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codeName="ThisWorkbook"/>
  <mc:AlternateContent xmlns:mc="http://schemas.openxmlformats.org/markup-compatibility/2006">
    <mc:Choice Requires="x15">
      <x15ac:absPath xmlns:x15ac="http://schemas.microsoft.com/office/spreadsheetml/2010/11/ac" url="T:\Produktion\Datenblätter Lotpaste\"/>
    </mc:Choice>
  </mc:AlternateContent>
  <xr:revisionPtr revIDLastSave="0" documentId="13_ncr:1_{3C7E2935-4EC4-420A-912F-A63097FF95E5}" xr6:coauthVersionLast="40" xr6:coauthVersionMax="40" xr10:uidLastSave="{00000000-0000-0000-0000-000000000000}"/>
  <workbookProtection workbookPassword="E985" lockStructure="1"/>
  <bookViews>
    <workbookView xWindow="0" yWindow="0" windowWidth="19200" windowHeight="10995" tabRatio="792"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 name="Sheet1"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Reference List'!$A$4:$T$537</definedName>
    <definedName name="CL">'C'!$A$2:$A$239</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LN">L!$D$1:$M$1</definedName>
    <definedName name="Metal" localSheetId="4">'Smelter List'!$T$3:$W$3</definedName>
    <definedName name="MetalSmelter">'Smelter Reference List'!$J$5:$J$1010</definedName>
    <definedName name="SL">Declaration!$P$3</definedName>
    <definedName name="SmelterID">'Smelter Reference List'!$L$5:$L$333</definedName>
    <definedName name="SmelterIdetifiedForMetal">'Smelter List'!$B$5:$B$2504</definedName>
    <definedName name="S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9" i="16" l="1"/>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7" i="13"/>
  <c r="A238" i="13"/>
  <c r="A239" i="13"/>
  <c r="A296" i="13"/>
  <c r="A297" i="13"/>
  <c r="A298" i="13"/>
  <c r="A299" i="13"/>
  <c r="A300" i="13"/>
  <c r="A301" i="13"/>
  <c r="A302" i="13"/>
  <c r="A303" i="13"/>
  <c r="A304" i="13"/>
  <c r="P3" i="4"/>
  <c r="E4" i="14"/>
  <c r="S468" i="16"/>
  <c r="C536" i="16"/>
  <c r="C537" i="16"/>
  <c r="C538" i="16"/>
  <c r="C539" i="16"/>
  <c r="C540" i="16"/>
  <c r="C541" i="16"/>
  <c r="C542" i="16"/>
  <c r="C543" i="16"/>
  <c r="S543" i="16"/>
  <c r="C544" i="16"/>
  <c r="C545" i="16"/>
  <c r="C546" i="16"/>
  <c r="S546" i="16"/>
  <c r="I546" i="16"/>
  <c r="C547" i="16"/>
  <c r="S547" i="16"/>
  <c r="F547" i="16"/>
  <c r="C548" i="16"/>
  <c r="C549" i="16"/>
  <c r="C550" i="16"/>
  <c r="C551" i="16"/>
  <c r="S551" i="16"/>
  <c r="F551" i="16"/>
  <c r="C552" i="16"/>
  <c r="C553" i="16"/>
  <c r="C554" i="16"/>
  <c r="C555" i="16"/>
  <c r="B555" i="16"/>
  <c r="Y555" i="16"/>
  <c r="C556" i="16"/>
  <c r="C557" i="16"/>
  <c r="C558" i="16"/>
  <c r="S558" i="16"/>
  <c r="C559" i="16"/>
  <c r="S559" i="16"/>
  <c r="E559" i="16"/>
  <c r="C560" i="16"/>
  <c r="C561" i="16"/>
  <c r="C562" i="16"/>
  <c r="C563" i="16"/>
  <c r="C564" i="16"/>
  <c r="C565" i="16"/>
  <c r="C566" i="16"/>
  <c r="C567" i="16"/>
  <c r="S567" i="16"/>
  <c r="C568" i="16"/>
  <c r="C569" i="16"/>
  <c r="S569" i="16"/>
  <c r="F569" i="16"/>
  <c r="C570" i="16"/>
  <c r="S570" i="16"/>
  <c r="C571" i="16"/>
  <c r="S571" i="16"/>
  <c r="C572" i="16"/>
  <c r="C573" i="16"/>
  <c r="C574" i="16"/>
  <c r="C575" i="16"/>
  <c r="S575" i="16"/>
  <c r="C576" i="16"/>
  <c r="C577" i="16"/>
  <c r="C578" i="16"/>
  <c r="S578" i="16"/>
  <c r="C579" i="16"/>
  <c r="S579" i="16"/>
  <c r="C580" i="16"/>
  <c r="C581" i="16"/>
  <c r="C582" i="16"/>
  <c r="C583" i="16"/>
  <c r="C584" i="16"/>
  <c r="C585" i="16"/>
  <c r="C586" i="16"/>
  <c r="C587" i="16"/>
  <c r="C588" i="16"/>
  <c r="S588" i="16"/>
  <c r="E588" i="16"/>
  <c r="D588" i="16"/>
  <c r="U588" i="16"/>
  <c r="C589" i="16"/>
  <c r="C590" i="16"/>
  <c r="C591" i="16"/>
  <c r="C592" i="16"/>
  <c r="C593" i="16"/>
  <c r="S593" i="16"/>
  <c r="C594" i="16"/>
  <c r="S594" i="16"/>
  <c r="F594" i="16"/>
  <c r="C595" i="16"/>
  <c r="C596" i="16"/>
  <c r="C597" i="16"/>
  <c r="C598" i="16"/>
  <c r="C599" i="16"/>
  <c r="S599" i="16"/>
  <c r="I599" i="16"/>
  <c r="C600" i="16"/>
  <c r="C601" i="16"/>
  <c r="C602" i="16"/>
  <c r="C603" i="16"/>
  <c r="C604" i="16"/>
  <c r="C605" i="16"/>
  <c r="S605" i="16"/>
  <c r="C606" i="16"/>
  <c r="S606" i="16"/>
  <c r="C607" i="16"/>
  <c r="C608" i="16"/>
  <c r="C609" i="16"/>
  <c r="C610" i="16"/>
  <c r="S610" i="16"/>
  <c r="J610" i="16"/>
  <c r="C611" i="16"/>
  <c r="C612" i="16"/>
  <c r="C613" i="16"/>
  <c r="S613" i="16"/>
  <c r="C614" i="16"/>
  <c r="C615" i="16"/>
  <c r="C616" i="16"/>
  <c r="C617" i="16"/>
  <c r="C618" i="16"/>
  <c r="C619" i="16"/>
  <c r="C620" i="16"/>
  <c r="C621" i="16"/>
  <c r="C622" i="16"/>
  <c r="S622" i="16"/>
  <c r="J622" i="16"/>
  <c r="C623" i="16"/>
  <c r="C624" i="16"/>
  <c r="C625" i="16"/>
  <c r="S625" i="16"/>
  <c r="C626" i="16"/>
  <c r="S626" i="16"/>
  <c r="D626" i="16"/>
  <c r="C627" i="16"/>
  <c r="S627" i="16"/>
  <c r="F627" i="16"/>
  <c r="C628" i="16"/>
  <c r="C629" i="16"/>
  <c r="S629" i="16"/>
  <c r="C630" i="16"/>
  <c r="C631" i="16"/>
  <c r="C632" i="16"/>
  <c r="S632" i="16"/>
  <c r="C633" i="16"/>
  <c r="C634" i="16"/>
  <c r="S634" i="16"/>
  <c r="H634" i="16"/>
  <c r="C635" i="16"/>
  <c r="C636" i="16"/>
  <c r="C637" i="16"/>
  <c r="C638" i="16"/>
  <c r="C639" i="16"/>
  <c r="S639" i="16"/>
  <c r="I639" i="16"/>
  <c r="C640" i="16"/>
  <c r="C641" i="16"/>
  <c r="S641" i="16"/>
  <c r="C642" i="16"/>
  <c r="S642" i="16"/>
  <c r="C643" i="16"/>
  <c r="C644" i="16"/>
  <c r="S644" i="16"/>
  <c r="C645" i="16"/>
  <c r="C646" i="16"/>
  <c r="C647" i="16"/>
  <c r="C648" i="16"/>
  <c r="C649" i="16"/>
  <c r="C650" i="16"/>
  <c r="C651" i="16"/>
  <c r="S651" i="16"/>
  <c r="C652" i="16"/>
  <c r="S652" i="16"/>
  <c r="H652" i="16"/>
  <c r="C653" i="16"/>
  <c r="S653" i="16"/>
  <c r="F653" i="16"/>
  <c r="C654" i="16"/>
  <c r="C655" i="16"/>
  <c r="C656" i="16"/>
  <c r="S656" i="16"/>
  <c r="C657" i="16"/>
  <c r="C658" i="16"/>
  <c r="C659" i="16"/>
  <c r="C660" i="16"/>
  <c r="C661" i="16"/>
  <c r="C662" i="16"/>
  <c r="S662" i="16"/>
  <c r="C663" i="16"/>
  <c r="S663" i="16"/>
  <c r="C664" i="16"/>
  <c r="C665" i="16"/>
  <c r="S665" i="16"/>
  <c r="C666" i="16"/>
  <c r="S666" i="16"/>
  <c r="F666" i="16"/>
  <c r="C667" i="16"/>
  <c r="S667" i="16"/>
  <c r="C668" i="16"/>
  <c r="S668" i="16"/>
  <c r="C669" i="16"/>
  <c r="C670" i="16"/>
  <c r="C671" i="16"/>
  <c r="C672" i="16"/>
  <c r="C673" i="16"/>
  <c r="C674" i="16"/>
  <c r="C675" i="16"/>
  <c r="S675" i="16"/>
  <c r="C676" i="16"/>
  <c r="S676" i="16"/>
  <c r="C677" i="16"/>
  <c r="C678" i="16"/>
  <c r="C679" i="16"/>
  <c r="S679" i="16"/>
  <c r="C680" i="16"/>
  <c r="C681" i="16"/>
  <c r="C682" i="16"/>
  <c r="S682" i="16"/>
  <c r="E682" i="16"/>
  <c r="C683" i="16"/>
  <c r="C684" i="16"/>
  <c r="S684" i="16"/>
  <c r="C685" i="16"/>
  <c r="S685" i="16"/>
  <c r="C686" i="16"/>
  <c r="C687" i="16"/>
  <c r="C688" i="16"/>
  <c r="S688" i="16"/>
  <c r="C689" i="16"/>
  <c r="S689" i="16"/>
  <c r="J689" i="16"/>
  <c r="C690" i="16"/>
  <c r="C691" i="16"/>
  <c r="C692" i="16"/>
  <c r="S692" i="16"/>
  <c r="C693" i="16"/>
  <c r="C694" i="16"/>
  <c r="C695" i="16"/>
  <c r="S695" i="16"/>
  <c r="C696" i="16"/>
  <c r="C697" i="16"/>
  <c r="S697" i="16"/>
  <c r="C698" i="16"/>
  <c r="C699" i="16"/>
  <c r="S699" i="16"/>
  <c r="C700" i="16"/>
  <c r="S700" i="16"/>
  <c r="C701" i="16"/>
  <c r="C702" i="16"/>
  <c r="C703" i="16"/>
  <c r="C704" i="16"/>
  <c r="C705" i="16"/>
  <c r="C706" i="16"/>
  <c r="C707" i="16"/>
  <c r="S707" i="16"/>
  <c r="C708" i="16"/>
  <c r="C709" i="16"/>
  <c r="C710" i="16"/>
  <c r="S710" i="16"/>
  <c r="C711" i="16"/>
  <c r="C712" i="16"/>
  <c r="S712" i="16"/>
  <c r="C713" i="16"/>
  <c r="S713" i="16"/>
  <c r="C714" i="16"/>
  <c r="S714" i="16"/>
  <c r="C715" i="16"/>
  <c r="S715" i="16"/>
  <c r="J715" i="16"/>
  <c r="C716" i="16"/>
  <c r="S716" i="16"/>
  <c r="J716" i="16"/>
  <c r="C717" i="16"/>
  <c r="S717" i="16"/>
  <c r="H717" i="16"/>
  <c r="C718" i="16"/>
  <c r="S718" i="16"/>
  <c r="C719" i="16"/>
  <c r="C720" i="16"/>
  <c r="C721" i="16"/>
  <c r="C722" i="16"/>
  <c r="C723" i="16"/>
  <c r="S723" i="16"/>
  <c r="C724" i="16"/>
  <c r="S724" i="16"/>
  <c r="C725" i="16"/>
  <c r="C726" i="16"/>
  <c r="S726" i="16"/>
  <c r="C727" i="16"/>
  <c r="C728" i="16"/>
  <c r="S728" i="16"/>
  <c r="C729" i="16"/>
  <c r="C730" i="16"/>
  <c r="C731" i="16"/>
  <c r="C732" i="16"/>
  <c r="S732" i="16"/>
  <c r="C733" i="16"/>
  <c r="C734" i="16"/>
  <c r="C735" i="16"/>
  <c r="S735" i="16"/>
  <c r="J735" i="16"/>
  <c r="C736" i="16"/>
  <c r="C737" i="16"/>
  <c r="S737" i="16"/>
  <c r="C738" i="16"/>
  <c r="C739" i="16"/>
  <c r="C740" i="16"/>
  <c r="C741" i="16"/>
  <c r="C742" i="16"/>
  <c r="C743" i="16"/>
  <c r="C744" i="16"/>
  <c r="C745" i="16"/>
  <c r="S745" i="16"/>
  <c r="C746" i="16"/>
  <c r="C747" i="16"/>
  <c r="S747" i="16"/>
  <c r="H747" i="16"/>
  <c r="C748" i="16"/>
  <c r="C749" i="16"/>
  <c r="C750" i="16"/>
  <c r="C751" i="16"/>
  <c r="S751" i="16"/>
  <c r="C752" i="16"/>
  <c r="B752" i="16"/>
  <c r="Y752" i="16"/>
  <c r="C753" i="16"/>
  <c r="C754" i="16"/>
  <c r="C755" i="16"/>
  <c r="C756" i="16"/>
  <c r="C757" i="16"/>
  <c r="C758" i="16"/>
  <c r="S758" i="16"/>
  <c r="D758" i="16"/>
  <c r="C759" i="16"/>
  <c r="C760" i="16"/>
  <c r="S760" i="16"/>
  <c r="C761" i="16"/>
  <c r="C762" i="16"/>
  <c r="S762" i="16"/>
  <c r="C763" i="16"/>
  <c r="C764" i="16"/>
  <c r="S764" i="16"/>
  <c r="C765" i="16"/>
  <c r="C766" i="16"/>
  <c r="C767" i="16"/>
  <c r="S767" i="16"/>
  <c r="C768" i="16"/>
  <c r="S768" i="16"/>
  <c r="C769" i="16"/>
  <c r="C770" i="16"/>
  <c r="C771" i="16"/>
  <c r="C772" i="16"/>
  <c r="S772" i="16"/>
  <c r="C773" i="16"/>
  <c r="C774" i="16"/>
  <c r="C775" i="16"/>
  <c r="S775" i="16"/>
  <c r="C776" i="16"/>
  <c r="S776" i="16"/>
  <c r="C777" i="16"/>
  <c r="C778" i="16"/>
  <c r="C779" i="16"/>
  <c r="S779" i="16"/>
  <c r="E779" i="16"/>
  <c r="C780" i="16"/>
  <c r="S780" i="16"/>
  <c r="C781" i="16"/>
  <c r="C782" i="16"/>
  <c r="C783" i="16"/>
  <c r="C784" i="16"/>
  <c r="C785" i="16"/>
  <c r="C786" i="16"/>
  <c r="C787" i="16"/>
  <c r="C788" i="16"/>
  <c r="C789" i="16"/>
  <c r="C790" i="16"/>
  <c r="C791" i="16"/>
  <c r="C792" i="16"/>
  <c r="S792" i="16"/>
  <c r="C793" i="16"/>
  <c r="C794" i="16"/>
  <c r="C795" i="16"/>
  <c r="C796" i="16"/>
  <c r="S796" i="16"/>
  <c r="C797" i="16"/>
  <c r="S797" i="16"/>
  <c r="F797" i="16"/>
  <c r="C798" i="16"/>
  <c r="S798" i="16"/>
  <c r="C799" i="16"/>
  <c r="C800" i="16"/>
  <c r="C801" i="16"/>
  <c r="C802" i="16"/>
  <c r="C803" i="16"/>
  <c r="S803" i="16"/>
  <c r="C804" i="16"/>
  <c r="S804" i="16"/>
  <c r="H804" i="16"/>
  <c r="C805" i="16"/>
  <c r="C806" i="16"/>
  <c r="S806" i="16"/>
  <c r="G806" i="16"/>
  <c r="C807" i="16"/>
  <c r="S807" i="16"/>
  <c r="E807" i="16"/>
  <c r="C808" i="16"/>
  <c r="C809" i="16"/>
  <c r="C810" i="16"/>
  <c r="C811" i="16"/>
  <c r="C812" i="16"/>
  <c r="S812" i="16"/>
  <c r="C813" i="16"/>
  <c r="C814" i="16"/>
  <c r="S814" i="16"/>
  <c r="C815" i="16"/>
  <c r="S815" i="16"/>
  <c r="C816" i="16"/>
  <c r="C817" i="16"/>
  <c r="C818" i="16"/>
  <c r="C819" i="16"/>
  <c r="C820" i="16"/>
  <c r="C821" i="16"/>
  <c r="S821" i="16"/>
  <c r="C822" i="16"/>
  <c r="C823" i="16"/>
  <c r="S823" i="16"/>
  <c r="C824" i="16"/>
  <c r="S824" i="16"/>
  <c r="C825" i="16"/>
  <c r="C826" i="16"/>
  <c r="C827" i="16"/>
  <c r="C828" i="16"/>
  <c r="C829" i="16"/>
  <c r="S829" i="16"/>
  <c r="I829" i="16"/>
  <c r="C830" i="16"/>
  <c r="S830" i="16"/>
  <c r="C831" i="16"/>
  <c r="S831" i="16"/>
  <c r="C832" i="16"/>
  <c r="C833" i="16"/>
  <c r="C834" i="16"/>
  <c r="C835" i="16"/>
  <c r="S835" i="16"/>
  <c r="C836" i="16"/>
  <c r="S836" i="16"/>
  <c r="C837" i="16"/>
  <c r="C838" i="16"/>
  <c r="S838" i="16"/>
  <c r="C839" i="16"/>
  <c r="C840" i="16"/>
  <c r="C841" i="16"/>
  <c r="S841" i="16"/>
  <c r="C842" i="16"/>
  <c r="C843" i="16"/>
  <c r="C844" i="16"/>
  <c r="C845" i="16"/>
  <c r="S845" i="16"/>
  <c r="C846" i="16"/>
  <c r="C847" i="16"/>
  <c r="C848" i="16"/>
  <c r="S848" i="16"/>
  <c r="C849" i="16"/>
  <c r="C850" i="16"/>
  <c r="S850" i="16"/>
  <c r="C851" i="16"/>
  <c r="S851" i="16"/>
  <c r="D851" i="16"/>
  <c r="C852" i="16"/>
  <c r="S852" i="16"/>
  <c r="C853" i="16"/>
  <c r="C854" i="16"/>
  <c r="C855" i="16"/>
  <c r="C856" i="16"/>
  <c r="S856" i="16"/>
  <c r="J856" i="16"/>
  <c r="C857" i="16"/>
  <c r="C858" i="16"/>
  <c r="C859" i="16"/>
  <c r="C860" i="16"/>
  <c r="C861" i="16"/>
  <c r="S861" i="16"/>
  <c r="C862" i="16"/>
  <c r="C863" i="16"/>
  <c r="S863" i="16"/>
  <c r="C864" i="16"/>
  <c r="S864" i="16"/>
  <c r="J864" i="16"/>
  <c r="C865" i="16"/>
  <c r="C866" i="16"/>
  <c r="C867" i="16"/>
  <c r="S867" i="16"/>
  <c r="C868" i="16"/>
  <c r="C869" i="16"/>
  <c r="C870" i="16"/>
  <c r="C871" i="16"/>
  <c r="C872" i="16"/>
  <c r="S872" i="16"/>
  <c r="E872" i="16"/>
  <c r="C873" i="16"/>
  <c r="C874" i="16"/>
  <c r="C875" i="16"/>
  <c r="S875" i="16"/>
  <c r="C876" i="16"/>
  <c r="S876" i="16"/>
  <c r="C877" i="16"/>
  <c r="C878" i="16"/>
  <c r="S878" i="16"/>
  <c r="J878" i="16"/>
  <c r="C879" i="16"/>
  <c r="C880" i="16"/>
  <c r="S880" i="16"/>
  <c r="J880" i="16"/>
  <c r="C881" i="16"/>
  <c r="S881" i="16"/>
  <c r="C882" i="16"/>
  <c r="C883" i="16"/>
  <c r="C884" i="16"/>
  <c r="C885" i="16"/>
  <c r="C886" i="16"/>
  <c r="C887" i="16"/>
  <c r="S887" i="16"/>
  <c r="C888" i="16"/>
  <c r="C889" i="16"/>
  <c r="S889" i="16"/>
  <c r="C890" i="16"/>
  <c r="C891" i="16"/>
  <c r="S891" i="16"/>
  <c r="C892" i="16"/>
  <c r="C893" i="16"/>
  <c r="S893" i="16"/>
  <c r="C894" i="16"/>
  <c r="C895" i="16"/>
  <c r="C896" i="16"/>
  <c r="C897" i="16"/>
  <c r="C898" i="16"/>
  <c r="S898" i="16"/>
  <c r="C899" i="16"/>
  <c r="S899" i="16"/>
  <c r="H899" i="16"/>
  <c r="C900" i="16"/>
  <c r="S900" i="16"/>
  <c r="C901" i="16"/>
  <c r="C902" i="16"/>
  <c r="C903" i="16"/>
  <c r="S903" i="16"/>
  <c r="C904" i="16"/>
  <c r="C905" i="16"/>
  <c r="C906" i="16"/>
  <c r="C907" i="16"/>
  <c r="C908" i="16"/>
  <c r="S908" i="16"/>
  <c r="C909" i="16"/>
  <c r="S909" i="16"/>
  <c r="C910" i="16"/>
  <c r="C911" i="16"/>
  <c r="C912" i="16"/>
  <c r="S912" i="16"/>
  <c r="E912" i="16"/>
  <c r="D912" i="16"/>
  <c r="U912" i="16"/>
  <c r="C913" i="16"/>
  <c r="C914" i="16"/>
  <c r="S914" i="16"/>
  <c r="J914" i="16"/>
  <c r="C915" i="16"/>
  <c r="S915" i="16"/>
  <c r="C916" i="16"/>
  <c r="C917" i="16"/>
  <c r="S917" i="16"/>
  <c r="C918" i="16"/>
  <c r="C919" i="16"/>
  <c r="S919" i="16"/>
  <c r="C920" i="16"/>
  <c r="C921" i="16"/>
  <c r="B921" i="16"/>
  <c r="Y921" i="16"/>
  <c r="C922" i="16"/>
  <c r="C923" i="16"/>
  <c r="C924" i="16"/>
  <c r="C925" i="16"/>
  <c r="C926" i="16"/>
  <c r="S926" i="16"/>
  <c r="C927" i="16"/>
  <c r="S927" i="16"/>
  <c r="C928" i="16"/>
  <c r="C929" i="16"/>
  <c r="S929" i="16"/>
  <c r="I929" i="16"/>
  <c r="C930" i="16"/>
  <c r="C931" i="16"/>
  <c r="C932" i="16"/>
  <c r="C933" i="16"/>
  <c r="S933" i="16"/>
  <c r="J933" i="16"/>
  <c r="C934" i="16"/>
  <c r="C935" i="16"/>
  <c r="S935" i="16"/>
  <c r="I935" i="16"/>
  <c r="C936" i="16"/>
  <c r="S936" i="16"/>
  <c r="C937" i="16"/>
  <c r="C938" i="16"/>
  <c r="C939" i="16"/>
  <c r="C940" i="16"/>
  <c r="S940" i="16"/>
  <c r="C941" i="16"/>
  <c r="S941" i="16"/>
  <c r="C942" i="16"/>
  <c r="C943" i="16"/>
  <c r="S943" i="16"/>
  <c r="F943" i="16"/>
  <c r="C944" i="16"/>
  <c r="C945" i="16"/>
  <c r="C946" i="16"/>
  <c r="C947" i="16"/>
  <c r="S947" i="16"/>
  <c r="C948" i="16"/>
  <c r="C949" i="16"/>
  <c r="S949" i="16"/>
  <c r="F949" i="16"/>
  <c r="C950" i="16"/>
  <c r="C951" i="16"/>
  <c r="S951" i="16"/>
  <c r="C952" i="16"/>
  <c r="C953" i="16"/>
  <c r="S953" i="16"/>
  <c r="C954" i="16"/>
  <c r="S954" i="16"/>
  <c r="C955" i="16"/>
  <c r="C956" i="16"/>
  <c r="C957" i="16"/>
  <c r="C958" i="16"/>
  <c r="C959" i="16"/>
  <c r="S959" i="16"/>
  <c r="J959" i="16"/>
  <c r="C960" i="16"/>
  <c r="C961" i="16"/>
  <c r="S961" i="16"/>
  <c r="C962" i="16"/>
  <c r="C963" i="16"/>
  <c r="B963" i="16"/>
  <c r="Y963" i="16"/>
  <c r="C964" i="16"/>
  <c r="C965" i="16"/>
  <c r="C966" i="16"/>
  <c r="S966" i="16"/>
  <c r="C967" i="16"/>
  <c r="S967" i="16"/>
  <c r="C968" i="16"/>
  <c r="S968" i="16"/>
  <c r="C969" i="16"/>
  <c r="C970" i="16"/>
  <c r="S970" i="16"/>
  <c r="C971" i="16"/>
  <c r="C972" i="16"/>
  <c r="C973" i="16"/>
  <c r="C974" i="16"/>
  <c r="C975" i="16"/>
  <c r="C976" i="16"/>
  <c r="S976" i="16"/>
  <c r="F976" i="16"/>
  <c r="C977" i="16"/>
  <c r="S977" i="16"/>
  <c r="C978" i="16"/>
  <c r="C979" i="16"/>
  <c r="S979" i="16"/>
  <c r="D979" i="16"/>
  <c r="I979" i="16"/>
  <c r="C980" i="16"/>
  <c r="S980" i="16"/>
  <c r="C981" i="16"/>
  <c r="C982" i="16"/>
  <c r="C983" i="16"/>
  <c r="S983" i="16"/>
  <c r="C984" i="16"/>
  <c r="S984" i="16"/>
  <c r="C985" i="16"/>
  <c r="C986" i="16"/>
  <c r="S986" i="16"/>
  <c r="C987" i="16"/>
  <c r="C988" i="16"/>
  <c r="C989" i="16"/>
  <c r="C990" i="16"/>
  <c r="C991" i="16"/>
  <c r="S991" i="16"/>
  <c r="C992" i="16"/>
  <c r="S992" i="16"/>
  <c r="F992" i="16"/>
  <c r="C993" i="16"/>
  <c r="C994" i="16"/>
  <c r="C995" i="16"/>
  <c r="C996" i="16"/>
  <c r="S996" i="16"/>
  <c r="F996" i="16"/>
  <c r="C997" i="16"/>
  <c r="C998" i="16"/>
  <c r="C999" i="16"/>
  <c r="C1000" i="16"/>
  <c r="S1000" i="16"/>
  <c r="C1001" i="16"/>
  <c r="C1002" i="16"/>
  <c r="S1002" i="16"/>
  <c r="C1003" i="16"/>
  <c r="C1004" i="16"/>
  <c r="C1005" i="16"/>
  <c r="S1005" i="16"/>
  <c r="I1005" i="16"/>
  <c r="C1006" i="16"/>
  <c r="C1007" i="16"/>
  <c r="C1008" i="16"/>
  <c r="C1009" i="16"/>
  <c r="C1010" i="16"/>
  <c r="C1011" i="16"/>
  <c r="C1012" i="16"/>
  <c r="C1013" i="16"/>
  <c r="C1014" i="16"/>
  <c r="C1015" i="16"/>
  <c r="C1016" i="16"/>
  <c r="C1017" i="16"/>
  <c r="C1018" i="16"/>
  <c r="C1019" i="16"/>
  <c r="S1019" i="16"/>
  <c r="C1020" i="16"/>
  <c r="S1020" i="16"/>
  <c r="H1020" i="16"/>
  <c r="C1021" i="16"/>
  <c r="S1021" i="16"/>
  <c r="C1022" i="16"/>
  <c r="S1022" i="16"/>
  <c r="C1023" i="16"/>
  <c r="S1023" i="16"/>
  <c r="F1023" i="16"/>
  <c r="C1024" i="16"/>
  <c r="C1025" i="16"/>
  <c r="C1026" i="16"/>
  <c r="S1026" i="16"/>
  <c r="C1027" i="16"/>
  <c r="C1028" i="16"/>
  <c r="S1028" i="16"/>
  <c r="C1029" i="16"/>
  <c r="S1029" i="16"/>
  <c r="J1029" i="16"/>
  <c r="C1030" i="16"/>
  <c r="C1031" i="16"/>
  <c r="S1031" i="16"/>
  <c r="E1031" i="16"/>
  <c r="C1032" i="16"/>
  <c r="S1032" i="16"/>
  <c r="C1033" i="16"/>
  <c r="S1033" i="16"/>
  <c r="C1034" i="16"/>
  <c r="S1034" i="16"/>
  <c r="C1035" i="16"/>
  <c r="S1035" i="16"/>
  <c r="D1035" i="16"/>
  <c r="C1036" i="16"/>
  <c r="S1036" i="16"/>
  <c r="C1037" i="16"/>
  <c r="C1038" i="16"/>
  <c r="C1039" i="16"/>
  <c r="S1039" i="16"/>
  <c r="E1039" i="16"/>
  <c r="C1040" i="16"/>
  <c r="C1041" i="16"/>
  <c r="S1041" i="16"/>
  <c r="C1042" i="16"/>
  <c r="C1043" i="16"/>
  <c r="C1044" i="16"/>
  <c r="C1045" i="16"/>
  <c r="S1045" i="16"/>
  <c r="C1046" i="16"/>
  <c r="C1047" i="16"/>
  <c r="S1047" i="16"/>
  <c r="D1047" i="16"/>
  <c r="C1048" i="16"/>
  <c r="C1049" i="16"/>
  <c r="C1050" i="16"/>
  <c r="C1051" i="16"/>
  <c r="C1052" i="16"/>
  <c r="C1053" i="16"/>
  <c r="S1053" i="16"/>
  <c r="C1054" i="16"/>
  <c r="C1055" i="16"/>
  <c r="S1055" i="16"/>
  <c r="C1056" i="16"/>
  <c r="S1056" i="16"/>
  <c r="C1057" i="16"/>
  <c r="C1058" i="16"/>
  <c r="C1059" i="16"/>
  <c r="S1059" i="16"/>
  <c r="C1060" i="16"/>
  <c r="C1061" i="16"/>
  <c r="S1061" i="16"/>
  <c r="C1062" i="16"/>
  <c r="C1063" i="16"/>
  <c r="C1064" i="16"/>
  <c r="S1064" i="16"/>
  <c r="C1065" i="16"/>
  <c r="C1066" i="16"/>
  <c r="S1066" i="16"/>
  <c r="D1066" i="16"/>
  <c r="E1066" i="16"/>
  <c r="C1067" i="16"/>
  <c r="C1068" i="16"/>
  <c r="C1069" i="16"/>
  <c r="S1069" i="16"/>
  <c r="E1069" i="16"/>
  <c r="C1070" i="16"/>
  <c r="S1070" i="16"/>
  <c r="C1071" i="16"/>
  <c r="C1072" i="16"/>
  <c r="C1073" i="16"/>
  <c r="C1074" i="16"/>
  <c r="C1075" i="16"/>
  <c r="B1075" i="16"/>
  <c r="Y1075" i="16"/>
  <c r="C1076" i="16"/>
  <c r="C1077" i="16"/>
  <c r="C1078" i="16"/>
  <c r="C1079" i="16"/>
  <c r="S1079" i="16"/>
  <c r="J1079" i="16"/>
  <c r="C1080" i="16"/>
  <c r="C1081" i="16"/>
  <c r="S1081" i="16"/>
  <c r="C1082" i="16"/>
  <c r="C1083" i="16"/>
  <c r="C1084" i="16"/>
  <c r="S1084" i="16"/>
  <c r="F1084" i="16"/>
  <c r="C1085" i="16"/>
  <c r="S1085" i="16"/>
  <c r="C1086" i="16"/>
  <c r="C1087" i="16"/>
  <c r="C1088" i="16"/>
  <c r="S1088" i="16"/>
  <c r="C1089" i="16"/>
  <c r="C1090" i="16"/>
  <c r="S1090" i="16"/>
  <c r="C1091" i="16"/>
  <c r="S1091" i="16"/>
  <c r="C1092" i="16"/>
  <c r="C1093" i="16"/>
  <c r="C1094" i="16"/>
  <c r="C1095" i="16"/>
  <c r="C1096" i="16"/>
  <c r="C1097" i="16"/>
  <c r="C1098" i="16"/>
  <c r="S1098" i="16"/>
  <c r="C1099" i="16"/>
  <c r="C1100" i="16"/>
  <c r="C1101" i="16"/>
  <c r="C1102" i="16"/>
  <c r="C1103" i="16"/>
  <c r="S1103" i="16"/>
  <c r="E1103" i="16"/>
  <c r="C1104" i="16"/>
  <c r="C1105" i="16"/>
  <c r="C1106" i="16"/>
  <c r="S1106" i="16"/>
  <c r="C1107" i="16"/>
  <c r="C1108" i="16"/>
  <c r="S1108" i="16"/>
  <c r="C1109" i="16"/>
  <c r="C1110" i="16"/>
  <c r="C1111" i="16"/>
  <c r="S1111" i="16"/>
  <c r="C1112" i="16"/>
  <c r="C1113" i="16"/>
  <c r="C1114" i="16"/>
  <c r="C1115" i="16"/>
  <c r="S1115" i="16"/>
  <c r="C1116" i="16"/>
  <c r="C1117" i="16"/>
  <c r="S1117" i="16"/>
  <c r="C1118" i="16"/>
  <c r="C1119" i="16"/>
  <c r="C1120" i="16"/>
  <c r="C1121" i="16"/>
  <c r="C1122" i="16"/>
  <c r="C1123" i="16"/>
  <c r="S1123" i="16"/>
  <c r="C1124" i="16"/>
  <c r="C1125" i="16"/>
  <c r="S1125" i="16"/>
  <c r="C1126" i="16"/>
  <c r="C1127" i="16"/>
  <c r="C1128" i="16"/>
  <c r="C1129" i="16"/>
  <c r="C1130" i="16"/>
  <c r="C1131" i="16"/>
  <c r="C1132" i="16"/>
  <c r="C1133" i="16"/>
  <c r="C1134" i="16"/>
  <c r="C1135" i="16"/>
  <c r="S1135" i="16"/>
  <c r="C1136" i="16"/>
  <c r="C1137" i="16"/>
  <c r="C1138" i="16"/>
  <c r="S1138" i="16"/>
  <c r="D1138" i="16"/>
  <c r="C1139" i="16"/>
  <c r="S1139" i="16"/>
  <c r="C1140" i="16"/>
  <c r="C1141" i="16"/>
  <c r="S1141" i="16"/>
  <c r="C1142" i="16"/>
  <c r="C1143" i="16"/>
  <c r="S1143" i="16"/>
  <c r="C1144" i="16"/>
  <c r="S1144" i="16"/>
  <c r="C1145" i="16"/>
  <c r="C1146" i="16"/>
  <c r="C1147" i="16"/>
  <c r="C1148" i="16"/>
  <c r="C1149" i="16"/>
  <c r="S1149" i="16"/>
  <c r="C1150" i="16"/>
  <c r="S1150" i="16"/>
  <c r="C1151" i="16"/>
  <c r="C1152" i="16"/>
  <c r="S1152" i="16"/>
  <c r="H1152" i="16"/>
  <c r="C1153" i="16"/>
  <c r="C1154" i="16"/>
  <c r="C1155" i="16"/>
  <c r="C1156" i="16"/>
  <c r="C1157" i="16"/>
  <c r="C1158" i="16"/>
  <c r="C1159" i="16"/>
  <c r="S1159" i="16"/>
  <c r="G1159" i="16"/>
  <c r="C1160" i="16"/>
  <c r="C1161" i="16"/>
  <c r="C1162" i="16"/>
  <c r="C1163" i="16"/>
  <c r="C1164" i="16"/>
  <c r="S1164" i="16"/>
  <c r="C1165" i="16"/>
  <c r="C1166" i="16"/>
  <c r="C1167" i="16"/>
  <c r="C1168" i="16"/>
  <c r="C1169" i="16"/>
  <c r="S1169" i="16"/>
  <c r="C1170" i="16"/>
  <c r="C1171" i="16"/>
  <c r="S1171" i="16"/>
  <c r="F1171" i="16"/>
  <c r="C1172" i="16"/>
  <c r="C1173" i="16"/>
  <c r="S1173" i="16"/>
  <c r="C1174" i="16"/>
  <c r="C1175" i="16"/>
  <c r="C1176" i="16"/>
  <c r="C1177" i="16"/>
  <c r="C1178" i="16"/>
  <c r="C1179" i="16"/>
  <c r="C1180" i="16"/>
  <c r="C1181" i="16"/>
  <c r="C1182" i="16"/>
  <c r="S1182" i="16"/>
  <c r="D1182" i="16"/>
  <c r="C1183" i="16"/>
  <c r="C1184" i="16"/>
  <c r="C1185" i="16"/>
  <c r="C1186" i="16"/>
  <c r="S1186" i="16"/>
  <c r="J1186" i="16"/>
  <c r="C1187" i="16"/>
  <c r="C1188" i="16"/>
  <c r="C1189" i="16"/>
  <c r="C1190" i="16"/>
  <c r="C1191" i="16"/>
  <c r="S1191" i="16"/>
  <c r="D1191" i="16"/>
  <c r="C1192" i="16"/>
  <c r="C1193" i="16"/>
  <c r="C1194" i="16"/>
  <c r="C1195" i="16"/>
  <c r="S1195" i="16"/>
  <c r="C1196" i="16"/>
  <c r="S1196" i="16"/>
  <c r="C1197" i="16"/>
  <c r="C1198" i="16"/>
  <c r="C1199" i="16"/>
  <c r="C1200" i="16"/>
  <c r="C1201" i="16"/>
  <c r="C1202" i="16"/>
  <c r="C1203" i="16"/>
  <c r="C1204" i="16"/>
  <c r="S1204" i="16"/>
  <c r="C1205" i="16"/>
  <c r="C1206" i="16"/>
  <c r="C1207" i="16"/>
  <c r="C1208" i="16"/>
  <c r="C1209" i="16"/>
  <c r="C1210" i="16"/>
  <c r="S1210" i="16"/>
  <c r="C1211" i="16"/>
  <c r="C1212" i="16"/>
  <c r="C1213" i="16"/>
  <c r="S1213" i="16"/>
  <c r="C1214" i="16"/>
  <c r="S1214" i="16"/>
  <c r="C1215" i="16"/>
  <c r="C1216" i="16"/>
  <c r="S1216" i="16"/>
  <c r="C1217" i="16"/>
  <c r="C1218" i="16"/>
  <c r="C1219" i="16"/>
  <c r="C1220" i="16"/>
  <c r="C1221" i="16"/>
  <c r="S1221" i="16"/>
  <c r="F1221" i="16"/>
  <c r="C1222" i="16"/>
  <c r="C1223" i="16"/>
  <c r="S1223" i="16"/>
  <c r="C1224" i="16"/>
  <c r="C1225" i="16"/>
  <c r="C1226" i="16"/>
  <c r="C1227" i="16"/>
  <c r="C1228" i="16"/>
  <c r="C1229" i="16"/>
  <c r="C1230" i="16"/>
  <c r="C1231" i="16"/>
  <c r="C1232" i="16"/>
  <c r="S1232" i="16"/>
  <c r="C1233" i="16"/>
  <c r="S1233" i="16"/>
  <c r="I1233" i="16"/>
  <c r="C1234" i="16"/>
  <c r="C1235" i="16"/>
  <c r="C1236" i="16"/>
  <c r="C1237" i="16"/>
  <c r="C1238" i="16"/>
  <c r="C1239" i="16"/>
  <c r="S1239" i="16"/>
  <c r="I1239" i="16"/>
  <c r="C1240" i="16"/>
  <c r="S1240" i="16"/>
  <c r="J1240" i="16"/>
  <c r="C1241" i="16"/>
  <c r="S1241" i="16"/>
  <c r="C1242" i="16"/>
  <c r="C1243" i="16"/>
  <c r="S1243" i="16"/>
  <c r="J1243" i="16"/>
  <c r="C1244" i="16"/>
  <c r="S1244" i="16"/>
  <c r="C1245" i="16"/>
  <c r="C1246" i="16"/>
  <c r="S1246" i="16"/>
  <c r="C1247" i="16"/>
  <c r="S1247" i="16"/>
  <c r="C1248" i="16"/>
  <c r="S1248" i="16"/>
  <c r="C1249" i="16"/>
  <c r="C1250" i="16"/>
  <c r="C1251" i="16"/>
  <c r="C1252" i="16"/>
  <c r="S1252" i="16"/>
  <c r="C1253" i="16"/>
  <c r="C1254" i="16"/>
  <c r="C1255" i="16"/>
  <c r="C1256" i="16"/>
  <c r="C1257" i="16"/>
  <c r="C1258" i="16"/>
  <c r="S1258" i="16"/>
  <c r="C1259" i="16"/>
  <c r="S1259" i="16"/>
  <c r="C1260" i="16"/>
  <c r="C1261" i="16"/>
  <c r="C1262" i="16"/>
  <c r="S1262" i="16"/>
  <c r="C1263" i="16"/>
  <c r="S1263" i="16"/>
  <c r="C1264" i="16"/>
  <c r="S1264" i="16"/>
  <c r="H1264" i="16"/>
  <c r="C1265" i="16"/>
  <c r="C1266" i="16"/>
  <c r="C1267" i="16"/>
  <c r="C1268" i="16"/>
  <c r="S1268" i="16"/>
  <c r="E1268" i="16"/>
  <c r="C1269" i="16"/>
  <c r="S1269" i="16"/>
  <c r="C1270" i="16"/>
  <c r="C1271" i="16"/>
  <c r="S1271" i="16"/>
  <c r="I1271" i="16"/>
  <c r="C1272" i="16"/>
  <c r="S1272" i="16"/>
  <c r="C1273" i="16"/>
  <c r="C1274" i="16"/>
  <c r="S1274" i="16"/>
  <c r="C1275" i="16"/>
  <c r="S1275" i="16"/>
  <c r="D1275" i="16"/>
  <c r="E1275" i="16"/>
  <c r="U1275" i="16"/>
  <c r="C1276" i="16"/>
  <c r="C1277" i="16"/>
  <c r="C1278" i="16"/>
  <c r="C1279" i="16"/>
  <c r="S1279" i="16"/>
  <c r="H1279" i="16"/>
  <c r="C1280" i="16"/>
  <c r="C1281" i="16"/>
  <c r="S1281" i="16"/>
  <c r="C1282" i="16"/>
  <c r="C1283" i="16"/>
  <c r="C1284" i="16"/>
  <c r="C1285" i="16"/>
  <c r="S1285" i="16"/>
  <c r="C1286" i="16"/>
  <c r="C1287" i="16"/>
  <c r="S1287" i="16"/>
  <c r="E1287" i="16"/>
  <c r="C1288" i="16"/>
  <c r="C1289" i="16"/>
  <c r="C1290" i="16"/>
  <c r="S1290" i="16"/>
  <c r="C1291" i="16"/>
  <c r="C1292" i="16"/>
  <c r="B1292" i="16"/>
  <c r="Y1292" i="16"/>
  <c r="C1293" i="16"/>
  <c r="S1293" i="16"/>
  <c r="J1293" i="16"/>
  <c r="C1294" i="16"/>
  <c r="C1295" i="16"/>
  <c r="C1296" i="16"/>
  <c r="C1297" i="16"/>
  <c r="C1298" i="16"/>
  <c r="S1298" i="16"/>
  <c r="C1299" i="16"/>
  <c r="C1300" i="16"/>
  <c r="S1300" i="16"/>
  <c r="J1300" i="16"/>
  <c r="C1301" i="16"/>
  <c r="S1301" i="16"/>
  <c r="I1301" i="16"/>
  <c r="C1302" i="16"/>
  <c r="S1302" i="16"/>
  <c r="J1302" i="16"/>
  <c r="C1303" i="16"/>
  <c r="C1304" i="16"/>
  <c r="C1305" i="16"/>
  <c r="S1305" i="16"/>
  <c r="C1306" i="16"/>
  <c r="C1307" i="16"/>
  <c r="C1308" i="16"/>
  <c r="C1309" i="16"/>
  <c r="S1309" i="16"/>
  <c r="C1310" i="16"/>
  <c r="S1310" i="16"/>
  <c r="C1311" i="16"/>
  <c r="C1312" i="16"/>
  <c r="S1312" i="16"/>
  <c r="C1313" i="16"/>
  <c r="C1314" i="16"/>
  <c r="C1315" i="16"/>
  <c r="C1316" i="16"/>
  <c r="C1317" i="16"/>
  <c r="C1318" i="16"/>
  <c r="C1319" i="16"/>
  <c r="C1320" i="16"/>
  <c r="C1321" i="16"/>
  <c r="C1322" i="16"/>
  <c r="S1322" i="16"/>
  <c r="C1323" i="16"/>
  <c r="S1323" i="16"/>
  <c r="C1324" i="16"/>
  <c r="C1325" i="16"/>
  <c r="S1325" i="16"/>
  <c r="C1326" i="16"/>
  <c r="S1326" i="16"/>
  <c r="C1327" i="16"/>
  <c r="S1327" i="16"/>
  <c r="C1328" i="16"/>
  <c r="S1328" i="16"/>
  <c r="C1329" i="16"/>
  <c r="C1330" i="16"/>
  <c r="S1330" i="16"/>
  <c r="C1331" i="16"/>
  <c r="C1332" i="16"/>
  <c r="S1332" i="16"/>
  <c r="C1333" i="16"/>
  <c r="S1333" i="16"/>
  <c r="H1333" i="16"/>
  <c r="C1334" i="16"/>
  <c r="S1334" i="16"/>
  <c r="H1334" i="16"/>
  <c r="C1335" i="16"/>
  <c r="C1336" i="16"/>
  <c r="C1337" i="16"/>
  <c r="B1337" i="16"/>
  <c r="Y1337" i="16"/>
  <c r="C1338" i="16"/>
  <c r="C1339" i="16"/>
  <c r="S1339" i="16"/>
  <c r="C1340" i="16"/>
  <c r="C1341" i="16"/>
  <c r="S1341" i="16"/>
  <c r="C1342" i="16"/>
  <c r="S1342" i="16"/>
  <c r="D1342" i="16"/>
  <c r="C1343" i="16"/>
  <c r="C1344" i="16"/>
  <c r="C1345" i="16"/>
  <c r="S1345" i="16"/>
  <c r="C1346" i="16"/>
  <c r="C1347" i="16"/>
  <c r="C1348" i="16"/>
  <c r="C1349" i="16"/>
  <c r="C1350" i="16"/>
  <c r="C1351" i="16"/>
  <c r="C1352" i="16"/>
  <c r="C1353" i="16"/>
  <c r="C1354" i="16"/>
  <c r="C1355" i="16"/>
  <c r="C1356" i="16"/>
  <c r="C1357" i="16"/>
  <c r="S1357" i="16"/>
  <c r="I1357" i="16"/>
  <c r="C1358" i="16"/>
  <c r="C1359" i="16"/>
  <c r="S1359" i="16"/>
  <c r="C1360" i="16"/>
  <c r="C1361" i="16"/>
  <c r="C1362" i="16"/>
  <c r="C1363" i="16"/>
  <c r="S1363" i="16"/>
  <c r="C1364" i="16"/>
  <c r="C1365" i="16"/>
  <c r="C1366" i="16"/>
  <c r="C1367" i="16"/>
  <c r="S1367" i="16"/>
  <c r="C1368" i="16"/>
  <c r="C1369" i="16"/>
  <c r="S1369" i="16"/>
  <c r="I1369" i="16"/>
  <c r="C1370" i="16"/>
  <c r="C1371" i="16"/>
  <c r="S1371" i="16"/>
  <c r="F1371" i="16"/>
  <c r="C1372" i="16"/>
  <c r="C1373" i="16"/>
  <c r="S1373" i="16"/>
  <c r="C1374" i="16"/>
  <c r="C1375" i="16"/>
  <c r="C1376" i="16"/>
  <c r="S1376" i="16"/>
  <c r="C1377" i="16"/>
  <c r="S1377" i="16"/>
  <c r="D1377" i="16"/>
  <c r="C1378" i="16"/>
  <c r="C1379" i="16"/>
  <c r="C1380" i="16"/>
  <c r="S1380" i="16"/>
  <c r="C1381" i="16"/>
  <c r="C1382" i="16"/>
  <c r="S1382" i="16"/>
  <c r="C1383" i="16"/>
  <c r="C1384" i="16"/>
  <c r="C1385" i="16"/>
  <c r="S1385" i="16"/>
  <c r="C1386" i="16"/>
  <c r="S1386" i="16"/>
  <c r="J1386" i="16"/>
  <c r="C1387" i="16"/>
  <c r="C1388" i="16"/>
  <c r="S1388" i="16"/>
  <c r="I1388" i="16"/>
  <c r="C1389" i="16"/>
  <c r="S1389" i="16"/>
  <c r="H1389" i="16"/>
  <c r="C1390" i="16"/>
  <c r="S1390" i="16"/>
  <c r="C1391" i="16"/>
  <c r="S1391" i="16"/>
  <c r="C1392" i="16"/>
  <c r="C1393" i="16"/>
  <c r="C1394" i="16"/>
  <c r="C1395" i="16"/>
  <c r="C1396" i="16"/>
  <c r="S1396" i="16"/>
  <c r="D1396" i="16"/>
  <c r="C1397" i="16"/>
  <c r="C1398" i="16"/>
  <c r="C1399" i="16"/>
  <c r="C1400" i="16"/>
  <c r="C1401" i="16"/>
  <c r="S1401" i="16"/>
  <c r="C1402" i="16"/>
  <c r="S1402" i="16"/>
  <c r="C1403" i="16"/>
  <c r="C1404" i="16"/>
  <c r="C1405" i="16"/>
  <c r="C1406" i="16"/>
  <c r="C1407" i="16"/>
  <c r="S1407" i="16"/>
  <c r="J1407" i="16"/>
  <c r="C1408" i="16"/>
  <c r="C1409" i="16"/>
  <c r="C1410" i="16"/>
  <c r="S1410" i="16"/>
  <c r="J1410" i="16"/>
  <c r="C1411" i="16"/>
  <c r="C1412" i="16"/>
  <c r="C1413" i="16"/>
  <c r="C1414" i="16"/>
  <c r="S1414" i="16"/>
  <c r="C1415" i="16"/>
  <c r="S1415" i="16"/>
  <c r="I1415" i="16"/>
  <c r="C1416" i="16"/>
  <c r="C1417" i="16"/>
  <c r="S1417" i="16"/>
  <c r="E1417" i="16"/>
  <c r="C1418" i="16"/>
  <c r="S1418" i="16"/>
  <c r="C1419" i="16"/>
  <c r="C1420" i="16"/>
  <c r="C1421" i="16"/>
  <c r="C1422" i="16"/>
  <c r="C1423" i="16"/>
  <c r="C1424" i="16"/>
  <c r="S1424" i="16"/>
  <c r="J1424" i="16"/>
  <c r="I1424" i="16"/>
  <c r="C1425" i="16"/>
  <c r="C1426" i="16"/>
  <c r="C1427" i="16"/>
  <c r="S1427" i="16"/>
  <c r="C1428" i="16"/>
  <c r="C1429" i="16"/>
  <c r="C1430" i="16"/>
  <c r="S1430" i="16"/>
  <c r="C1431" i="16"/>
  <c r="C1432" i="16"/>
  <c r="C1433" i="16"/>
  <c r="C1434" i="16"/>
  <c r="C1435" i="16"/>
  <c r="C1436" i="16"/>
  <c r="C1437" i="16"/>
  <c r="S1437" i="16"/>
  <c r="I1437" i="16"/>
  <c r="J1437" i="16"/>
  <c r="C1438" i="16"/>
  <c r="S1438" i="16"/>
  <c r="C1439" i="16"/>
  <c r="S1439" i="16"/>
  <c r="C1440" i="16"/>
  <c r="C1441" i="16"/>
  <c r="C1442" i="16"/>
  <c r="C1443" i="16"/>
  <c r="C1444" i="16"/>
  <c r="C1445" i="16"/>
  <c r="S1445" i="16"/>
  <c r="C1446" i="16"/>
  <c r="C1447" i="16"/>
  <c r="S1447" i="16"/>
  <c r="C1448" i="16"/>
  <c r="S1448" i="16"/>
  <c r="C1449" i="16"/>
  <c r="S1449" i="16"/>
  <c r="C1450" i="16"/>
  <c r="S1450" i="16"/>
  <c r="C1451" i="16"/>
  <c r="S1451" i="16"/>
  <c r="D1451" i="16"/>
  <c r="C1452" i="16"/>
  <c r="S1452" i="16"/>
  <c r="C1453" i="16"/>
  <c r="S1453" i="16"/>
  <c r="C1454" i="16"/>
  <c r="C1455" i="16"/>
  <c r="S1455" i="16"/>
  <c r="D1455" i="16"/>
  <c r="C1456" i="16"/>
  <c r="C1457" i="16"/>
  <c r="C1458" i="16"/>
  <c r="S1458" i="16"/>
  <c r="C1459" i="16"/>
  <c r="C1460" i="16"/>
  <c r="S1460" i="16"/>
  <c r="C1461" i="16"/>
  <c r="S1461" i="16"/>
  <c r="J1461" i="16"/>
  <c r="C1462" i="16"/>
  <c r="C1463" i="16"/>
  <c r="S1463" i="16"/>
  <c r="C1464" i="16"/>
  <c r="C1465" i="16"/>
  <c r="C1466" i="16"/>
  <c r="C1467" i="16"/>
  <c r="C1468" i="16"/>
  <c r="C1469" i="16"/>
  <c r="C1470" i="16"/>
  <c r="C1471" i="16"/>
  <c r="S1471" i="16"/>
  <c r="C1472" i="16"/>
  <c r="S1472" i="16"/>
  <c r="C1473" i="16"/>
  <c r="S1473" i="16"/>
  <c r="C1474" i="16"/>
  <c r="C1475" i="16"/>
  <c r="C1476" i="16"/>
  <c r="S1476" i="16"/>
  <c r="C1477" i="16"/>
  <c r="S1477" i="16"/>
  <c r="C1478" i="16"/>
  <c r="B1478" i="16"/>
  <c r="Y1478" i="16"/>
  <c r="C1479" i="16"/>
  <c r="S1479" i="16"/>
  <c r="F1479" i="16"/>
  <c r="C1480" i="16"/>
  <c r="S1480" i="16"/>
  <c r="C1481" i="16"/>
  <c r="S1481" i="16"/>
  <c r="C1482" i="16"/>
  <c r="C1483" i="16"/>
  <c r="S1483" i="16"/>
  <c r="J1483" i="16"/>
  <c r="C1484" i="16"/>
  <c r="C1485" i="16"/>
  <c r="C1486" i="16"/>
  <c r="S1486" i="16"/>
  <c r="C1487" i="16"/>
  <c r="C1488" i="16"/>
  <c r="C1489" i="16"/>
  <c r="S1489" i="16"/>
  <c r="F1489" i="16"/>
  <c r="C1490" i="16"/>
  <c r="C1491" i="16"/>
  <c r="C1492" i="16"/>
  <c r="S1492" i="16"/>
  <c r="F1492" i="16"/>
  <c r="C1493" i="16"/>
  <c r="S1493" i="16"/>
  <c r="E1493" i="16"/>
  <c r="C1494" i="16"/>
  <c r="S1494" i="16"/>
  <c r="I1494" i="16"/>
  <c r="C1495" i="16"/>
  <c r="C1496" i="16"/>
  <c r="C1497" i="16"/>
  <c r="S1497" i="16"/>
  <c r="C1498" i="16"/>
  <c r="C1499" i="16"/>
  <c r="C1500" i="16"/>
  <c r="C1501" i="16"/>
  <c r="S1501" i="16"/>
  <c r="C1502" i="16"/>
  <c r="C1503" i="16"/>
  <c r="S1503" i="16"/>
  <c r="C1504" i="16"/>
  <c r="C1505" i="16"/>
  <c r="S1505" i="16"/>
  <c r="C1506" i="16"/>
  <c r="C1507" i="16"/>
  <c r="S1507" i="16"/>
  <c r="F1507" i="16"/>
  <c r="C1508" i="16"/>
  <c r="S1508" i="16"/>
  <c r="C1509" i="16"/>
  <c r="C1510" i="16"/>
  <c r="S1510" i="16"/>
  <c r="H1510" i="16"/>
  <c r="C1511" i="16"/>
  <c r="S1511" i="16"/>
  <c r="C1512" i="16"/>
  <c r="C1513" i="16"/>
  <c r="C1514" i="16"/>
  <c r="C1515" i="16"/>
  <c r="S1515" i="16"/>
  <c r="C1516" i="16"/>
  <c r="C1517" i="16"/>
  <c r="S1517" i="16"/>
  <c r="E1517" i="16"/>
  <c r="C1518" i="16"/>
  <c r="C1519" i="16"/>
  <c r="C1520" i="16"/>
  <c r="C1521" i="16"/>
  <c r="S1521" i="16"/>
  <c r="C1522" i="16"/>
  <c r="C1523" i="16"/>
  <c r="C1524" i="16"/>
  <c r="C1525" i="16"/>
  <c r="C1526" i="16"/>
  <c r="S1526" i="16"/>
  <c r="J1526" i="16"/>
  <c r="C1527" i="16"/>
  <c r="S1527" i="16"/>
  <c r="H1527" i="16"/>
  <c r="C1528" i="16"/>
  <c r="C1529" i="16"/>
  <c r="S1529" i="16"/>
  <c r="H1529" i="16"/>
  <c r="C1530" i="16"/>
  <c r="C1531" i="16"/>
  <c r="S1531" i="16"/>
  <c r="C1532" i="16"/>
  <c r="S1532" i="16"/>
  <c r="D1532" i="16"/>
  <c r="C1533" i="16"/>
  <c r="C1534" i="16"/>
  <c r="C1535" i="16"/>
  <c r="S1535" i="16"/>
  <c r="F1535" i="16"/>
  <c r="C1536" i="16"/>
  <c r="C1537" i="16"/>
  <c r="S1537" i="16"/>
  <c r="E1537" i="16"/>
  <c r="C1538" i="16"/>
  <c r="C1539" i="16"/>
  <c r="S1539" i="16"/>
  <c r="C1540" i="16"/>
  <c r="B1540" i="16"/>
  <c r="Y1540" i="16"/>
  <c r="C1541" i="16"/>
  <c r="S1541" i="16"/>
  <c r="C1542" i="16"/>
  <c r="S1542" i="16"/>
  <c r="C1543" i="16"/>
  <c r="C1544" i="16"/>
  <c r="S1544" i="16"/>
  <c r="I1544" i="16"/>
  <c r="C1545" i="16"/>
  <c r="S1545" i="16"/>
  <c r="C1546" i="16"/>
  <c r="C1547" i="16"/>
  <c r="S1547" i="16"/>
  <c r="C1548" i="16"/>
  <c r="S1548" i="16"/>
  <c r="F1548" i="16"/>
  <c r="C1549" i="16"/>
  <c r="S1549" i="16"/>
  <c r="C1550" i="16"/>
  <c r="C1551" i="16"/>
  <c r="C1552" i="16"/>
  <c r="S1552" i="16"/>
  <c r="F1552" i="16"/>
  <c r="C1553" i="16"/>
  <c r="S1553" i="16"/>
  <c r="C1554" i="16"/>
  <c r="S1554" i="16"/>
  <c r="C1555" i="16"/>
  <c r="C1556" i="16"/>
  <c r="C1557" i="16"/>
  <c r="S1557" i="16"/>
  <c r="J1557" i="16"/>
  <c r="C1558" i="16"/>
  <c r="S1558" i="16"/>
  <c r="F1558" i="16"/>
  <c r="C1559" i="16"/>
  <c r="S1559" i="16"/>
  <c r="C1560" i="16"/>
  <c r="S1560" i="16"/>
  <c r="C1561" i="16"/>
  <c r="C1562" i="16"/>
  <c r="C1563" i="16"/>
  <c r="C1564" i="16"/>
  <c r="S1564" i="16"/>
  <c r="C1565" i="16"/>
  <c r="C1566" i="16"/>
  <c r="C1567" i="16"/>
  <c r="C1568" i="16"/>
  <c r="C1569" i="16"/>
  <c r="C1570" i="16"/>
  <c r="C1571" i="16"/>
  <c r="S1571" i="16"/>
  <c r="C1572" i="16"/>
  <c r="C1573" i="16"/>
  <c r="S1573" i="16"/>
  <c r="C1574" i="16"/>
  <c r="C1575" i="16"/>
  <c r="C1576" i="16"/>
  <c r="C1577" i="16"/>
  <c r="C1578" i="16"/>
  <c r="C1579" i="16"/>
  <c r="C1580" i="16"/>
  <c r="C1581" i="16"/>
  <c r="C1582" i="16"/>
  <c r="C1583" i="16"/>
  <c r="C1584" i="16"/>
  <c r="C1585" i="16"/>
  <c r="S1585" i="16"/>
  <c r="C1586" i="16"/>
  <c r="C1587" i="16"/>
  <c r="S1587" i="16"/>
  <c r="C1588" i="16"/>
  <c r="C1589" i="16"/>
  <c r="C1590" i="16"/>
  <c r="S1590" i="16"/>
  <c r="H1590" i="16"/>
  <c r="C1591" i="16"/>
  <c r="C1592" i="16"/>
  <c r="C1593" i="16"/>
  <c r="C1594" i="16"/>
  <c r="C1595" i="16"/>
  <c r="S1595" i="16"/>
  <c r="C1596" i="16"/>
  <c r="C1597" i="16"/>
  <c r="S1597" i="16"/>
  <c r="C1598" i="16"/>
  <c r="C1599" i="16"/>
  <c r="C1600" i="16"/>
  <c r="C1601" i="16"/>
  <c r="C1602" i="16"/>
  <c r="C1603" i="16"/>
  <c r="S1603" i="16"/>
  <c r="C1604" i="16"/>
  <c r="C1605" i="16"/>
  <c r="C1606" i="16"/>
  <c r="C1607" i="16"/>
  <c r="C1608" i="16"/>
  <c r="C1609" i="16"/>
  <c r="C1610" i="16"/>
  <c r="C1611" i="16"/>
  <c r="C1612" i="16"/>
  <c r="C1613" i="16"/>
  <c r="C1614" i="16"/>
  <c r="S1614" i="16"/>
  <c r="C1615" i="16"/>
  <c r="C1616" i="16"/>
  <c r="S1616" i="16"/>
  <c r="D1616" i="16"/>
  <c r="C1617" i="16"/>
  <c r="C1618" i="16"/>
  <c r="C1619" i="16"/>
  <c r="S1619" i="16"/>
  <c r="C1620" i="16"/>
  <c r="C1621" i="16"/>
  <c r="C1622" i="16"/>
  <c r="C1623" i="16"/>
  <c r="C1624" i="16"/>
  <c r="C1625" i="16"/>
  <c r="C1626" i="16"/>
  <c r="S1626" i="16"/>
  <c r="H1626" i="16"/>
  <c r="C1627" i="16"/>
  <c r="C1628" i="16"/>
  <c r="S1628" i="16"/>
  <c r="C1629" i="16"/>
  <c r="C1630" i="16"/>
  <c r="C1631" i="16"/>
  <c r="C1632" i="16"/>
  <c r="C1633" i="16"/>
  <c r="C1634" i="16"/>
  <c r="S1634" i="16"/>
  <c r="J1634" i="16"/>
  <c r="C1635" i="16"/>
  <c r="C1636" i="16"/>
  <c r="C1637" i="16"/>
  <c r="S1637" i="16"/>
  <c r="C1638" i="16"/>
  <c r="C1639" i="16"/>
  <c r="C1640" i="16"/>
  <c r="S1640" i="16"/>
  <c r="C1641" i="16"/>
  <c r="C1642" i="16"/>
  <c r="C1643" i="16"/>
  <c r="C1644" i="16"/>
  <c r="C1645" i="16"/>
  <c r="S1645" i="16"/>
  <c r="J1645" i="16"/>
  <c r="C1646" i="16"/>
  <c r="C1647" i="16"/>
  <c r="C1648" i="16"/>
  <c r="C1649" i="16"/>
  <c r="S1649" i="16"/>
  <c r="C1650" i="16"/>
  <c r="S1650" i="16"/>
  <c r="I1650" i="16"/>
  <c r="C1651" i="16"/>
  <c r="C1652" i="16"/>
  <c r="C1653" i="16"/>
  <c r="C1654" i="16"/>
  <c r="S1654" i="16"/>
  <c r="C1655" i="16"/>
  <c r="C1656" i="16"/>
  <c r="C1657" i="16"/>
  <c r="C1658" i="16"/>
  <c r="C1659" i="16"/>
  <c r="S1659" i="16"/>
  <c r="C1660" i="16"/>
  <c r="S1660" i="16"/>
  <c r="E1660" i="16"/>
  <c r="C1661" i="16"/>
  <c r="C1662" i="16"/>
  <c r="C1663" i="16"/>
  <c r="S1663" i="16"/>
  <c r="D1663" i="16"/>
  <c r="C1664" i="16"/>
  <c r="C1665" i="16"/>
  <c r="C1666" i="16"/>
  <c r="S1666" i="16"/>
  <c r="C1667" i="16"/>
  <c r="C1668" i="16"/>
  <c r="C1669" i="16"/>
  <c r="S1669" i="16"/>
  <c r="C1670" i="16"/>
  <c r="S1670" i="16"/>
  <c r="C1671" i="16"/>
  <c r="C1672" i="16"/>
  <c r="C1673" i="16"/>
  <c r="S1673" i="16"/>
  <c r="C1674" i="16"/>
  <c r="S1674" i="16"/>
  <c r="D1674" i="16"/>
  <c r="C1675" i="16"/>
  <c r="C1676" i="16"/>
  <c r="C1677" i="16"/>
  <c r="C1678" i="16"/>
  <c r="C1679" i="16"/>
  <c r="C1680" i="16"/>
  <c r="C1681" i="16"/>
  <c r="C1682" i="16"/>
  <c r="C1683" i="16"/>
  <c r="C1684" i="16"/>
  <c r="S1684" i="16"/>
  <c r="I1684" i="16"/>
  <c r="C1685" i="16"/>
  <c r="C1686" i="16"/>
  <c r="S1686" i="16"/>
  <c r="D1686" i="16"/>
  <c r="C1687" i="16"/>
  <c r="C1688" i="16"/>
  <c r="S1688" i="16"/>
  <c r="C1689" i="16"/>
  <c r="C1690" i="16"/>
  <c r="C1691" i="16"/>
  <c r="C1692" i="16"/>
  <c r="C1693" i="16"/>
  <c r="S1693" i="16"/>
  <c r="C1694" i="16"/>
  <c r="C1695" i="16"/>
  <c r="C1696" i="16"/>
  <c r="C1697" i="16"/>
  <c r="S1697" i="16"/>
  <c r="C1698" i="16"/>
  <c r="S1698" i="16"/>
  <c r="I1698" i="16"/>
  <c r="C1699" i="16"/>
  <c r="C1700" i="16"/>
  <c r="C1701" i="16"/>
  <c r="S1701" i="16"/>
  <c r="C1702" i="16"/>
  <c r="C1703" i="16"/>
  <c r="S1703" i="16"/>
  <c r="I1703" i="16"/>
  <c r="C1704" i="16"/>
  <c r="C1705" i="16"/>
  <c r="S1705" i="16"/>
  <c r="C1706" i="16"/>
  <c r="C1707" i="16"/>
  <c r="C1708" i="16"/>
  <c r="C1709" i="16"/>
  <c r="C1710" i="16"/>
  <c r="C1711" i="16"/>
  <c r="C1712" i="16"/>
  <c r="C1713" i="16"/>
  <c r="S1713" i="16"/>
  <c r="C1714" i="16"/>
  <c r="C1715" i="16"/>
  <c r="C1716" i="16"/>
  <c r="C1717" i="16"/>
  <c r="C1718" i="16"/>
  <c r="S1718" i="16"/>
  <c r="C1719" i="16"/>
  <c r="C1720" i="16"/>
  <c r="C1721" i="16"/>
  <c r="C1722" i="16"/>
  <c r="C1723" i="16"/>
  <c r="S1723" i="16"/>
  <c r="F1723" i="16"/>
  <c r="C1724" i="16"/>
  <c r="S1724" i="16"/>
  <c r="H1724" i="16"/>
  <c r="C1725" i="16"/>
  <c r="C1726" i="16"/>
  <c r="C1727" i="16"/>
  <c r="S1727" i="16"/>
  <c r="C1728" i="16"/>
  <c r="C1729" i="16"/>
  <c r="C1730" i="16"/>
  <c r="S1730" i="16"/>
  <c r="C1731" i="16"/>
  <c r="C1732" i="16"/>
  <c r="C1733" i="16"/>
  <c r="S1733" i="16"/>
  <c r="C1734" i="16"/>
  <c r="S1734" i="16"/>
  <c r="F1734" i="16"/>
  <c r="C1735" i="16"/>
  <c r="S1735" i="16"/>
  <c r="C1736" i="16"/>
  <c r="S1736" i="16"/>
  <c r="C1737" i="16"/>
  <c r="C1738" i="16"/>
  <c r="C1739" i="16"/>
  <c r="C1740" i="16"/>
  <c r="S1740" i="16"/>
  <c r="C1741" i="16"/>
  <c r="C1742" i="16"/>
  <c r="S1742" i="16"/>
  <c r="C1743" i="16"/>
  <c r="S1743" i="16"/>
  <c r="C1744" i="16"/>
  <c r="C1745" i="16"/>
  <c r="C1746" i="16"/>
  <c r="C1747" i="16"/>
  <c r="S1747" i="16"/>
  <c r="E1747" i="16"/>
  <c r="C1748" i="16"/>
  <c r="C1749" i="16"/>
  <c r="C1750" i="16"/>
  <c r="S1750" i="16"/>
  <c r="C1751" i="16"/>
  <c r="S1751" i="16"/>
  <c r="C1752" i="16"/>
  <c r="C1753" i="16"/>
  <c r="S1753" i="16"/>
  <c r="C1754" i="16"/>
  <c r="C1755" i="16"/>
  <c r="S1755" i="16"/>
  <c r="C1756" i="16"/>
  <c r="C1757" i="16"/>
  <c r="S1757" i="16"/>
  <c r="D1757" i="16"/>
  <c r="C1758" i="16"/>
  <c r="C1759" i="16"/>
  <c r="C1760" i="16"/>
  <c r="C1761" i="16"/>
  <c r="C1762" i="16"/>
  <c r="C1763" i="16"/>
  <c r="C1764" i="16"/>
  <c r="S1764" i="16"/>
  <c r="C1765" i="16"/>
  <c r="C1766" i="16"/>
  <c r="C1767" i="16"/>
  <c r="C1768" i="16"/>
  <c r="C1769" i="16"/>
  <c r="C1770" i="16"/>
  <c r="S1770" i="16"/>
  <c r="F1770" i="16"/>
  <c r="C1771" i="16"/>
  <c r="S1771" i="16"/>
  <c r="C1772" i="16"/>
  <c r="C1773" i="16"/>
  <c r="C1774" i="16"/>
  <c r="C1775" i="16"/>
  <c r="C1776" i="16"/>
  <c r="C1777" i="16"/>
  <c r="C1778" i="16"/>
  <c r="C1779" i="16"/>
  <c r="C1780" i="16"/>
  <c r="S1780" i="16"/>
  <c r="C1781" i="16"/>
  <c r="C1782" i="16"/>
  <c r="S1782" i="16"/>
  <c r="D1782" i="16"/>
  <c r="C1783" i="16"/>
  <c r="S1783" i="16"/>
  <c r="C1784" i="16"/>
  <c r="C1785" i="16"/>
  <c r="C1786" i="16"/>
  <c r="C1787" i="16"/>
  <c r="C1788" i="16"/>
  <c r="C1789" i="16"/>
  <c r="S1789" i="16"/>
  <c r="C1790" i="16"/>
  <c r="C1791" i="16"/>
  <c r="C1792" i="16"/>
  <c r="C1793" i="16"/>
  <c r="S1793" i="16"/>
  <c r="C1794" i="16"/>
  <c r="C1795" i="16"/>
  <c r="C1796" i="16"/>
  <c r="C1797" i="16"/>
  <c r="S1797" i="16"/>
  <c r="C1798" i="16"/>
  <c r="S1798" i="16"/>
  <c r="C1799" i="16"/>
  <c r="C1800" i="16"/>
  <c r="S1800" i="16"/>
  <c r="D1800" i="16"/>
  <c r="C1801" i="16"/>
  <c r="C1802" i="16"/>
  <c r="S1802" i="16"/>
  <c r="C1803" i="16"/>
  <c r="S1803" i="16"/>
  <c r="C1804" i="16"/>
  <c r="C1805" i="16"/>
  <c r="C1806" i="16"/>
  <c r="C1807" i="16"/>
  <c r="C1808" i="16"/>
  <c r="C1809" i="16"/>
  <c r="C1810" i="16"/>
  <c r="C1811" i="16"/>
  <c r="C1812" i="16"/>
  <c r="C1813" i="16"/>
  <c r="S1813" i="16"/>
  <c r="C1814" i="16"/>
  <c r="S1814" i="16"/>
  <c r="I1814" i="16"/>
  <c r="C1815" i="16"/>
  <c r="C1816" i="16"/>
  <c r="C1817" i="16"/>
  <c r="C1818" i="16"/>
  <c r="C1819" i="16"/>
  <c r="S1819" i="16"/>
  <c r="C1820" i="16"/>
  <c r="C1821" i="16"/>
  <c r="C1822" i="16"/>
  <c r="S1822" i="16"/>
  <c r="C1823" i="16"/>
  <c r="C1824" i="16"/>
  <c r="C1825" i="16"/>
  <c r="C1826" i="16"/>
  <c r="C1827" i="16"/>
  <c r="S1827" i="16"/>
  <c r="C1828" i="16"/>
  <c r="S1828" i="16"/>
  <c r="C1829" i="16"/>
  <c r="C1830" i="16"/>
  <c r="C1831" i="16"/>
  <c r="C1832" i="16"/>
  <c r="C1833" i="16"/>
  <c r="C1834" i="16"/>
  <c r="C1835" i="16"/>
  <c r="S1835" i="16"/>
  <c r="C1836" i="16"/>
  <c r="S1836" i="16"/>
  <c r="C1837" i="16"/>
  <c r="C1838" i="16"/>
  <c r="C1839" i="16"/>
  <c r="C1840" i="16"/>
  <c r="C1841" i="16"/>
  <c r="S1841" i="16"/>
  <c r="F1841" i="16"/>
  <c r="C1842" i="16"/>
  <c r="C1843" i="16"/>
  <c r="C1844" i="16"/>
  <c r="C1845" i="16"/>
  <c r="C1846" i="16"/>
  <c r="S1846" i="16"/>
  <c r="C1847" i="16"/>
  <c r="S1847" i="16"/>
  <c r="C1848" i="16"/>
  <c r="C1849" i="16"/>
  <c r="C1850" i="16"/>
  <c r="C1851" i="16"/>
  <c r="S1851" i="16"/>
  <c r="C1852" i="16"/>
  <c r="C1853" i="16"/>
  <c r="C1854" i="16"/>
  <c r="C1855" i="16"/>
  <c r="C1856" i="16"/>
  <c r="S1856" i="16"/>
  <c r="C1857" i="16"/>
  <c r="C1858" i="16"/>
  <c r="S1858" i="16"/>
  <c r="C1859" i="16"/>
  <c r="C1860" i="16"/>
  <c r="C1861" i="16"/>
  <c r="S1861" i="16"/>
  <c r="C1862" i="16"/>
  <c r="S1862" i="16"/>
  <c r="J1862" i="16"/>
  <c r="C1863" i="16"/>
  <c r="C1864" i="16"/>
  <c r="S1864" i="16"/>
  <c r="C1865" i="16"/>
  <c r="S1865" i="16"/>
  <c r="E1865" i="16"/>
  <c r="C1866" i="16"/>
  <c r="C1867" i="16"/>
  <c r="C1868" i="16"/>
  <c r="S1868" i="16"/>
  <c r="C1869" i="16"/>
  <c r="S1869" i="16"/>
  <c r="J1869" i="16"/>
  <c r="C1870" i="16"/>
  <c r="C1871" i="16"/>
  <c r="C1872" i="16"/>
  <c r="S1872" i="16"/>
  <c r="C1873" i="16"/>
  <c r="S1873" i="16"/>
  <c r="C1874" i="16"/>
  <c r="C1875" i="16"/>
  <c r="C1876" i="16"/>
  <c r="C1877" i="16"/>
  <c r="C1878" i="16"/>
  <c r="C1879" i="16"/>
  <c r="C1880" i="16"/>
  <c r="C1881" i="16"/>
  <c r="C1882" i="16"/>
  <c r="S1882" i="16"/>
  <c r="C1883" i="16"/>
  <c r="C1884" i="16"/>
  <c r="S1884" i="16"/>
  <c r="C1885" i="16"/>
  <c r="C1886" i="16"/>
  <c r="C1887" i="16"/>
  <c r="C1888" i="16"/>
  <c r="C1889" i="16"/>
  <c r="C1890" i="16"/>
  <c r="C1891" i="16"/>
  <c r="S1891" i="16"/>
  <c r="D1891" i="16"/>
  <c r="C1892" i="16"/>
  <c r="C1893" i="16"/>
  <c r="S1893" i="16"/>
  <c r="C1894" i="16"/>
  <c r="C1895" i="16"/>
  <c r="S1895" i="16"/>
  <c r="F1895" i="16"/>
  <c r="C1896" i="16"/>
  <c r="C1897" i="16"/>
  <c r="S1897" i="16"/>
  <c r="D1897" i="16"/>
  <c r="C1898" i="16"/>
  <c r="C1899" i="16"/>
  <c r="C1900" i="16"/>
  <c r="C1901" i="16"/>
  <c r="C1902" i="16"/>
  <c r="C1903" i="16"/>
  <c r="C1904" i="16"/>
  <c r="S1904" i="16"/>
  <c r="C1905" i="16"/>
  <c r="C1906" i="16"/>
  <c r="S1906" i="16"/>
  <c r="C1907" i="16"/>
  <c r="S1907" i="16"/>
  <c r="C1908" i="16"/>
  <c r="C1909" i="16"/>
  <c r="C1910" i="16"/>
  <c r="C1911" i="16"/>
  <c r="C1912" i="16"/>
  <c r="C1913" i="16"/>
  <c r="S1913" i="16"/>
  <c r="D1913" i="16"/>
  <c r="C1914" i="16"/>
  <c r="S1914" i="16"/>
  <c r="C1915" i="16"/>
  <c r="C1916" i="16"/>
  <c r="S1916" i="16"/>
  <c r="C1917" i="16"/>
  <c r="S1917" i="16"/>
  <c r="I1917" i="16"/>
  <c r="C1918" i="16"/>
  <c r="C1919" i="16"/>
  <c r="C1920" i="16"/>
  <c r="S1920" i="16"/>
  <c r="C1921" i="16"/>
  <c r="C1922" i="16"/>
  <c r="C1923" i="16"/>
  <c r="C1924" i="16"/>
  <c r="S1924" i="16"/>
  <c r="C1925" i="16"/>
  <c r="C1926" i="16"/>
  <c r="C1927" i="16"/>
  <c r="S1927" i="16"/>
  <c r="C1928" i="16"/>
  <c r="C1929" i="16"/>
  <c r="C1930" i="16"/>
  <c r="C1931" i="16"/>
  <c r="S1931" i="16"/>
  <c r="H1931" i="16"/>
  <c r="C1932" i="16"/>
  <c r="C1933" i="16"/>
  <c r="C1934" i="16"/>
  <c r="C1935" i="16"/>
  <c r="C1936" i="16"/>
  <c r="S1936" i="16"/>
  <c r="D1936" i="16"/>
  <c r="C1937" i="16"/>
  <c r="C1938" i="16"/>
  <c r="S1938" i="16"/>
  <c r="C1939" i="16"/>
  <c r="C1940" i="16"/>
  <c r="C1941" i="16"/>
  <c r="C1942" i="16"/>
  <c r="C1943" i="16"/>
  <c r="C1944" i="16"/>
  <c r="S1944" i="16"/>
  <c r="C1945" i="16"/>
  <c r="S1945" i="16"/>
  <c r="C1946" i="16"/>
  <c r="S1946" i="16"/>
  <c r="C1947" i="16"/>
  <c r="C1948" i="16"/>
  <c r="S1948" i="16"/>
  <c r="C1949" i="16"/>
  <c r="C1950" i="16"/>
  <c r="C1951" i="16"/>
  <c r="C1952" i="16"/>
  <c r="C1953" i="16"/>
  <c r="S1953" i="16"/>
  <c r="H1953" i="16"/>
  <c r="C1954" i="16"/>
  <c r="C1955" i="16"/>
  <c r="S1955" i="16"/>
  <c r="E1955" i="16"/>
  <c r="D1955" i="16"/>
  <c r="U1955" i="16"/>
  <c r="C1956" i="16"/>
  <c r="C1957" i="16"/>
  <c r="C1958" i="16"/>
  <c r="C1959" i="16"/>
  <c r="S1959" i="16"/>
  <c r="C1960" i="16"/>
  <c r="S1960" i="16"/>
  <c r="C1961" i="16"/>
  <c r="S1961" i="16"/>
  <c r="C1962" i="16"/>
  <c r="S1962" i="16"/>
  <c r="C1963" i="16"/>
  <c r="S1963" i="16"/>
  <c r="C1964" i="16"/>
  <c r="S1964" i="16"/>
  <c r="C1965" i="16"/>
  <c r="S1965" i="16"/>
  <c r="C1966" i="16"/>
  <c r="C1967" i="16"/>
  <c r="S1967" i="16"/>
  <c r="C1968" i="16"/>
  <c r="C1969" i="16"/>
  <c r="C1970" i="16"/>
  <c r="C1971" i="16"/>
  <c r="C1972" i="16"/>
  <c r="C1973" i="16"/>
  <c r="C1974" i="16"/>
  <c r="B1974" i="16"/>
  <c r="Y1974" i="16"/>
  <c r="C1975" i="16"/>
  <c r="C1976" i="16"/>
  <c r="C1977" i="16"/>
  <c r="C1978" i="16"/>
  <c r="C1979" i="16"/>
  <c r="S1979" i="16"/>
  <c r="C1980" i="16"/>
  <c r="C1981" i="16"/>
  <c r="S1981" i="16"/>
  <c r="C1982" i="16"/>
  <c r="C1983" i="16"/>
  <c r="S1983" i="16"/>
  <c r="C1984" i="16"/>
  <c r="S1984" i="16"/>
  <c r="C1985" i="16"/>
  <c r="S1985" i="16"/>
  <c r="C1986" i="16"/>
  <c r="C1987" i="16"/>
  <c r="S1987" i="16"/>
  <c r="E1987" i="16"/>
  <c r="C1988" i="16"/>
  <c r="S1988" i="16"/>
  <c r="C1989" i="16"/>
  <c r="C1990" i="16"/>
  <c r="S1990" i="16"/>
  <c r="C1991" i="16"/>
  <c r="C1992" i="16"/>
  <c r="C1993" i="16"/>
  <c r="C1994" i="16"/>
  <c r="C1995" i="16"/>
  <c r="S1995" i="16"/>
  <c r="F1995" i="16"/>
  <c r="C1996" i="16"/>
  <c r="S1996" i="16"/>
  <c r="C1997" i="16"/>
  <c r="S1997" i="16"/>
  <c r="I1997" i="16"/>
  <c r="C1998" i="16"/>
  <c r="C1999" i="16"/>
  <c r="S1999" i="16"/>
  <c r="C2000" i="16"/>
  <c r="C2001" i="16"/>
  <c r="S2001" i="16"/>
  <c r="J2001" i="16"/>
  <c r="C2002" i="16"/>
  <c r="C2003" i="16"/>
  <c r="S2003" i="16"/>
  <c r="C2004" i="16"/>
  <c r="C2005" i="16"/>
  <c r="C2006" i="16"/>
  <c r="C2007" i="16"/>
  <c r="C2008" i="16"/>
  <c r="S2008" i="16"/>
  <c r="C2009" i="16"/>
  <c r="C2010" i="16"/>
  <c r="B2010" i="16"/>
  <c r="Y2010" i="16"/>
  <c r="C2011" i="16"/>
  <c r="C2012" i="16"/>
  <c r="S2012" i="16"/>
  <c r="C2013" i="16"/>
  <c r="C2014" i="16"/>
  <c r="C2015" i="16"/>
  <c r="C2016" i="16"/>
  <c r="C2017" i="16"/>
  <c r="S2017" i="16"/>
  <c r="C2018" i="16"/>
  <c r="C2019" i="16"/>
  <c r="C2020" i="16"/>
  <c r="C2021" i="16"/>
  <c r="S2021" i="16"/>
  <c r="C2022" i="16"/>
  <c r="C2023" i="16"/>
  <c r="C2024" i="16"/>
  <c r="C2025" i="16"/>
  <c r="C2026" i="16"/>
  <c r="C2027" i="16"/>
  <c r="C2028" i="16"/>
  <c r="C2029" i="16"/>
  <c r="C2030" i="16"/>
  <c r="S2030" i="16"/>
  <c r="J2030" i="16"/>
  <c r="C2031" i="16"/>
  <c r="C2032" i="16"/>
  <c r="C2033" i="16"/>
  <c r="C2034" i="16"/>
  <c r="C2035" i="16"/>
  <c r="C2036" i="16"/>
  <c r="C2037" i="16"/>
  <c r="S2037" i="16"/>
  <c r="C2038" i="16"/>
  <c r="S2038" i="16"/>
  <c r="C2039" i="16"/>
  <c r="C2040" i="16"/>
  <c r="C2041" i="16"/>
  <c r="S2041" i="16"/>
  <c r="E2041" i="16"/>
  <c r="C2042" i="16"/>
  <c r="C2043" i="16"/>
  <c r="S2043" i="16"/>
  <c r="J2043" i="16"/>
  <c r="C2044" i="16"/>
  <c r="C2045" i="16"/>
  <c r="S2045" i="16"/>
  <c r="D2045" i="16"/>
  <c r="C2046" i="16"/>
  <c r="S2046" i="16"/>
  <c r="C2047" i="16"/>
  <c r="C2048" i="16"/>
  <c r="S2048" i="16"/>
  <c r="C2049" i="16"/>
  <c r="C2050" i="16"/>
  <c r="S2050" i="16"/>
  <c r="C2051" i="16"/>
  <c r="C2052" i="16"/>
  <c r="C2053" i="16"/>
  <c r="C2054" i="16"/>
  <c r="S2054" i="16"/>
  <c r="C2055" i="16"/>
  <c r="C2056" i="16"/>
  <c r="C2057" i="16"/>
  <c r="C2058" i="16"/>
  <c r="C2059" i="16"/>
  <c r="S2059" i="16"/>
  <c r="J2059" i="16"/>
  <c r="C2060" i="16"/>
  <c r="C2061" i="16"/>
  <c r="C2062" i="16"/>
  <c r="C2063" i="16"/>
  <c r="C2064" i="16"/>
  <c r="C2065" i="16"/>
  <c r="C2066" i="16"/>
  <c r="S2066" i="16"/>
  <c r="F2066" i="16"/>
  <c r="C2067" i="16"/>
  <c r="S2067" i="16"/>
  <c r="C2068" i="16"/>
  <c r="C2069" i="16"/>
  <c r="C2070" i="16"/>
  <c r="S2070" i="16"/>
  <c r="C2071" i="16"/>
  <c r="C2072" i="16"/>
  <c r="S2072" i="16"/>
  <c r="F2072" i="16"/>
  <c r="C2073" i="16"/>
  <c r="C2074" i="16"/>
  <c r="S2074" i="16"/>
  <c r="C2075" i="16"/>
  <c r="C2076" i="16"/>
  <c r="C2077" i="16"/>
  <c r="C2078" i="16"/>
  <c r="C2079" i="16"/>
  <c r="C2080" i="16"/>
  <c r="S2080" i="16"/>
  <c r="C2081" i="16"/>
  <c r="C2082" i="16"/>
  <c r="S2082" i="16"/>
  <c r="C2083" i="16"/>
  <c r="C2084" i="16"/>
  <c r="C2085" i="16"/>
  <c r="C2086" i="16"/>
  <c r="S2086" i="16"/>
  <c r="C2087" i="16"/>
  <c r="C2088" i="16"/>
  <c r="C2089" i="16"/>
  <c r="C2090" i="16"/>
  <c r="C2091" i="16"/>
  <c r="C2092" i="16"/>
  <c r="C2093" i="16"/>
  <c r="C2094" i="16"/>
  <c r="C2095" i="16"/>
  <c r="C2096" i="16"/>
  <c r="C2097" i="16"/>
  <c r="C2098" i="16"/>
  <c r="S2098" i="16"/>
  <c r="J2098" i="16"/>
  <c r="C2099" i="16"/>
  <c r="S2099" i="16"/>
  <c r="C2100" i="16"/>
  <c r="S2100" i="16"/>
  <c r="C2101" i="16"/>
  <c r="C2102" i="16"/>
  <c r="C2103" i="16"/>
  <c r="C2104" i="16"/>
  <c r="C2105" i="16"/>
  <c r="C2106" i="16"/>
  <c r="C2107" i="16"/>
  <c r="C2108" i="16"/>
  <c r="C2109" i="16"/>
  <c r="C2110" i="16"/>
  <c r="C2111" i="16"/>
  <c r="C2112" i="16"/>
  <c r="C2113" i="16"/>
  <c r="C2114" i="16"/>
  <c r="C2115" i="16"/>
  <c r="S2115" i="16"/>
  <c r="C2116" i="16"/>
  <c r="S2116" i="16"/>
  <c r="F2116" i="16"/>
  <c r="C2117" i="16"/>
  <c r="S2117" i="16"/>
  <c r="C2118" i="16"/>
  <c r="C2119" i="16"/>
  <c r="C2120" i="16"/>
  <c r="S2120" i="16"/>
  <c r="C2121" i="16"/>
  <c r="C2122" i="16"/>
  <c r="C2123" i="16"/>
  <c r="C2124" i="16"/>
  <c r="C2125" i="16"/>
  <c r="C2126" i="16"/>
  <c r="C2127" i="16"/>
  <c r="C2128" i="16"/>
  <c r="C2129" i="16"/>
  <c r="S2129" i="16"/>
  <c r="C2130" i="16"/>
  <c r="C2131" i="16"/>
  <c r="C2132" i="16"/>
  <c r="S2132" i="16"/>
  <c r="C2133" i="16"/>
  <c r="S2133" i="16"/>
  <c r="J2133" i="16"/>
  <c r="C2134" i="16"/>
  <c r="C2135" i="16"/>
  <c r="C2136" i="16"/>
  <c r="S2136" i="16"/>
  <c r="C2137" i="16"/>
  <c r="C2138" i="16"/>
  <c r="C2139" i="16"/>
  <c r="S2139" i="16"/>
  <c r="C2140" i="16"/>
  <c r="C2141" i="16"/>
  <c r="C2142" i="16"/>
  <c r="C2143" i="16"/>
  <c r="C2144" i="16"/>
  <c r="C2145" i="16"/>
  <c r="C2146" i="16"/>
  <c r="C2147" i="16"/>
  <c r="C2148" i="16"/>
  <c r="C2149" i="16"/>
  <c r="C2150" i="16"/>
  <c r="C2151" i="16"/>
  <c r="C2152" i="16"/>
  <c r="C2153" i="16"/>
  <c r="C2154" i="16"/>
  <c r="C2155" i="16"/>
  <c r="C2156" i="16"/>
  <c r="S2156" i="16"/>
  <c r="C2157" i="16"/>
  <c r="S2157" i="16"/>
  <c r="C2158" i="16"/>
  <c r="C2159" i="16"/>
  <c r="C2160" i="16"/>
  <c r="C2161" i="16"/>
  <c r="S2161" i="16"/>
  <c r="C2162" i="16"/>
  <c r="C2163" i="16"/>
  <c r="C2164" i="16"/>
  <c r="S2164" i="16"/>
  <c r="C2165" i="16"/>
  <c r="S2165" i="16"/>
  <c r="C2166" i="16"/>
  <c r="C2167" i="16"/>
  <c r="C2168" i="16"/>
  <c r="C2169" i="16"/>
  <c r="S2169" i="16"/>
  <c r="C2170" i="16"/>
  <c r="C2171" i="16"/>
  <c r="S2171" i="16"/>
  <c r="C2172" i="16"/>
  <c r="S2172" i="16"/>
  <c r="C2173" i="16"/>
  <c r="S2173" i="16"/>
  <c r="C2174" i="16"/>
  <c r="S2174" i="16"/>
  <c r="C2175" i="16"/>
  <c r="S2175" i="16"/>
  <c r="C2176" i="16"/>
  <c r="S2176" i="16"/>
  <c r="C2177" i="16"/>
  <c r="S2177" i="16"/>
  <c r="H2177" i="16"/>
  <c r="C2178" i="16"/>
  <c r="C2179" i="16"/>
  <c r="C2180" i="16"/>
  <c r="S2180" i="16"/>
  <c r="C2181" i="16"/>
  <c r="S2181" i="16"/>
  <c r="C2182" i="16"/>
  <c r="C2183" i="16"/>
  <c r="C2184" i="16"/>
  <c r="C2185" i="16"/>
  <c r="C2186" i="16"/>
  <c r="C2187" i="16"/>
  <c r="C2188" i="16"/>
  <c r="S2188" i="16"/>
  <c r="C2189" i="16"/>
  <c r="S2189" i="16"/>
  <c r="C2190" i="16"/>
  <c r="C2191" i="16"/>
  <c r="C2192" i="16"/>
  <c r="S2192" i="16"/>
  <c r="E2192" i="16"/>
  <c r="C2193" i="16"/>
  <c r="C2194" i="16"/>
  <c r="C2195" i="16"/>
  <c r="C2196" i="16"/>
  <c r="S2196" i="16"/>
  <c r="C2197" i="16"/>
  <c r="C2198" i="16"/>
  <c r="C2199" i="16"/>
  <c r="C2200" i="16"/>
  <c r="S2200" i="16"/>
  <c r="C2201" i="16"/>
  <c r="C2202" i="16"/>
  <c r="C2203" i="16"/>
  <c r="S2203" i="16"/>
  <c r="C2204" i="16"/>
  <c r="S2204" i="16"/>
  <c r="D2204" i="16"/>
  <c r="C2205" i="16"/>
  <c r="S2205" i="16"/>
  <c r="E2205" i="16"/>
  <c r="C2206" i="16"/>
  <c r="C2207" i="16"/>
  <c r="S2207" i="16"/>
  <c r="D2207" i="16"/>
  <c r="C2208" i="16"/>
  <c r="C2209" i="16"/>
  <c r="C2210" i="16"/>
  <c r="C2211" i="16"/>
  <c r="S2211" i="16"/>
  <c r="C2212" i="16"/>
  <c r="S2212" i="16"/>
  <c r="C2213" i="16"/>
  <c r="S2213" i="16"/>
  <c r="E2213" i="16"/>
  <c r="D2213" i="16"/>
  <c r="U2213" i="16"/>
  <c r="C2214" i="16"/>
  <c r="C2215" i="16"/>
  <c r="S2215" i="16"/>
  <c r="C2216" i="16"/>
  <c r="S2216" i="16"/>
  <c r="J2216" i="16"/>
  <c r="C2217" i="16"/>
  <c r="S2217" i="16"/>
  <c r="C2218" i="16"/>
  <c r="S2218" i="16"/>
  <c r="H2218" i="16"/>
  <c r="C2219" i="16"/>
  <c r="S2219" i="16"/>
  <c r="C2220" i="16"/>
  <c r="B2220" i="16"/>
  <c r="Y2220" i="16"/>
  <c r="S2220" i="16"/>
  <c r="C2221" i="16"/>
  <c r="S2221" i="16"/>
  <c r="E2221" i="16"/>
  <c r="C2222" i="16"/>
  <c r="C2223" i="16"/>
  <c r="C2224" i="16"/>
  <c r="C2225" i="16"/>
  <c r="C2226" i="16"/>
  <c r="C2227" i="16"/>
  <c r="S2227" i="16"/>
  <c r="J2227" i="16"/>
  <c r="C2228" i="16"/>
  <c r="C2229" i="16"/>
  <c r="S2229" i="16"/>
  <c r="F2229" i="16"/>
  <c r="C2230" i="16"/>
  <c r="S2230" i="16"/>
  <c r="F2230" i="16"/>
  <c r="C2231" i="16"/>
  <c r="S2231" i="16"/>
  <c r="C2232" i="16"/>
  <c r="C2233" i="16"/>
  <c r="C2234" i="16"/>
  <c r="C2235" i="16"/>
  <c r="C2236" i="16"/>
  <c r="C2237" i="16"/>
  <c r="C2238" i="16"/>
  <c r="C2239" i="16"/>
  <c r="S2239" i="16"/>
  <c r="C2240" i="16"/>
  <c r="S2240" i="16"/>
  <c r="J2240" i="16"/>
  <c r="C2241" i="16"/>
  <c r="C2242" i="16"/>
  <c r="C2243" i="16"/>
  <c r="C2244" i="16"/>
  <c r="C2245" i="16"/>
  <c r="C2246" i="16"/>
  <c r="C2247" i="16"/>
  <c r="C2248" i="16"/>
  <c r="S2248" i="16"/>
  <c r="C2249" i="16"/>
  <c r="C2250" i="16"/>
  <c r="S2250" i="16"/>
  <c r="C2251" i="16"/>
  <c r="S2251" i="16"/>
  <c r="C2252" i="16"/>
  <c r="C2253" i="16"/>
  <c r="C2254" i="16"/>
  <c r="C2255" i="16"/>
  <c r="C2256" i="16"/>
  <c r="C2257" i="16"/>
  <c r="C2258" i="16"/>
  <c r="C2259" i="16"/>
  <c r="C2260" i="16"/>
  <c r="C2261" i="16"/>
  <c r="C2262" i="16"/>
  <c r="S2262" i="16"/>
  <c r="J2262" i="16"/>
  <c r="C2263" i="16"/>
  <c r="S2263" i="16"/>
  <c r="F2263" i="16"/>
  <c r="C2264" i="16"/>
  <c r="C2265" i="16"/>
  <c r="C2266" i="16"/>
  <c r="C2267" i="16"/>
  <c r="S2267" i="16"/>
  <c r="J2267" i="16"/>
  <c r="C2268" i="16"/>
  <c r="C2269" i="16"/>
  <c r="S2269" i="16"/>
  <c r="C2270" i="16"/>
  <c r="C2271" i="16"/>
  <c r="C2272" i="16"/>
  <c r="C2273" i="16"/>
  <c r="S2273" i="16"/>
  <c r="E2273" i="16"/>
  <c r="C2274" i="16"/>
  <c r="C2275" i="16"/>
  <c r="C2276" i="16"/>
  <c r="C2277" i="16"/>
  <c r="C2278" i="16"/>
  <c r="S2278" i="16"/>
  <c r="C2279" i="16"/>
  <c r="S2279" i="16"/>
  <c r="C2280" i="16"/>
  <c r="C2281" i="16"/>
  <c r="C2282" i="16"/>
  <c r="C2283" i="16"/>
  <c r="C2284" i="16"/>
  <c r="C2285" i="16"/>
  <c r="C2286" i="16"/>
  <c r="S2286" i="16"/>
  <c r="C2287" i="16"/>
  <c r="C2288" i="16"/>
  <c r="C2289" i="16"/>
  <c r="S2289" i="16"/>
  <c r="C2290" i="16"/>
  <c r="C2291" i="16"/>
  <c r="C2292" i="16"/>
  <c r="C2293" i="16"/>
  <c r="S2293" i="16"/>
  <c r="C2294" i="16"/>
  <c r="S2294" i="16"/>
  <c r="C2295" i="16"/>
  <c r="S2295" i="16"/>
  <c r="C2296" i="16"/>
  <c r="C2297" i="16"/>
  <c r="S2297" i="16"/>
  <c r="C2298" i="16"/>
  <c r="C2299" i="16"/>
  <c r="C2300" i="16"/>
  <c r="S2300" i="16"/>
  <c r="C2301" i="16"/>
  <c r="S2301" i="16"/>
  <c r="C2302" i="16"/>
  <c r="C2303" i="16"/>
  <c r="C2304" i="16"/>
  <c r="S2304" i="16"/>
  <c r="J2304" i="16"/>
  <c r="C2305" i="16"/>
  <c r="S2305" i="16"/>
  <c r="C2306" i="16"/>
  <c r="C2307" i="16"/>
  <c r="S2307" i="16"/>
  <c r="C2308" i="16"/>
  <c r="C2309" i="16"/>
  <c r="C2310" i="16"/>
  <c r="C2311" i="16"/>
  <c r="S2311" i="16"/>
  <c r="C2312" i="16"/>
  <c r="C2313" i="16"/>
  <c r="C2314" i="16"/>
  <c r="C2315" i="16"/>
  <c r="C2316" i="16"/>
  <c r="C2317" i="16"/>
  <c r="S2317" i="16"/>
  <c r="I2317" i="16"/>
  <c r="C2318" i="16"/>
  <c r="C2319" i="16"/>
  <c r="S2319" i="16"/>
  <c r="C2320" i="16"/>
  <c r="S2320" i="16"/>
  <c r="C2321" i="16"/>
  <c r="S2321" i="16"/>
  <c r="C2322" i="16"/>
  <c r="C2323" i="16"/>
  <c r="C2324" i="16"/>
  <c r="S2324" i="16"/>
  <c r="C2325" i="16"/>
  <c r="C2326" i="16"/>
  <c r="C2327" i="16"/>
  <c r="S2327" i="16"/>
  <c r="J2327" i="16"/>
  <c r="C2328" i="16"/>
  <c r="S2328" i="16"/>
  <c r="E2328" i="16"/>
  <c r="C2329" i="16"/>
  <c r="C2330" i="16"/>
  <c r="S2330" i="16"/>
  <c r="C2331" i="16"/>
  <c r="C2332" i="16"/>
  <c r="C2333" i="16"/>
  <c r="C2334" i="16"/>
  <c r="S2334" i="16"/>
  <c r="C2335" i="16"/>
  <c r="S2335" i="16"/>
  <c r="C2336" i="16"/>
  <c r="C2337" i="16"/>
  <c r="C2338" i="16"/>
  <c r="C2339" i="16"/>
  <c r="S2339" i="16"/>
  <c r="H2339" i="16"/>
  <c r="C2340" i="16"/>
  <c r="C2341" i="16"/>
  <c r="C2342" i="16"/>
  <c r="C2343" i="16"/>
  <c r="S2343" i="16"/>
  <c r="C2344" i="16"/>
  <c r="S2344" i="16"/>
  <c r="C2345" i="16"/>
  <c r="S2345" i="16"/>
  <c r="C2346" i="16"/>
  <c r="S2346" i="16"/>
  <c r="C2347" i="16"/>
  <c r="S2347" i="16"/>
  <c r="C2348" i="16"/>
  <c r="S2348" i="16"/>
  <c r="H2348" i="16"/>
  <c r="C2349" i="16"/>
  <c r="C2350" i="16"/>
  <c r="S2350" i="16"/>
  <c r="C2351" i="16"/>
  <c r="S2351" i="16"/>
  <c r="C2352" i="16"/>
  <c r="C2353" i="16"/>
  <c r="C2354" i="16"/>
  <c r="C2355" i="16"/>
  <c r="C2356" i="16"/>
  <c r="C2357" i="16"/>
  <c r="C2358" i="16"/>
  <c r="C2359" i="16"/>
  <c r="S2359" i="16"/>
  <c r="C2360" i="16"/>
  <c r="C2361" i="16"/>
  <c r="C2362" i="16"/>
  <c r="S2362" i="16"/>
  <c r="C2363" i="16"/>
  <c r="S2363" i="16"/>
  <c r="C2364" i="16"/>
  <c r="C2365" i="16"/>
  <c r="C2366" i="16"/>
  <c r="C2367" i="16"/>
  <c r="S2367" i="16"/>
  <c r="H2367" i="16"/>
  <c r="C2368" i="16"/>
  <c r="C2369" i="16"/>
  <c r="C2370" i="16"/>
  <c r="C2371" i="16"/>
  <c r="C2372" i="16"/>
  <c r="C2373" i="16"/>
  <c r="C2374" i="16"/>
  <c r="C2375" i="16"/>
  <c r="S2375" i="16"/>
  <c r="C2376" i="16"/>
  <c r="S2376" i="16"/>
  <c r="C2377" i="16"/>
  <c r="S2377" i="16"/>
  <c r="C2378" i="16"/>
  <c r="C2379" i="16"/>
  <c r="S2379" i="16"/>
  <c r="C2380" i="16"/>
  <c r="B2380" i="16"/>
  <c r="Y2380" i="16"/>
  <c r="C2381" i="16"/>
  <c r="S2381" i="16"/>
  <c r="F2381" i="16"/>
  <c r="C2382" i="16"/>
  <c r="C2383" i="16"/>
  <c r="S2383" i="16"/>
  <c r="C2384" i="16"/>
  <c r="C2385" i="16"/>
  <c r="S2385" i="16"/>
  <c r="G2385" i="16"/>
  <c r="C2386" i="16"/>
  <c r="C2387" i="16"/>
  <c r="C2388" i="16"/>
  <c r="C2389" i="16"/>
  <c r="S2389" i="16"/>
  <c r="C2390" i="16"/>
  <c r="C2391" i="16"/>
  <c r="S2391" i="16"/>
  <c r="C2392" i="16"/>
  <c r="C2393" i="16"/>
  <c r="S2393" i="16"/>
  <c r="D2393" i="16"/>
  <c r="C2394" i="16"/>
  <c r="S2394" i="16"/>
  <c r="C2395" i="16"/>
  <c r="S2395" i="16"/>
  <c r="C2396" i="16"/>
  <c r="C2397" i="16"/>
  <c r="S2397" i="16"/>
  <c r="C2398" i="16"/>
  <c r="B2398" i="16"/>
  <c r="Y2398" i="16"/>
  <c r="C2399" i="16"/>
  <c r="C2400" i="16"/>
  <c r="C2401" i="16"/>
  <c r="S2401" i="16"/>
  <c r="J2401" i="16"/>
  <c r="C2402" i="16"/>
  <c r="C2403" i="16"/>
  <c r="S2403" i="16"/>
  <c r="C2404" i="16"/>
  <c r="C2405" i="16"/>
  <c r="C2406" i="16"/>
  <c r="C2407" i="16"/>
  <c r="S2407" i="16"/>
  <c r="C2408" i="16"/>
  <c r="S2408" i="16"/>
  <c r="C2409" i="16"/>
  <c r="S2409" i="16"/>
  <c r="D2409" i="16"/>
  <c r="C2410" i="16"/>
  <c r="B2410" i="16"/>
  <c r="Y2410" i="16"/>
  <c r="S2410" i="16"/>
  <c r="I2410" i="16"/>
  <c r="C2411" i="16"/>
  <c r="S2411" i="16"/>
  <c r="C2412" i="16"/>
  <c r="C2413" i="16"/>
  <c r="B2413" i="16"/>
  <c r="Y2413" i="16"/>
  <c r="C2414" i="16"/>
  <c r="C2415" i="16"/>
  <c r="C2416" i="16"/>
  <c r="S2416" i="16"/>
  <c r="C2417" i="16"/>
  <c r="C2418" i="16"/>
  <c r="C2419" i="16"/>
  <c r="B2419" i="16"/>
  <c r="Y2419" i="16"/>
  <c r="C2420" i="16"/>
  <c r="S2420" i="16"/>
  <c r="E2420" i="16"/>
  <c r="C2421" i="16"/>
  <c r="C2422" i="16"/>
  <c r="C2423" i="16"/>
  <c r="S2423" i="16"/>
  <c r="C2424" i="16"/>
  <c r="C2425" i="16"/>
  <c r="S2425" i="16"/>
  <c r="C2426" i="16"/>
  <c r="C2427" i="16"/>
  <c r="C2428" i="16"/>
  <c r="B2428" i="16"/>
  <c r="Y2428" i="16"/>
  <c r="C2429" i="16"/>
  <c r="C2430" i="16"/>
  <c r="C2431" i="16"/>
  <c r="C2432" i="16"/>
  <c r="C2433" i="16"/>
  <c r="S2433" i="16"/>
  <c r="I2433" i="16"/>
  <c r="C2434" i="16"/>
  <c r="S2434" i="16"/>
  <c r="C2435" i="16"/>
  <c r="S2435" i="16"/>
  <c r="E2435" i="16"/>
  <c r="C2436" i="16"/>
  <c r="C2437" i="16"/>
  <c r="S2437" i="16"/>
  <c r="F2437" i="16"/>
  <c r="C2438" i="16"/>
  <c r="C2439" i="16"/>
  <c r="C2440" i="16"/>
  <c r="C2441" i="16"/>
  <c r="S2441" i="16"/>
  <c r="C2442" i="16"/>
  <c r="S2442" i="16"/>
  <c r="C2443" i="16"/>
  <c r="C2444" i="16"/>
  <c r="B2444" i="16"/>
  <c r="Y2444" i="16"/>
  <c r="C2445" i="16"/>
  <c r="S2445" i="16"/>
  <c r="D2445" i="16"/>
  <c r="C2446" i="16"/>
  <c r="C2447" i="16"/>
  <c r="C2448" i="16"/>
  <c r="S2448" i="16"/>
  <c r="C2449" i="16"/>
  <c r="C2450" i="16"/>
  <c r="S2450" i="16"/>
  <c r="C2451" i="16"/>
  <c r="C2452" i="16"/>
  <c r="S2452" i="16"/>
  <c r="E2452" i="16"/>
  <c r="C2453" i="16"/>
  <c r="B2453" i="16"/>
  <c r="Y2453" i="16"/>
  <c r="C2454" i="16"/>
  <c r="C2455" i="16"/>
  <c r="C2456" i="16"/>
  <c r="C2457" i="16"/>
  <c r="C2458" i="16"/>
  <c r="C2459" i="16"/>
  <c r="S2459" i="16"/>
  <c r="F2459" i="16"/>
  <c r="C2460" i="16"/>
  <c r="C2461" i="16"/>
  <c r="C2462" i="16"/>
  <c r="C2463" i="16"/>
  <c r="C2464" i="16"/>
  <c r="C2465" i="16"/>
  <c r="S2465" i="16"/>
  <c r="C2466" i="16"/>
  <c r="S2466" i="16"/>
  <c r="C2467" i="16"/>
  <c r="S2467" i="16"/>
  <c r="F2467" i="16"/>
  <c r="C2468" i="16"/>
  <c r="S2468" i="16"/>
  <c r="C2469" i="16"/>
  <c r="S2469" i="16"/>
  <c r="E2469" i="16"/>
  <c r="C2470" i="16"/>
  <c r="S2470" i="16"/>
  <c r="C2471" i="16"/>
  <c r="C2472" i="16"/>
  <c r="S2472" i="16"/>
  <c r="C2473" i="16"/>
  <c r="C2474" i="16"/>
  <c r="C2475" i="16"/>
  <c r="C2476" i="16"/>
  <c r="C2477" i="16"/>
  <c r="S2477" i="16"/>
  <c r="I2477" i="16"/>
  <c r="C2478" i="16"/>
  <c r="B2478" i="16"/>
  <c r="Y2478" i="16"/>
  <c r="C2479" i="16"/>
  <c r="C2480" i="16"/>
  <c r="C2481" i="16"/>
  <c r="S2481" i="16"/>
  <c r="H2481" i="16"/>
  <c r="C2482" i="16"/>
  <c r="C2483" i="16"/>
  <c r="C2484" i="16"/>
  <c r="S2484" i="16"/>
  <c r="C2485" i="16"/>
  <c r="S2485" i="16"/>
  <c r="H2485" i="16"/>
  <c r="C2486" i="16"/>
  <c r="C2487" i="16"/>
  <c r="C2488" i="16"/>
  <c r="S2488" i="16"/>
  <c r="C2489" i="16"/>
  <c r="B2489" i="16"/>
  <c r="Y2489" i="16"/>
  <c r="C2490" i="16"/>
  <c r="S2490" i="16"/>
  <c r="C2491" i="16"/>
  <c r="C2492" i="16"/>
  <c r="C2493" i="16"/>
  <c r="B2493" i="16"/>
  <c r="Y2493" i="16"/>
  <c r="C2494" i="16"/>
  <c r="C2495" i="16"/>
  <c r="C2497" i="16"/>
  <c r="S2497" i="16"/>
  <c r="F2497" i="16"/>
  <c r="C2498" i="16"/>
  <c r="S2498" i="16"/>
  <c r="C2499" i="16"/>
  <c r="C2500" i="16"/>
  <c r="S2500" i="16"/>
  <c r="C2501" i="16"/>
  <c r="C2502" i="16"/>
  <c r="S2502" i="16"/>
  <c r="C2503" i="16"/>
  <c r="S2503" i="16"/>
  <c r="C2504" i="16"/>
  <c r="B2500" i="16"/>
  <c r="B2504" i="16"/>
  <c r="B2497" i="16"/>
  <c r="Y2497" i="16"/>
  <c r="K528" i="14"/>
  <c r="K529" i="14"/>
  <c r="K530" i="14"/>
  <c r="K531" i="14"/>
  <c r="K532" i="14"/>
  <c r="K533" i="14"/>
  <c r="K522" i="14"/>
  <c r="K534" i="14"/>
  <c r="J528" i="14"/>
  <c r="J529" i="14"/>
  <c r="J530" i="14"/>
  <c r="J531" i="14"/>
  <c r="J532" i="14"/>
  <c r="J533" i="14"/>
  <c r="J522" i="14"/>
  <c r="J534" i="14"/>
  <c r="B536" i="16"/>
  <c r="B537" i="16"/>
  <c r="B538" i="16"/>
  <c r="S538" i="16"/>
  <c r="I538" i="16"/>
  <c r="B539" i="16"/>
  <c r="B540" i="16"/>
  <c r="B541" i="16"/>
  <c r="B542" i="16"/>
  <c r="B543" i="16"/>
  <c r="B544" i="16"/>
  <c r="B545" i="16"/>
  <c r="B546" i="16"/>
  <c r="B547" i="16"/>
  <c r="B548" i="16"/>
  <c r="B549" i="16"/>
  <c r="B550" i="16"/>
  <c r="Y550" i="16"/>
  <c r="B551" i="16"/>
  <c r="B552" i="16"/>
  <c r="B553" i="16"/>
  <c r="B554" i="16"/>
  <c r="B556" i="16"/>
  <c r="B557" i="16"/>
  <c r="B558" i="16"/>
  <c r="B559" i="16"/>
  <c r="B560" i="16"/>
  <c r="B561" i="16"/>
  <c r="B562" i="16"/>
  <c r="B563" i="16"/>
  <c r="B564" i="16"/>
  <c r="B565" i="16"/>
  <c r="B566" i="16"/>
  <c r="B567" i="16"/>
  <c r="B568" i="16"/>
  <c r="B569" i="16"/>
  <c r="B570" i="16"/>
  <c r="B571" i="16"/>
  <c r="B572" i="16"/>
  <c r="B573" i="16"/>
  <c r="B574" i="16"/>
  <c r="S574" i="16"/>
  <c r="D574" i="16"/>
  <c r="B575" i="16"/>
  <c r="B576" i="16"/>
  <c r="B577" i="16"/>
  <c r="B578" i="16"/>
  <c r="B579" i="16"/>
  <c r="B580" i="16"/>
  <c r="B581" i="16"/>
  <c r="Y581" i="16"/>
  <c r="B582" i="16"/>
  <c r="B583" i="16"/>
  <c r="B584" i="16"/>
  <c r="B585" i="16"/>
  <c r="B586" i="16"/>
  <c r="B587" i="16"/>
  <c r="Y587" i="16"/>
  <c r="B588" i="16"/>
  <c r="B589" i="16"/>
  <c r="B590" i="16"/>
  <c r="B591" i="16"/>
  <c r="B592" i="16"/>
  <c r="B593" i="16"/>
  <c r="B594" i="16"/>
  <c r="B595" i="16"/>
  <c r="B596" i="16"/>
  <c r="B597" i="16"/>
  <c r="B598" i="16"/>
  <c r="S598" i="16"/>
  <c r="B599" i="16"/>
  <c r="B600" i="16"/>
  <c r="B601" i="16"/>
  <c r="B602" i="16"/>
  <c r="B603" i="16"/>
  <c r="B604" i="16"/>
  <c r="B605" i="16"/>
  <c r="B606" i="16"/>
  <c r="B607" i="16"/>
  <c r="Y607" i="16"/>
  <c r="B608" i="16"/>
  <c r="B609" i="16"/>
  <c r="B610" i="16"/>
  <c r="B611" i="16"/>
  <c r="Y611" i="16"/>
  <c r="B612" i="16"/>
  <c r="B613" i="16"/>
  <c r="B614" i="16"/>
  <c r="Y614" i="16"/>
  <c r="B615" i="16"/>
  <c r="B616" i="16"/>
  <c r="B617" i="16"/>
  <c r="B618" i="16"/>
  <c r="B619" i="16"/>
  <c r="B620" i="16"/>
  <c r="B621" i="16"/>
  <c r="B622" i="16"/>
  <c r="Y622" i="16"/>
  <c r="B623" i="16"/>
  <c r="B624" i="16"/>
  <c r="B625" i="16"/>
  <c r="B626" i="16"/>
  <c r="B627" i="16"/>
  <c r="B628" i="16"/>
  <c r="B629" i="16"/>
  <c r="B630" i="16"/>
  <c r="Y630" i="16"/>
  <c r="B631" i="16"/>
  <c r="B632" i="16"/>
  <c r="B633" i="16"/>
  <c r="B634" i="16"/>
  <c r="B635" i="16"/>
  <c r="B636" i="16"/>
  <c r="B637" i="16"/>
  <c r="B638" i="16"/>
  <c r="S638" i="16"/>
  <c r="J638" i="16"/>
  <c r="B639" i="16"/>
  <c r="Y639" i="16"/>
  <c r="B640" i="16"/>
  <c r="B641" i="16"/>
  <c r="B642" i="16"/>
  <c r="Y642" i="16"/>
  <c r="B643" i="16"/>
  <c r="B644" i="16"/>
  <c r="B645" i="16"/>
  <c r="B646" i="16"/>
  <c r="Y646" i="16"/>
  <c r="B647" i="16"/>
  <c r="B648" i="16"/>
  <c r="B649" i="16"/>
  <c r="B650" i="16"/>
  <c r="Y650" i="16"/>
  <c r="B651" i="16"/>
  <c r="B652" i="16"/>
  <c r="B653" i="16"/>
  <c r="B654" i="16"/>
  <c r="Y654" i="16"/>
  <c r="B655" i="16"/>
  <c r="Y655" i="16"/>
  <c r="B656" i="16"/>
  <c r="B657" i="16"/>
  <c r="B658" i="16"/>
  <c r="Y658" i="16"/>
  <c r="B659" i="16"/>
  <c r="B660" i="16"/>
  <c r="B661" i="16"/>
  <c r="B662" i="16"/>
  <c r="Y662" i="16"/>
  <c r="B663" i="16"/>
  <c r="B664" i="16"/>
  <c r="B665" i="16"/>
  <c r="B666" i="16"/>
  <c r="Y666" i="16"/>
  <c r="B667" i="16"/>
  <c r="B668" i="16"/>
  <c r="B669" i="16"/>
  <c r="B670" i="16"/>
  <c r="Y670" i="16"/>
  <c r="B671" i="16"/>
  <c r="B672" i="16"/>
  <c r="B673" i="16"/>
  <c r="B674" i="16"/>
  <c r="B675" i="16"/>
  <c r="B676" i="16"/>
  <c r="B677" i="16"/>
  <c r="Y677" i="16"/>
  <c r="B678" i="16"/>
  <c r="B679" i="16"/>
  <c r="B680" i="16"/>
  <c r="B681" i="16"/>
  <c r="B682" i="16"/>
  <c r="B683" i="16"/>
  <c r="Y683" i="16"/>
  <c r="B684" i="16"/>
  <c r="B685" i="16"/>
  <c r="B686" i="16"/>
  <c r="B687" i="16"/>
  <c r="B688" i="16"/>
  <c r="B689" i="16"/>
  <c r="B690" i="16"/>
  <c r="B691" i="16"/>
  <c r="Y691" i="16"/>
  <c r="B692" i="16"/>
  <c r="B693" i="16"/>
  <c r="B694" i="16"/>
  <c r="B695" i="16"/>
  <c r="B696" i="16"/>
  <c r="B697" i="16"/>
  <c r="B698" i="16"/>
  <c r="B699" i="16"/>
  <c r="B700" i="16"/>
  <c r="B701" i="16"/>
  <c r="B702" i="16"/>
  <c r="Y702" i="16"/>
  <c r="B703" i="16"/>
  <c r="B704" i="16"/>
  <c r="B705" i="16"/>
  <c r="B706" i="16"/>
  <c r="Y706" i="16"/>
  <c r="B707" i="16"/>
  <c r="B708" i="16"/>
  <c r="B709" i="16"/>
  <c r="B710" i="16"/>
  <c r="Y710" i="16"/>
  <c r="B711" i="16"/>
  <c r="B712" i="16"/>
  <c r="Y712" i="16"/>
  <c r="B713" i="16"/>
  <c r="B714" i="16"/>
  <c r="Y714" i="16"/>
  <c r="B715" i="16"/>
  <c r="Y715" i="16"/>
  <c r="B716" i="16"/>
  <c r="B717" i="16"/>
  <c r="B718" i="16"/>
  <c r="B719" i="16"/>
  <c r="Y719" i="16"/>
  <c r="B720" i="16"/>
  <c r="B721" i="16"/>
  <c r="B722" i="16"/>
  <c r="B723" i="16"/>
  <c r="B724" i="16"/>
  <c r="B725" i="16"/>
  <c r="B726" i="16"/>
  <c r="B727" i="16"/>
  <c r="Y727" i="16"/>
  <c r="B728" i="16"/>
  <c r="B729" i="16"/>
  <c r="B730" i="16"/>
  <c r="B731" i="16"/>
  <c r="Y731" i="16"/>
  <c r="B732" i="16"/>
  <c r="B733" i="16"/>
  <c r="B734" i="16"/>
  <c r="B735" i="16"/>
  <c r="Y735" i="16"/>
  <c r="B736" i="16"/>
  <c r="B737" i="16"/>
  <c r="B738" i="16"/>
  <c r="Y738" i="16"/>
  <c r="B739" i="16"/>
  <c r="B740" i="16"/>
  <c r="B741" i="16"/>
  <c r="B742" i="16"/>
  <c r="Y742" i="16"/>
  <c r="B743" i="16"/>
  <c r="B744" i="16"/>
  <c r="B745" i="16"/>
  <c r="B746" i="16"/>
  <c r="Y746" i="16"/>
  <c r="B747" i="16"/>
  <c r="B748" i="16"/>
  <c r="B749" i="16"/>
  <c r="B750" i="16"/>
  <c r="B751" i="16"/>
  <c r="B753" i="16"/>
  <c r="Y753" i="16"/>
  <c r="B754" i="16"/>
  <c r="B755" i="16"/>
  <c r="B756" i="16"/>
  <c r="B757" i="16"/>
  <c r="Y757" i="16"/>
  <c r="B758" i="16"/>
  <c r="Y758" i="16"/>
  <c r="B759" i="16"/>
  <c r="B760" i="16"/>
  <c r="B761" i="16"/>
  <c r="B762" i="16"/>
  <c r="I762" i="16"/>
  <c r="B763" i="16"/>
  <c r="Y763" i="16"/>
  <c r="B764" i="16"/>
  <c r="B765" i="16"/>
  <c r="B766" i="16"/>
  <c r="B767" i="16"/>
  <c r="B768" i="16"/>
  <c r="B769" i="16"/>
  <c r="B770" i="16"/>
  <c r="Y770" i="16"/>
  <c r="B771" i="16"/>
  <c r="B772" i="16"/>
  <c r="B773" i="16"/>
  <c r="B774" i="16"/>
  <c r="Y774" i="16"/>
  <c r="B775" i="16"/>
  <c r="B776" i="16"/>
  <c r="Y776" i="16"/>
  <c r="B777" i="16"/>
  <c r="B778" i="16"/>
  <c r="B779" i="16"/>
  <c r="B780" i="16"/>
  <c r="B781" i="16"/>
  <c r="B782" i="16"/>
  <c r="B783" i="16"/>
  <c r="B784" i="16"/>
  <c r="B785" i="16"/>
  <c r="B786" i="16"/>
  <c r="B787" i="16"/>
  <c r="B788" i="16"/>
  <c r="B789" i="16"/>
  <c r="B790" i="16"/>
  <c r="B791" i="16"/>
  <c r="B792" i="16"/>
  <c r="B793" i="16"/>
  <c r="B794" i="16"/>
  <c r="Y794" i="16"/>
  <c r="S794" i="16"/>
  <c r="B795" i="16"/>
  <c r="B796" i="16"/>
  <c r="B797" i="16"/>
  <c r="B798" i="16"/>
  <c r="B799" i="16"/>
  <c r="B800" i="16"/>
  <c r="B801" i="16"/>
  <c r="Y801" i="16"/>
  <c r="B802" i="16"/>
  <c r="B803" i="16"/>
  <c r="B804" i="16"/>
  <c r="Y804" i="16"/>
  <c r="B805" i="16"/>
  <c r="B806" i="16"/>
  <c r="B807" i="16"/>
  <c r="B808" i="16"/>
  <c r="Y808" i="16"/>
  <c r="S808" i="16"/>
  <c r="B809" i="16"/>
  <c r="B810" i="16"/>
  <c r="Y810" i="16"/>
  <c r="B811" i="16"/>
  <c r="B812" i="16"/>
  <c r="Y812" i="16"/>
  <c r="B813" i="16"/>
  <c r="Y813" i="16"/>
  <c r="B814" i="16"/>
  <c r="Y814" i="16"/>
  <c r="B815" i="16"/>
  <c r="B816" i="16"/>
  <c r="B817" i="16"/>
  <c r="B818" i="16"/>
  <c r="B819" i="16"/>
  <c r="B820" i="16"/>
  <c r="B821" i="16"/>
  <c r="Y821" i="16"/>
  <c r="B822" i="16"/>
  <c r="B823" i="16"/>
  <c r="B824" i="16"/>
  <c r="B825" i="16"/>
  <c r="Y825" i="16"/>
  <c r="B826" i="16"/>
  <c r="B827" i="16"/>
  <c r="Y827" i="16"/>
  <c r="B828" i="16"/>
  <c r="S828" i="16"/>
  <c r="B829" i="16"/>
  <c r="B830" i="16"/>
  <c r="B831" i="16"/>
  <c r="B832" i="16"/>
  <c r="B833" i="16"/>
  <c r="B834" i="16"/>
  <c r="B835" i="16"/>
  <c r="B836" i="16"/>
  <c r="B837" i="16"/>
  <c r="B838" i="16"/>
  <c r="B839" i="16"/>
  <c r="B840" i="16"/>
  <c r="B841" i="16"/>
  <c r="B842" i="16"/>
  <c r="B843" i="16"/>
  <c r="Y843" i="16"/>
  <c r="B844" i="16"/>
  <c r="B845" i="16"/>
  <c r="B846" i="16"/>
  <c r="B847" i="16"/>
  <c r="Y847" i="16"/>
  <c r="B848" i="16"/>
  <c r="B849" i="16"/>
  <c r="B850" i="16"/>
  <c r="Y850" i="16"/>
  <c r="B851" i="16"/>
  <c r="B852" i="16"/>
  <c r="B853" i="16"/>
  <c r="B854" i="16"/>
  <c r="Y854" i="16"/>
  <c r="B855" i="16"/>
  <c r="B856" i="16"/>
  <c r="B857" i="16"/>
  <c r="B858" i="16"/>
  <c r="Y858" i="16"/>
  <c r="B859" i="16"/>
  <c r="B860" i="16"/>
  <c r="B861" i="16"/>
  <c r="B862" i="16"/>
  <c r="Y862" i="16"/>
  <c r="B863" i="16"/>
  <c r="B864" i="16"/>
  <c r="B865" i="16"/>
  <c r="B866" i="16"/>
  <c r="Y866" i="16"/>
  <c r="B867" i="16"/>
  <c r="B868" i="16"/>
  <c r="B869" i="16"/>
  <c r="B870" i="16"/>
  <c r="Y870" i="16"/>
  <c r="B871" i="16"/>
  <c r="Y871" i="16"/>
  <c r="S871" i="16"/>
  <c r="E871" i="16"/>
  <c r="I871" i="16"/>
  <c r="B872" i="16"/>
  <c r="B873" i="16"/>
  <c r="B874" i="16"/>
  <c r="Y874" i="16"/>
  <c r="B875" i="16"/>
  <c r="Y875" i="16"/>
  <c r="B876" i="16"/>
  <c r="B877" i="16"/>
  <c r="Y877" i="16"/>
  <c r="B878" i="16"/>
  <c r="B879" i="16"/>
  <c r="B880" i="16"/>
  <c r="B881" i="16"/>
  <c r="Y881" i="16"/>
  <c r="B882" i="16"/>
  <c r="S882" i="16"/>
  <c r="J882" i="16"/>
  <c r="B883" i="16"/>
  <c r="B884" i="16"/>
  <c r="Y884" i="16"/>
  <c r="B885" i="16"/>
  <c r="B886" i="16"/>
  <c r="Y886" i="16"/>
  <c r="S886" i="16"/>
  <c r="B887" i="16"/>
  <c r="B888" i="16"/>
  <c r="B889" i="16"/>
  <c r="B890" i="16"/>
  <c r="B891" i="16"/>
  <c r="B892" i="16"/>
  <c r="B893" i="16"/>
  <c r="Y893" i="16"/>
  <c r="B894" i="16"/>
  <c r="B895" i="16"/>
  <c r="B896" i="16"/>
  <c r="B897" i="16"/>
  <c r="B898" i="16"/>
  <c r="B899" i="16"/>
  <c r="B900" i="16"/>
  <c r="B901" i="16"/>
  <c r="Y901" i="16"/>
  <c r="S901" i="16"/>
  <c r="B902" i="16"/>
  <c r="B903" i="16"/>
  <c r="B904" i="16"/>
  <c r="B905" i="16"/>
  <c r="Y905" i="16"/>
  <c r="B906" i="16"/>
  <c r="B907" i="16"/>
  <c r="B908" i="16"/>
  <c r="B909" i="16"/>
  <c r="B910" i="16"/>
  <c r="B911" i="16"/>
  <c r="Y911" i="16"/>
  <c r="B912" i="16"/>
  <c r="Y912" i="16"/>
  <c r="B913" i="16"/>
  <c r="B914" i="16"/>
  <c r="Y914" i="16"/>
  <c r="B915" i="16"/>
  <c r="B916" i="16"/>
  <c r="Y916" i="16"/>
  <c r="B917" i="16"/>
  <c r="Y917" i="16"/>
  <c r="B918" i="16"/>
  <c r="B919" i="16"/>
  <c r="B920" i="16"/>
  <c r="Y920" i="16"/>
  <c r="B922" i="16"/>
  <c r="B923" i="16"/>
  <c r="B924" i="16"/>
  <c r="B925" i="16"/>
  <c r="B926" i="16"/>
  <c r="B927" i="16"/>
  <c r="B928" i="16"/>
  <c r="B929" i="16"/>
  <c r="Y929" i="16"/>
  <c r="B930" i="16"/>
  <c r="B931" i="16"/>
  <c r="B932" i="16"/>
  <c r="B933" i="16"/>
  <c r="B934" i="16"/>
  <c r="B935" i="16"/>
  <c r="B936" i="16"/>
  <c r="B937" i="16"/>
  <c r="B938" i="16"/>
  <c r="B939" i="16"/>
  <c r="B940" i="16"/>
  <c r="B941" i="16"/>
  <c r="B942" i="16"/>
  <c r="B943" i="16"/>
  <c r="B944" i="16"/>
  <c r="B945" i="16"/>
  <c r="B946" i="16"/>
  <c r="Y946" i="16"/>
  <c r="B947" i="16"/>
  <c r="B948" i="16"/>
  <c r="B949" i="16"/>
  <c r="Y949" i="16"/>
  <c r="B950" i="16"/>
  <c r="B951" i="16"/>
  <c r="B952" i="16"/>
  <c r="B953" i="16"/>
  <c r="B954" i="16"/>
  <c r="B955" i="16"/>
  <c r="B956" i="16"/>
  <c r="B957" i="16"/>
  <c r="B958" i="16"/>
  <c r="B959" i="16"/>
  <c r="B960" i="16"/>
  <c r="B961" i="16"/>
  <c r="B962" i="16"/>
  <c r="B964" i="16"/>
  <c r="B965" i="16"/>
  <c r="B966" i="16"/>
  <c r="B967" i="16"/>
  <c r="B968" i="16"/>
  <c r="B969" i="16"/>
  <c r="B970" i="16"/>
  <c r="B971" i="16"/>
  <c r="S971" i="16"/>
  <c r="D971" i="16"/>
  <c r="B972" i="16"/>
  <c r="B973" i="16"/>
  <c r="B974" i="16"/>
  <c r="B975" i="16"/>
  <c r="Y975" i="16"/>
  <c r="B976" i="16"/>
  <c r="B977" i="16"/>
  <c r="B978" i="16"/>
  <c r="B979" i="16"/>
  <c r="Y979" i="16"/>
  <c r="B980" i="16"/>
  <c r="B981" i="16"/>
  <c r="B982" i="16"/>
  <c r="B983" i="16"/>
  <c r="Y983" i="16"/>
  <c r="B984" i="16"/>
  <c r="Y984" i="16"/>
  <c r="B985" i="16"/>
  <c r="B986" i="16"/>
  <c r="B987" i="16"/>
  <c r="Y987" i="16"/>
  <c r="B988" i="16"/>
  <c r="B989" i="16"/>
  <c r="B990" i="16"/>
  <c r="B991" i="16"/>
  <c r="Y991" i="16"/>
  <c r="B992" i="16"/>
  <c r="B993" i="16"/>
  <c r="B994" i="16"/>
  <c r="B995" i="16"/>
  <c r="B996" i="16"/>
  <c r="B997" i="16"/>
  <c r="B998" i="16"/>
  <c r="B999" i="16"/>
  <c r="B1000" i="16"/>
  <c r="B1001" i="16"/>
  <c r="B1002" i="16"/>
  <c r="B1003" i="16"/>
  <c r="B1004" i="16"/>
  <c r="S1004" i="16"/>
  <c r="B1005" i="16"/>
  <c r="B1006" i="16"/>
  <c r="B1007" i="16"/>
  <c r="B1008" i="16"/>
  <c r="Y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Y1051" i="16"/>
  <c r="B1052" i="16"/>
  <c r="B1053" i="16"/>
  <c r="B1054" i="16"/>
  <c r="Y1054" i="16"/>
  <c r="B1055" i="16"/>
  <c r="Y1055" i="16"/>
  <c r="B1056" i="16"/>
  <c r="B1057" i="16"/>
  <c r="Y1057" i="16"/>
  <c r="B1058" i="16"/>
  <c r="B1059" i="16"/>
  <c r="B1060" i="16"/>
  <c r="B1061" i="16"/>
  <c r="Y1061" i="16"/>
  <c r="B1062" i="16"/>
  <c r="B1063" i="16"/>
  <c r="B1064" i="16"/>
  <c r="B1065" i="16"/>
  <c r="B1066" i="16"/>
  <c r="B1067" i="16"/>
  <c r="B1068" i="16"/>
  <c r="Y1068" i="16"/>
  <c r="S1068" i="16"/>
  <c r="B1069" i="16"/>
  <c r="Y1069" i="16"/>
  <c r="B1070" i="16"/>
  <c r="B1071" i="16"/>
  <c r="B1072" i="16"/>
  <c r="B1073" i="16"/>
  <c r="B1074" i="16"/>
  <c r="B1076" i="16"/>
  <c r="B1077" i="16"/>
  <c r="B1078" i="16"/>
  <c r="B1079" i="16"/>
  <c r="B1080" i="16"/>
  <c r="B1081" i="16"/>
  <c r="Y1081" i="16"/>
  <c r="B1082" i="16"/>
  <c r="B1083" i="16"/>
  <c r="Y1083" i="16"/>
  <c r="B1084" i="16"/>
  <c r="B1085" i="16"/>
  <c r="B1086" i="16"/>
  <c r="B1087" i="16"/>
  <c r="B1088" i="16"/>
  <c r="B1089" i="16"/>
  <c r="B1090" i="16"/>
  <c r="Y1090" i="16"/>
  <c r="B1091" i="16"/>
  <c r="B1092" i="16"/>
  <c r="Y1092" i="16"/>
  <c r="B1093" i="16"/>
  <c r="B1094" i="16"/>
  <c r="B1095" i="16"/>
  <c r="B1096" i="16"/>
  <c r="B1097" i="16"/>
  <c r="B1098" i="16"/>
  <c r="B1099" i="16"/>
  <c r="B1100" i="16"/>
  <c r="Y1100" i="16"/>
  <c r="B1101" i="16"/>
  <c r="B1102" i="16"/>
  <c r="B1103" i="16"/>
  <c r="B1104" i="16"/>
  <c r="B1105" i="16"/>
  <c r="B1106" i="16"/>
  <c r="B1107" i="16"/>
  <c r="S1107" i="16"/>
  <c r="B1108" i="16"/>
  <c r="B1109" i="16"/>
  <c r="B1110" i="16"/>
  <c r="B1111" i="16"/>
  <c r="B1112" i="16"/>
  <c r="B1113" i="16"/>
  <c r="B1114" i="16"/>
  <c r="B1115" i="16"/>
  <c r="Y1115" i="16"/>
  <c r="B1116" i="16"/>
  <c r="B1117" i="16"/>
  <c r="B1118" i="16"/>
  <c r="S1118" i="16"/>
  <c r="H1118" i="16"/>
  <c r="B1119" i="16"/>
  <c r="B1120" i="16"/>
  <c r="B1121" i="16"/>
  <c r="B1122" i="16"/>
  <c r="B1123" i="16"/>
  <c r="B1124" i="16"/>
  <c r="B1125" i="16"/>
  <c r="B1126" i="16"/>
  <c r="B1127" i="16"/>
  <c r="B1128" i="16"/>
  <c r="B1129" i="16"/>
  <c r="B1130" i="16"/>
  <c r="Y1130" i="16"/>
  <c r="B1131" i="16"/>
  <c r="B1132" i="16"/>
  <c r="B1133" i="16"/>
  <c r="B1134" i="16"/>
  <c r="B1135" i="16"/>
  <c r="B1136" i="16"/>
  <c r="B1137" i="16"/>
  <c r="B1138" i="16"/>
  <c r="B1139" i="16"/>
  <c r="B1140" i="16"/>
  <c r="B1141" i="16"/>
  <c r="B1142" i="16"/>
  <c r="B1143" i="16"/>
  <c r="B1144" i="16"/>
  <c r="B1145" i="16"/>
  <c r="B1146" i="16"/>
  <c r="B1147" i="16"/>
  <c r="B1148" i="16"/>
  <c r="B1149" i="16"/>
  <c r="Y1149" i="16"/>
  <c r="B1150" i="16"/>
  <c r="B1151" i="16"/>
  <c r="B1152" i="16"/>
  <c r="B1153" i="16"/>
  <c r="Y1153" i="16"/>
  <c r="B1154" i="16"/>
  <c r="B1155" i="16"/>
  <c r="B1156" i="16"/>
  <c r="B1157" i="16"/>
  <c r="B1158" i="16"/>
  <c r="B1159" i="16"/>
  <c r="Y1159" i="16"/>
  <c r="B1160" i="16"/>
  <c r="B1161" i="16"/>
  <c r="B1162" i="16"/>
  <c r="B1163" i="16"/>
  <c r="B1164" i="16"/>
  <c r="B1165" i="16"/>
  <c r="B1166" i="16"/>
  <c r="B1167" i="16"/>
  <c r="B1168" i="16"/>
  <c r="B1169" i="16"/>
  <c r="B1170" i="16"/>
  <c r="B1171" i="16"/>
  <c r="B1172" i="16"/>
  <c r="B1173" i="16"/>
  <c r="Y1173" i="16"/>
  <c r="B1174" i="16"/>
  <c r="B1175" i="16"/>
  <c r="B1176" i="16"/>
  <c r="Y1176" i="16"/>
  <c r="B1177" i="16"/>
  <c r="B1178" i="16"/>
  <c r="Y1178" i="16"/>
  <c r="B1179" i="16"/>
  <c r="B1180" i="16"/>
  <c r="B1181" i="16"/>
  <c r="B1182" i="16"/>
  <c r="B1183" i="16"/>
  <c r="B1184" i="16"/>
  <c r="B1185" i="16"/>
  <c r="B1186" i="16"/>
  <c r="B1187" i="16"/>
  <c r="B1188" i="16"/>
  <c r="S1188" i="16"/>
  <c r="B1189" i="16"/>
  <c r="B1190" i="16"/>
  <c r="B1191" i="16"/>
  <c r="B1192" i="16"/>
  <c r="B1193" i="16"/>
  <c r="Y1193" i="16"/>
  <c r="B1194" i="16"/>
  <c r="B1195" i="16"/>
  <c r="B1196" i="16"/>
  <c r="B1197" i="16"/>
  <c r="B1198" i="16"/>
  <c r="B1199" i="16"/>
  <c r="B1200" i="16"/>
  <c r="B1201" i="16"/>
  <c r="B1202" i="16"/>
  <c r="B1203" i="16"/>
  <c r="B1204" i="16"/>
  <c r="B1205" i="16"/>
  <c r="B1206" i="16"/>
  <c r="Y1206" i="16"/>
  <c r="B1207" i="16"/>
  <c r="B1208" i="16"/>
  <c r="B1209" i="16"/>
  <c r="B1210" i="16"/>
  <c r="B1211" i="16"/>
  <c r="B1212" i="16"/>
  <c r="B1213" i="16"/>
  <c r="B1214" i="16"/>
  <c r="B1215" i="16"/>
  <c r="B1216" i="16"/>
  <c r="B1217" i="16"/>
  <c r="B1218" i="16"/>
  <c r="B1219" i="16"/>
  <c r="B1220" i="16"/>
  <c r="Y1220" i="16"/>
  <c r="S1220" i="16"/>
  <c r="B1221" i="16"/>
  <c r="Y1221" i="16"/>
  <c r="B1222" i="16"/>
  <c r="B1223" i="16"/>
  <c r="Y1223" i="16"/>
  <c r="B1224" i="16"/>
  <c r="B1225" i="16"/>
  <c r="Y1225" i="16"/>
  <c r="B1226" i="16"/>
  <c r="B1227" i="16"/>
  <c r="B1228" i="16"/>
  <c r="B1229" i="16"/>
  <c r="Y1229" i="16"/>
  <c r="B1230" i="16"/>
  <c r="B1231" i="16"/>
  <c r="B1232" i="16"/>
  <c r="B1233" i="16"/>
  <c r="B1234" i="16"/>
  <c r="B1235" i="16"/>
  <c r="B1236" i="16"/>
  <c r="B1237" i="16"/>
  <c r="B1238" i="16"/>
  <c r="Y1238" i="16"/>
  <c r="B1239" i="16"/>
  <c r="B1240" i="16"/>
  <c r="B1241" i="16"/>
  <c r="B1242" i="16"/>
  <c r="Y1242" i="16"/>
  <c r="S1242" i="16"/>
  <c r="D1242" i="16"/>
  <c r="B1243" i="16"/>
  <c r="Y1243" i="16"/>
  <c r="B1244" i="16"/>
  <c r="B1245" i="16"/>
  <c r="B1246" i="16"/>
  <c r="I1246" i="16"/>
  <c r="B1247" i="16"/>
  <c r="B1248" i="16"/>
  <c r="B1249" i="16"/>
  <c r="B1250" i="16"/>
  <c r="Y1250" i="16"/>
  <c r="B1251" i="16"/>
  <c r="B1252" i="16"/>
  <c r="B1253" i="16"/>
  <c r="Y1253" i="16"/>
  <c r="B1254" i="16"/>
  <c r="B1255" i="16"/>
  <c r="B1256" i="16"/>
  <c r="B1257" i="16"/>
  <c r="Y1257" i="16"/>
  <c r="B1258" i="16"/>
  <c r="B1259" i="16"/>
  <c r="B1260" i="16"/>
  <c r="B1261" i="16"/>
  <c r="B1262" i="16"/>
  <c r="B1263" i="16"/>
  <c r="B1264" i="16"/>
  <c r="B1265" i="16"/>
  <c r="Y1265" i="16"/>
  <c r="B1266" i="16"/>
  <c r="S1266" i="16"/>
  <c r="E1266" i="16"/>
  <c r="B1267" i="16"/>
  <c r="B1268" i="16"/>
  <c r="B1269" i="16"/>
  <c r="B1270" i="16"/>
  <c r="B1271" i="16"/>
  <c r="B1272" i="16"/>
  <c r="B1273" i="16"/>
  <c r="B1274" i="16"/>
  <c r="B1275" i="16"/>
  <c r="Y1275" i="16"/>
  <c r="B1276" i="16"/>
  <c r="B1277" i="16"/>
  <c r="Y1277" i="16"/>
  <c r="B1278" i="16"/>
  <c r="B1279" i="16"/>
  <c r="Y1279" i="16"/>
  <c r="B1280" i="16"/>
  <c r="B1281" i="16"/>
  <c r="B1282" i="16"/>
  <c r="B1283" i="16"/>
  <c r="B1284" i="16"/>
  <c r="B1285" i="16"/>
  <c r="B1286" i="16"/>
  <c r="B1287" i="16"/>
  <c r="Y1287" i="16"/>
  <c r="B1288" i="16"/>
  <c r="B1289" i="16"/>
  <c r="B1290" i="16"/>
  <c r="B1291" i="16"/>
  <c r="B1293" i="16"/>
  <c r="Y1293" i="16"/>
  <c r="B1294" i="16"/>
  <c r="B1295" i="16"/>
  <c r="B1296" i="16"/>
  <c r="B1297" i="16"/>
  <c r="B1298" i="16"/>
  <c r="B1299" i="16"/>
  <c r="B1300" i="16"/>
  <c r="B1301" i="16"/>
  <c r="B1302" i="16"/>
  <c r="B1303" i="16"/>
  <c r="Y1303" i="16"/>
  <c r="B1304" i="16"/>
  <c r="B1305" i="16"/>
  <c r="B1306" i="16"/>
  <c r="B1307" i="16"/>
  <c r="B1308" i="16"/>
  <c r="B1309" i="16"/>
  <c r="B1310" i="16"/>
  <c r="B1311" i="16"/>
  <c r="Y1311" i="16"/>
  <c r="B1312" i="16"/>
  <c r="B1313" i="16"/>
  <c r="B1314" i="16"/>
  <c r="B1315" i="16"/>
  <c r="Y1315" i="16"/>
  <c r="B1316" i="16"/>
  <c r="B1317" i="16"/>
  <c r="B1318" i="16"/>
  <c r="Y1318" i="16"/>
  <c r="B1319" i="16"/>
  <c r="B1320" i="16"/>
  <c r="B1321" i="16"/>
  <c r="B1322" i="16"/>
  <c r="B1323" i="16"/>
  <c r="B1324" i="16"/>
  <c r="B1325" i="16"/>
  <c r="B1326" i="16"/>
  <c r="B1327" i="16"/>
  <c r="Y1327" i="16"/>
  <c r="B1328" i="16"/>
  <c r="B1329" i="16"/>
  <c r="B1330" i="16"/>
  <c r="B1331" i="16"/>
  <c r="B1332" i="16"/>
  <c r="B1333" i="16"/>
  <c r="Y1333" i="16"/>
  <c r="B1334" i="16"/>
  <c r="B1335" i="16"/>
  <c r="S1335" i="16"/>
  <c r="B1336" i="16"/>
  <c r="Y1336" i="16"/>
  <c r="B1338" i="16"/>
  <c r="B1339" i="16"/>
  <c r="B1340" i="16"/>
  <c r="B1341" i="16"/>
  <c r="B1342" i="16"/>
  <c r="B1343" i="16"/>
  <c r="Y1343" i="16"/>
  <c r="B1344" i="16"/>
  <c r="B1345" i="16"/>
  <c r="Y1345" i="16"/>
  <c r="B1346" i="16"/>
  <c r="B1347" i="16"/>
  <c r="B1348" i="16"/>
  <c r="B1349" i="16"/>
  <c r="B1350" i="16"/>
  <c r="B1351" i="16"/>
  <c r="B1352" i="16"/>
  <c r="B1353" i="16"/>
  <c r="Y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S1374" i="16"/>
  <c r="G1374" i="16"/>
  <c r="B1375" i="16"/>
  <c r="B1376" i="16"/>
  <c r="B1377" i="16"/>
  <c r="Y1377" i="16"/>
  <c r="B1378" i="16"/>
  <c r="B1379" i="16"/>
  <c r="B1380" i="16"/>
  <c r="B1381" i="16"/>
  <c r="B1382" i="16"/>
  <c r="Y1382" i="16"/>
  <c r="B1383" i="16"/>
  <c r="B1384" i="16"/>
  <c r="B1385" i="16"/>
  <c r="B1386" i="16"/>
  <c r="Y1386" i="16"/>
  <c r="B1387" i="16"/>
  <c r="B1388" i="16"/>
  <c r="B1389" i="16"/>
  <c r="B1390" i="16"/>
  <c r="B1391" i="16"/>
  <c r="B1392" i="16"/>
  <c r="B1393" i="16"/>
  <c r="B1394" i="16"/>
  <c r="B1395" i="16"/>
  <c r="B1396" i="16"/>
  <c r="B1397" i="16"/>
  <c r="B1398" i="16"/>
  <c r="B1399" i="16"/>
  <c r="B1400" i="16"/>
  <c r="B1401" i="16"/>
  <c r="B1402" i="16"/>
  <c r="B1403" i="16"/>
  <c r="S1403" i="16"/>
  <c r="B1404" i="16"/>
  <c r="B1405" i="16"/>
  <c r="Y1405" i="16"/>
  <c r="B1406" i="16"/>
  <c r="B1407" i="16"/>
  <c r="B1408" i="16"/>
  <c r="B1409" i="16"/>
  <c r="B1410" i="16"/>
  <c r="B1411" i="16"/>
  <c r="B1412" i="16"/>
  <c r="B1413" i="16"/>
  <c r="B1414" i="16"/>
  <c r="H1414" i="16"/>
  <c r="B1415" i="16"/>
  <c r="Y1415" i="16"/>
  <c r="B1416" i="16"/>
  <c r="B1417" i="16"/>
  <c r="Y1417" i="16"/>
  <c r="B1418" i="16"/>
  <c r="B1419" i="16"/>
  <c r="B1420" i="16"/>
  <c r="Y1420" i="16"/>
  <c r="B1421" i="16"/>
  <c r="B1422" i="16"/>
  <c r="B1423" i="16"/>
  <c r="B1424" i="16"/>
  <c r="Y1424" i="16"/>
  <c r="B1425" i="16"/>
  <c r="S1425" i="16"/>
  <c r="B1426" i="16"/>
  <c r="B1427" i="16"/>
  <c r="Y1427" i="16"/>
  <c r="B1428" i="16"/>
  <c r="B1429" i="16"/>
  <c r="B1430" i="16"/>
  <c r="B1431" i="16"/>
  <c r="Y1431" i="16"/>
  <c r="B1432" i="16"/>
  <c r="B1433" i="16"/>
  <c r="B1434" i="16"/>
  <c r="B1435" i="16"/>
  <c r="Y1435" i="16"/>
  <c r="B1436" i="16"/>
  <c r="B1437" i="16"/>
  <c r="B1438" i="16"/>
  <c r="B1439" i="16"/>
  <c r="B1440" i="16"/>
  <c r="B1441" i="16"/>
  <c r="B1442" i="16"/>
  <c r="B1443" i="16"/>
  <c r="Y1443" i="16"/>
  <c r="S1443" i="16"/>
  <c r="B1444" i="16"/>
  <c r="B1445" i="16"/>
  <c r="B1446" i="16"/>
  <c r="Y1446" i="16"/>
  <c r="B1447" i="16"/>
  <c r="B1448" i="16"/>
  <c r="B1449" i="16"/>
  <c r="B1450" i="16"/>
  <c r="Y1450" i="16"/>
  <c r="B1451" i="16"/>
  <c r="B1452" i="16"/>
  <c r="B1453" i="16"/>
  <c r="B1454" i="16"/>
  <c r="Y1454" i="16"/>
  <c r="B1455" i="16"/>
  <c r="B1456" i="16"/>
  <c r="B1457" i="16"/>
  <c r="B1458" i="16"/>
  <c r="Y1458" i="16"/>
  <c r="B1459" i="16"/>
  <c r="B1460" i="16"/>
  <c r="B1461" i="16"/>
  <c r="B1462" i="16"/>
  <c r="B1463" i="16"/>
  <c r="B1464" i="16"/>
  <c r="B1465" i="16"/>
  <c r="B1466" i="16"/>
  <c r="Y1466" i="16"/>
  <c r="B1467" i="16"/>
  <c r="B1468" i="16"/>
  <c r="B1469" i="16"/>
  <c r="B1470" i="16"/>
  <c r="Y1470" i="16"/>
  <c r="B1471" i="16"/>
  <c r="B1472" i="16"/>
  <c r="B1473" i="16"/>
  <c r="B1474" i="16"/>
  <c r="Y1474" i="16"/>
  <c r="B1475" i="16"/>
  <c r="S1475" i="16"/>
  <c r="B1476" i="16"/>
  <c r="B1477" i="16"/>
  <c r="Y1477" i="16"/>
  <c r="B1479" i="16"/>
  <c r="B1480" i="16"/>
  <c r="B1481" i="16"/>
  <c r="Y1481" i="16"/>
  <c r="B1482" i="16"/>
  <c r="B1483" i="16"/>
  <c r="B1484" i="16"/>
  <c r="B1485" i="16"/>
  <c r="Y1485" i="16"/>
  <c r="B1486" i="16"/>
  <c r="B1487" i="16"/>
  <c r="B1488" i="16"/>
  <c r="Y1488" i="16"/>
  <c r="B1489" i="16"/>
  <c r="Y1489" i="16"/>
  <c r="B1490" i="16"/>
  <c r="B1491" i="16"/>
  <c r="B1492" i="16"/>
  <c r="B1493" i="16"/>
  <c r="Y1493" i="16"/>
  <c r="B1494" i="16"/>
  <c r="Y1494" i="16"/>
  <c r="B1495" i="16"/>
  <c r="B1496" i="16"/>
  <c r="Y1496" i="16"/>
  <c r="B1497" i="16"/>
  <c r="B1498" i="16"/>
  <c r="B1499" i="16"/>
  <c r="B1500" i="16"/>
  <c r="Y1500" i="16"/>
  <c r="B1501" i="16"/>
  <c r="B1502" i="16"/>
  <c r="S1502" i="16"/>
  <c r="G1502" i="16"/>
  <c r="B1503" i="16"/>
  <c r="B1504" i="16"/>
  <c r="B1505" i="16"/>
  <c r="B1506" i="16"/>
  <c r="Y1506" i="16"/>
  <c r="B1507" i="16"/>
  <c r="B1508" i="16"/>
  <c r="B1509" i="16"/>
  <c r="B1510" i="16"/>
  <c r="B1511" i="16"/>
  <c r="B1512" i="16"/>
  <c r="B1513" i="16"/>
  <c r="B1514" i="16"/>
  <c r="B1515" i="16"/>
  <c r="B1516" i="16"/>
  <c r="B1517" i="16"/>
  <c r="B1518" i="16"/>
  <c r="Y1518" i="16"/>
  <c r="B1519" i="16"/>
  <c r="B1520" i="16"/>
  <c r="Y1520" i="16"/>
  <c r="B1521" i="16"/>
  <c r="B1522" i="16"/>
  <c r="Y1522" i="16"/>
  <c r="B1523" i="16"/>
  <c r="B1524" i="16"/>
  <c r="B1525" i="16"/>
  <c r="Y1525" i="16"/>
  <c r="B1526" i="16"/>
  <c r="B1527" i="16"/>
  <c r="B1528" i="16"/>
  <c r="S1528" i="16"/>
  <c r="B1529" i="16"/>
  <c r="B1530" i="16"/>
  <c r="B1531" i="16"/>
  <c r="B1532" i="16"/>
  <c r="Y1532" i="16"/>
  <c r="B1533" i="16"/>
  <c r="Y1533" i="16"/>
  <c r="B1534" i="16"/>
  <c r="Y1534" i="16"/>
  <c r="B1535" i="16"/>
  <c r="B1536" i="16"/>
  <c r="B1537" i="16"/>
  <c r="B1538" i="16"/>
  <c r="Y1538" i="16"/>
  <c r="B1539"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Y1565" i="16"/>
  <c r="B1566" i="16"/>
  <c r="B1567" i="16"/>
  <c r="B1568" i="16"/>
  <c r="B1569" i="16"/>
  <c r="B1570" i="16"/>
  <c r="Y1570" i="16"/>
  <c r="B1571" i="16"/>
  <c r="B1572" i="16"/>
  <c r="B1573" i="16"/>
  <c r="B1574" i="16"/>
  <c r="B1575" i="16"/>
  <c r="B1576" i="16"/>
  <c r="B1577" i="16"/>
  <c r="B1578" i="16"/>
  <c r="Y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Y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Y1645" i="16"/>
  <c r="B1646" i="16"/>
  <c r="B1647" i="16"/>
  <c r="Y1647" i="16"/>
  <c r="B1648" i="16"/>
  <c r="B1649" i="16"/>
  <c r="Y1649" i="16"/>
  <c r="B1650" i="16"/>
  <c r="B1651" i="16"/>
  <c r="B1652" i="16"/>
  <c r="Y1652" i="16"/>
  <c r="B1653" i="16"/>
  <c r="B1654" i="16"/>
  <c r="B1655" i="16"/>
  <c r="S1655" i="16"/>
  <c r="F1655" i="16"/>
  <c r="B1656" i="16"/>
  <c r="Y1656" i="16"/>
  <c r="B1657" i="16"/>
  <c r="B1658" i="16"/>
  <c r="B1659" i="16"/>
  <c r="Y1659" i="16"/>
  <c r="B1660" i="16"/>
  <c r="B1661" i="16"/>
  <c r="S1661" i="16"/>
  <c r="H1661" i="16"/>
  <c r="B1662" i="16"/>
  <c r="B1663" i="16"/>
  <c r="B1664" i="16"/>
  <c r="B1665" i="16"/>
  <c r="Y1665" i="16"/>
  <c r="S1665" i="16"/>
  <c r="B1666" i="16"/>
  <c r="B1667" i="16"/>
  <c r="B1668" i="16"/>
  <c r="B1669" i="16"/>
  <c r="B1670" i="16"/>
  <c r="B1671" i="16"/>
  <c r="B1672" i="16"/>
  <c r="B1673" i="16"/>
  <c r="Y1673" i="16"/>
  <c r="B1674" i="16"/>
  <c r="B1675" i="16"/>
  <c r="Y1675" i="16"/>
  <c r="B1676" i="16"/>
  <c r="B1677" i="16"/>
  <c r="S1677" i="16"/>
  <c r="B1678" i="16"/>
  <c r="B1679" i="16"/>
  <c r="B1680" i="16"/>
  <c r="B1681" i="16"/>
  <c r="B1682" i="16"/>
  <c r="B1683" i="16"/>
  <c r="B1684" i="16"/>
  <c r="B1685" i="16"/>
  <c r="Y1685" i="16"/>
  <c r="B1686" i="16"/>
  <c r="B1687" i="16"/>
  <c r="B1688" i="16"/>
  <c r="B1689" i="16"/>
  <c r="Y1689" i="16"/>
  <c r="B1690" i="16"/>
  <c r="B1691" i="16"/>
  <c r="Y1691" i="16"/>
  <c r="B1692" i="16"/>
  <c r="Y1692" i="16"/>
  <c r="B1693" i="16"/>
  <c r="B1694" i="16"/>
  <c r="B1695" i="16"/>
  <c r="B1696" i="16"/>
  <c r="B1697" i="16"/>
  <c r="B1698" i="16"/>
  <c r="B1699" i="16"/>
  <c r="Y1699" i="16"/>
  <c r="B1700" i="16"/>
  <c r="Y1700" i="16"/>
  <c r="B1701" i="16"/>
  <c r="Y1701" i="16"/>
  <c r="B1702" i="16"/>
  <c r="Y1702" i="16"/>
  <c r="B1703" i="16"/>
  <c r="B1704" i="16"/>
  <c r="B1705" i="16"/>
  <c r="Y1705" i="16"/>
  <c r="B1706" i="16"/>
  <c r="B1707" i="16"/>
  <c r="Y1707" i="16"/>
  <c r="B1708" i="16"/>
  <c r="B1709" i="16"/>
  <c r="Y1709" i="16"/>
  <c r="B1710" i="16"/>
  <c r="B1711" i="16"/>
  <c r="B1712" i="16"/>
  <c r="Y1712" i="16"/>
  <c r="B1713" i="16"/>
  <c r="B1714" i="16"/>
  <c r="B1715" i="16"/>
  <c r="Y1715" i="16"/>
  <c r="B1716" i="16"/>
  <c r="Y1716" i="16"/>
  <c r="B1717" i="16"/>
  <c r="B1718" i="16"/>
  <c r="Y1718" i="16"/>
  <c r="B1719" i="16"/>
  <c r="B1720" i="16"/>
  <c r="Y1720" i="16"/>
  <c r="B1721" i="16"/>
  <c r="Y1721" i="16"/>
  <c r="B1722" i="16"/>
  <c r="B1723" i="16"/>
  <c r="B1724" i="16"/>
  <c r="Y1724" i="16"/>
  <c r="B1725" i="16"/>
  <c r="B1726" i="16"/>
  <c r="B1727" i="16"/>
  <c r="B1728" i="16"/>
  <c r="Y1728" i="16"/>
  <c r="B1729" i="16"/>
  <c r="B1730" i="16"/>
  <c r="Y1730" i="16"/>
  <c r="B1731" i="16"/>
  <c r="Y1731" i="16"/>
  <c r="B1732" i="16"/>
  <c r="B1733" i="16"/>
  <c r="B1734" i="16"/>
  <c r="B1735" i="16"/>
  <c r="B1736" i="16"/>
  <c r="Y1736" i="16"/>
  <c r="J1736" i="16"/>
  <c r="B1737" i="16"/>
  <c r="B1738" i="16"/>
  <c r="B1739" i="16"/>
  <c r="B1740" i="16"/>
  <c r="Y1740" i="16"/>
  <c r="B1741" i="16"/>
  <c r="B1742" i="16"/>
  <c r="B1743" i="16"/>
  <c r="B1744" i="16"/>
  <c r="Y1744" i="16"/>
  <c r="B1745" i="16"/>
  <c r="B1746" i="16"/>
  <c r="Y1746" i="16"/>
  <c r="B1747" i="16"/>
  <c r="B1748" i="16"/>
  <c r="S1748" i="16"/>
  <c r="B1749" i="16"/>
  <c r="B1750" i="16"/>
  <c r="B1751" i="16"/>
  <c r="B1752" i="16"/>
  <c r="B1753" i="16"/>
  <c r="B1754" i="16"/>
  <c r="Y1754" i="16"/>
  <c r="B1755" i="16"/>
  <c r="B1756" i="16"/>
  <c r="B1757" i="16"/>
  <c r="B1758" i="16"/>
  <c r="B1759" i="16"/>
  <c r="B1760" i="16"/>
  <c r="B1761" i="16"/>
  <c r="B1762" i="16"/>
  <c r="Y1762" i="16"/>
  <c r="B1763" i="16"/>
  <c r="B1764" i="16"/>
  <c r="B1765" i="16"/>
  <c r="B1766" i="16"/>
  <c r="B1767" i="16"/>
  <c r="B1768" i="16"/>
  <c r="B1769" i="16"/>
  <c r="B1770" i="16"/>
  <c r="B1771" i="16"/>
  <c r="B1772" i="16"/>
  <c r="Y1772" i="16"/>
  <c r="B1773" i="16"/>
  <c r="B1774" i="16"/>
  <c r="B1775" i="16"/>
  <c r="B1776" i="16"/>
  <c r="Y1776" i="16"/>
  <c r="B1777" i="16"/>
  <c r="B1778" i="16"/>
  <c r="B1779" i="16"/>
  <c r="B1780" i="16"/>
  <c r="B1781" i="16"/>
  <c r="B1782" i="16"/>
  <c r="B1783" i="16"/>
  <c r="B1784" i="16"/>
  <c r="Y1784" i="16"/>
  <c r="B1785" i="16"/>
  <c r="B1786" i="16"/>
  <c r="B1787" i="16"/>
  <c r="B1788" i="16"/>
  <c r="B1789" i="16"/>
  <c r="B1790" i="16"/>
  <c r="B1791" i="16"/>
  <c r="B1792" i="16"/>
  <c r="Y1792" i="16"/>
  <c r="B1793" i="16"/>
  <c r="B1794" i="16"/>
  <c r="B1795" i="16"/>
  <c r="S1795" i="16"/>
  <c r="B1796" i="16"/>
  <c r="B1797" i="16"/>
  <c r="B1798" i="16"/>
  <c r="Y1798" i="16"/>
  <c r="B1799" i="16"/>
  <c r="B1800" i="16"/>
  <c r="B1801" i="16"/>
  <c r="B1802" i="16"/>
  <c r="Y1802" i="16"/>
  <c r="B1803" i="16"/>
  <c r="B1804" i="16"/>
  <c r="Y1804" i="16"/>
  <c r="B1805" i="16"/>
  <c r="B1806" i="16"/>
  <c r="B1807" i="16"/>
  <c r="S1807" i="16"/>
  <c r="E1807" i="16"/>
  <c r="B1808" i="16"/>
  <c r="B1809" i="16"/>
  <c r="B1810" i="16"/>
  <c r="B1811" i="16"/>
  <c r="B1812" i="16"/>
  <c r="B1813" i="16"/>
  <c r="B1814" i="16"/>
  <c r="B1815" i="16"/>
  <c r="Y1815" i="16"/>
  <c r="B1816" i="16"/>
  <c r="B1817" i="16"/>
  <c r="B1818" i="16"/>
  <c r="B1819" i="16"/>
  <c r="Y1819" i="16"/>
  <c r="B1820" i="16"/>
  <c r="Y1820" i="16"/>
  <c r="B1821" i="16"/>
  <c r="B1822" i="16"/>
  <c r="B1823" i="16"/>
  <c r="B1824" i="16"/>
  <c r="B1825" i="16"/>
  <c r="B1826" i="16"/>
  <c r="Y1826" i="16"/>
  <c r="B1827" i="16"/>
  <c r="B1828" i="16"/>
  <c r="Y1828" i="16"/>
  <c r="B1829" i="16"/>
  <c r="B1830" i="16"/>
  <c r="S1830" i="16"/>
  <c r="B1831" i="16"/>
  <c r="Y1831" i="16"/>
  <c r="B1832" i="16"/>
  <c r="Y1832" i="16"/>
  <c r="B1833" i="16"/>
  <c r="B1834" i="16"/>
  <c r="Y1834" i="16"/>
  <c r="S1834" i="16"/>
  <c r="B1835" i="16"/>
  <c r="B1836" i="16"/>
  <c r="B1837" i="16"/>
  <c r="B1838" i="16"/>
  <c r="Y1838" i="16"/>
  <c r="B1839" i="16"/>
  <c r="B1840" i="16"/>
  <c r="B1841" i="16"/>
  <c r="B1842" i="16"/>
  <c r="Y1842" i="16"/>
  <c r="B1843" i="16"/>
  <c r="B1844" i="16"/>
  <c r="B1845" i="16"/>
  <c r="B1846" i="16"/>
  <c r="Y1846" i="16"/>
  <c r="B1847" i="16"/>
  <c r="B1848" i="16"/>
  <c r="B1849" i="16"/>
  <c r="B1850" i="16"/>
  <c r="Y1850" i="16"/>
  <c r="S1850" i="16"/>
  <c r="B1851" i="16"/>
  <c r="B1852" i="16"/>
  <c r="Y1852" i="16"/>
  <c r="S1852" i="16"/>
  <c r="B1853" i="16"/>
  <c r="B1854" i="16"/>
  <c r="B1855" i="16"/>
  <c r="Y1855" i="16"/>
  <c r="B1856" i="16"/>
  <c r="Y1856" i="16"/>
  <c r="B1857" i="16"/>
  <c r="B1858" i="16"/>
  <c r="B1859" i="16"/>
  <c r="B1860" i="16"/>
  <c r="Y1860" i="16"/>
  <c r="B1861" i="16"/>
  <c r="B1862" i="16"/>
  <c r="B1863" i="16"/>
  <c r="B1864" i="16"/>
  <c r="Y1864" i="16"/>
  <c r="J1864" i="16"/>
  <c r="B1865" i="16"/>
  <c r="B1866" i="16"/>
  <c r="B1867" i="16"/>
  <c r="B1868" i="16"/>
  <c r="B1869" i="16"/>
  <c r="B1870" i="16"/>
  <c r="B1871" i="16"/>
  <c r="Y1871" i="16"/>
  <c r="B1872" i="16"/>
  <c r="Y1872" i="16"/>
  <c r="B1873" i="16"/>
  <c r="B1874" i="16"/>
  <c r="B1875" i="16"/>
  <c r="B1876" i="16"/>
  <c r="B1877" i="16"/>
  <c r="B1878" i="16"/>
  <c r="B1879" i="16"/>
  <c r="B1880" i="16"/>
  <c r="B1881" i="16"/>
  <c r="S1881" i="16"/>
  <c r="B1882" i="16"/>
  <c r="B1883" i="16"/>
  <c r="S1883" i="16"/>
  <c r="J1883" i="16"/>
  <c r="B1884" i="16"/>
  <c r="B1885" i="16"/>
  <c r="B1886" i="16"/>
  <c r="B1887" i="16"/>
  <c r="B1888" i="16"/>
  <c r="Y1888" i="16"/>
  <c r="S1888" i="16"/>
  <c r="B1889" i="16"/>
  <c r="B1890" i="16"/>
  <c r="B1891" i="16"/>
  <c r="Y1891" i="16"/>
  <c r="B1892" i="16"/>
  <c r="B1893" i="16"/>
  <c r="B1894" i="16"/>
  <c r="B1895" i="16"/>
  <c r="B1896" i="16"/>
  <c r="B1897" i="16"/>
  <c r="B1898" i="16"/>
  <c r="B1899" i="16"/>
  <c r="B1900" i="16"/>
  <c r="B1901" i="16"/>
  <c r="B1902" i="16"/>
  <c r="Y1902" i="16"/>
  <c r="B1903" i="16"/>
  <c r="B1904" i="16"/>
  <c r="B1905" i="16"/>
  <c r="B1906" i="16"/>
  <c r="Y1906" i="16"/>
  <c r="B1907" i="16"/>
  <c r="B1908" i="16"/>
  <c r="B1909" i="16"/>
  <c r="B1910" i="16"/>
  <c r="B1911" i="16"/>
  <c r="B1912" i="16"/>
  <c r="B1913" i="16"/>
  <c r="B1914" i="16"/>
  <c r="B1915" i="16"/>
  <c r="B1916" i="16"/>
  <c r="B1917" i="16"/>
  <c r="B1918" i="16"/>
  <c r="B1919" i="16"/>
  <c r="B1920" i="16"/>
  <c r="B1921" i="16"/>
  <c r="B1922" i="16"/>
  <c r="B1923" i="16"/>
  <c r="S1923" i="16"/>
  <c r="D1923" i="16"/>
  <c r="B1924" i="16"/>
  <c r="B1925" i="16"/>
  <c r="B1926" i="16"/>
  <c r="Y1926" i="16"/>
  <c r="B1927" i="16"/>
  <c r="Y1927" i="16"/>
  <c r="G1927" i="16"/>
  <c r="B1928" i="16"/>
  <c r="Y1928" i="16"/>
  <c r="S1928" i="16"/>
  <c r="B1929" i="16"/>
  <c r="B1930" i="16"/>
  <c r="B1931" i="16"/>
  <c r="Y1931" i="16"/>
  <c r="B1932" i="16"/>
  <c r="B1933" i="16"/>
  <c r="B1934" i="16"/>
  <c r="B1935" i="16"/>
  <c r="B1936" i="16"/>
  <c r="B1937" i="16"/>
  <c r="B1938" i="16"/>
  <c r="B1939" i="16"/>
  <c r="Y1939" i="16"/>
  <c r="B1940" i="16"/>
  <c r="B1941" i="16"/>
  <c r="B1942" i="16"/>
  <c r="S1942" i="16"/>
  <c r="B1943" i="16"/>
  <c r="B1944" i="16"/>
  <c r="B1945" i="16"/>
  <c r="B1946" i="16"/>
  <c r="B1947" i="16"/>
  <c r="B1948" i="16"/>
  <c r="B1949" i="16"/>
  <c r="B1950" i="16"/>
  <c r="Y1950" i="16"/>
  <c r="B1951" i="16"/>
  <c r="B1952" i="16"/>
  <c r="S1952" i="16"/>
  <c r="J1952" i="16"/>
  <c r="B1953" i="16"/>
  <c r="B1954" i="16"/>
  <c r="B1955" i="16"/>
  <c r="Y1955" i="16"/>
  <c r="B1956" i="16"/>
  <c r="B1957" i="16"/>
  <c r="B1958" i="16"/>
  <c r="B1959" i="16"/>
  <c r="Y1959" i="16"/>
  <c r="B1960" i="16"/>
  <c r="Y1960" i="16"/>
  <c r="B1961" i="16"/>
  <c r="B1962" i="16"/>
  <c r="Y1962" i="16"/>
  <c r="B1963" i="16"/>
  <c r="B1964" i="16"/>
  <c r="B1965" i="16"/>
  <c r="B1966" i="16"/>
  <c r="B1967" i="16"/>
  <c r="B1968" i="16"/>
  <c r="Y1968" i="16"/>
  <c r="B1969" i="16"/>
  <c r="B1970" i="16"/>
  <c r="B1971" i="16"/>
  <c r="B1972" i="16"/>
  <c r="Y1972" i="16"/>
  <c r="B1973" i="16"/>
  <c r="Y1973" i="16"/>
  <c r="S1974" i="16"/>
  <c r="B1975" i="16"/>
  <c r="B1976" i="16"/>
  <c r="B1977" i="16"/>
  <c r="B1978" i="16"/>
  <c r="B1979" i="16"/>
  <c r="I1979" i="16"/>
  <c r="B1980" i="16"/>
  <c r="B1981" i="16"/>
  <c r="B1982" i="16"/>
  <c r="B1983" i="16"/>
  <c r="B1984" i="16"/>
  <c r="Y1984" i="16"/>
  <c r="B1985" i="16"/>
  <c r="B1986" i="16"/>
  <c r="B1987" i="16"/>
  <c r="Y1987" i="16"/>
  <c r="B1988" i="16"/>
  <c r="B1989" i="16"/>
  <c r="Y1989" i="16"/>
  <c r="B1990" i="16"/>
  <c r="Y1990" i="16"/>
  <c r="B1991" i="16"/>
  <c r="Y1991" i="16"/>
  <c r="B1992" i="16"/>
  <c r="B1993" i="16"/>
  <c r="B1994" i="16"/>
  <c r="B1995" i="16"/>
  <c r="Y1995" i="16"/>
  <c r="B1996" i="16"/>
  <c r="B1997" i="16"/>
  <c r="B1998" i="16"/>
  <c r="B1999" i="16"/>
  <c r="B2000" i="16"/>
  <c r="B2001" i="16"/>
  <c r="Y2001" i="16"/>
  <c r="B2002" i="16"/>
  <c r="B2003" i="16"/>
  <c r="Y2003" i="16"/>
  <c r="B2004" i="16"/>
  <c r="Y2004" i="16"/>
  <c r="B2005" i="16"/>
  <c r="B2006" i="16"/>
  <c r="B2007" i="16"/>
  <c r="B2008" i="16"/>
  <c r="B2009" i="16"/>
  <c r="B2011" i="16"/>
  <c r="B2012" i="16"/>
  <c r="B2013" i="16"/>
  <c r="B2014" i="16"/>
  <c r="Y2014" i="16"/>
  <c r="B2015" i="16"/>
  <c r="B2016" i="16"/>
  <c r="B2017" i="16"/>
  <c r="Y2017" i="16"/>
  <c r="B2018" i="16"/>
  <c r="B2019" i="16"/>
  <c r="B2020" i="16"/>
  <c r="B2021" i="16"/>
  <c r="Y2021" i="16"/>
  <c r="B2022" i="16"/>
  <c r="B2023" i="16"/>
  <c r="Y2023" i="16"/>
  <c r="B2024" i="16"/>
  <c r="B2025" i="16"/>
  <c r="B2026" i="16"/>
  <c r="B2027" i="16"/>
  <c r="B2028" i="16"/>
  <c r="B2029" i="16"/>
  <c r="B2030" i="16"/>
  <c r="B2031" i="16"/>
  <c r="Y2031" i="16"/>
  <c r="B2032" i="16"/>
  <c r="B2033" i="16"/>
  <c r="B2034" i="16"/>
  <c r="Y2034" i="16"/>
  <c r="B2035" i="16"/>
  <c r="B2036" i="16"/>
  <c r="B2037" i="16"/>
  <c r="B2038" i="16"/>
  <c r="B2039" i="16"/>
  <c r="Y2039" i="16"/>
  <c r="B2040" i="16"/>
  <c r="B2041" i="16"/>
  <c r="B2042" i="16"/>
  <c r="B2043" i="16"/>
  <c r="B2044" i="16"/>
  <c r="B2045" i="16"/>
  <c r="B2046" i="16"/>
  <c r="B2047" i="16"/>
  <c r="Y2047" i="16"/>
  <c r="S2047" i="16"/>
  <c r="B2048" i="16"/>
  <c r="B2049" i="16"/>
  <c r="Y2049" i="16"/>
  <c r="B2050" i="16"/>
  <c r="Y2050" i="16"/>
  <c r="B2051" i="16"/>
  <c r="B2052" i="16"/>
  <c r="B2053" i="16"/>
  <c r="B2054" i="16"/>
  <c r="B2055" i="16"/>
  <c r="B2056" i="16"/>
  <c r="B2057" i="16"/>
  <c r="B2058" i="16"/>
  <c r="B2059" i="16"/>
  <c r="B2060" i="16"/>
  <c r="S2060" i="16"/>
  <c r="B2061" i="16"/>
  <c r="B2062" i="16"/>
  <c r="B2063" i="16"/>
  <c r="Y2063" i="16"/>
  <c r="B2064" i="16"/>
  <c r="Y2064" i="16"/>
  <c r="B2065" i="16"/>
  <c r="B2066" i="16"/>
  <c r="B2067" i="16"/>
  <c r="B2068" i="16"/>
  <c r="Y2068" i="16"/>
  <c r="B2069" i="16"/>
  <c r="B2070" i="16"/>
  <c r="B2071" i="16"/>
  <c r="S2071" i="16"/>
  <c r="B2072" i="16"/>
  <c r="B2073" i="16"/>
  <c r="B2074" i="16"/>
  <c r="B2075" i="16"/>
  <c r="B2076" i="16"/>
  <c r="Y2076" i="16"/>
  <c r="B2077" i="16"/>
  <c r="B2078" i="16"/>
  <c r="B2079" i="16"/>
  <c r="B2080" i="16"/>
  <c r="Y2080" i="16"/>
  <c r="B2081" i="16"/>
  <c r="B2082" i="16"/>
  <c r="B2083" i="16"/>
  <c r="B2084" i="16"/>
  <c r="B2085" i="16"/>
  <c r="B2086" i="16"/>
  <c r="B2087" i="16"/>
  <c r="B2088" i="16"/>
  <c r="B2089" i="16"/>
  <c r="B2090" i="16"/>
  <c r="B2091" i="16"/>
  <c r="B2092" i="16"/>
  <c r="Y2092" i="16"/>
  <c r="B2093" i="16"/>
  <c r="B2094" i="16"/>
  <c r="B2095" i="16"/>
  <c r="Y2095" i="16"/>
  <c r="B2096" i="16"/>
  <c r="Y2096" i="16"/>
  <c r="B2097" i="16"/>
  <c r="B2098" i="16"/>
  <c r="B2099" i="16"/>
  <c r="B2100" i="16"/>
  <c r="Y2100" i="16"/>
  <c r="B2101" i="16"/>
  <c r="B2102" i="16"/>
  <c r="Y2102" i="16"/>
  <c r="S2102" i="16"/>
  <c r="H2102" i="16"/>
  <c r="B2103" i="16"/>
  <c r="B2104" i="16"/>
  <c r="B2105" i="16"/>
  <c r="Y2105" i="16"/>
  <c r="B2106" i="16"/>
  <c r="Y2106" i="16"/>
  <c r="B2107" i="16"/>
  <c r="B2108" i="16"/>
  <c r="B2109" i="16"/>
  <c r="B2110" i="16"/>
  <c r="Y2110" i="16"/>
  <c r="B2111" i="16"/>
  <c r="B2112" i="16"/>
  <c r="B2113" i="16"/>
  <c r="B2114" i="16"/>
  <c r="Y2114" i="16"/>
  <c r="B2115" i="16"/>
  <c r="B2116" i="16"/>
  <c r="Y2116" i="16"/>
  <c r="B2117" i="16"/>
  <c r="B2118" i="16"/>
  <c r="Y2118" i="16"/>
  <c r="B2119" i="16"/>
  <c r="Y2119" i="16"/>
  <c r="B2120" i="16"/>
  <c r="B2121" i="16"/>
  <c r="B2122" i="16"/>
  <c r="Y2122" i="16"/>
  <c r="S2122" i="16"/>
  <c r="H2122" i="16"/>
  <c r="B2123" i="16"/>
  <c r="B2124" i="16"/>
  <c r="B2125" i="16"/>
  <c r="Y2125" i="16"/>
  <c r="B2126" i="16"/>
  <c r="Y2126" i="16"/>
  <c r="S2126" i="16"/>
  <c r="D2126" i="16"/>
  <c r="B2127" i="16"/>
  <c r="Y2127" i="16"/>
  <c r="B2128" i="16"/>
  <c r="B2129" i="16"/>
  <c r="B2130" i="16"/>
  <c r="Y2130" i="16"/>
  <c r="S2130" i="16"/>
  <c r="B2131" i="16"/>
  <c r="Y2131" i="16"/>
  <c r="B2132" i="16"/>
  <c r="Y2132" i="16"/>
  <c r="B2133" i="16"/>
  <c r="B2134" i="16"/>
  <c r="Y2134" i="16"/>
  <c r="S2134" i="16"/>
  <c r="B2135" i="16"/>
  <c r="B2136" i="16"/>
  <c r="B2137" i="16"/>
  <c r="B2138" i="16"/>
  <c r="S2138" i="16"/>
  <c r="F2138" i="16"/>
  <c r="B2139" i="16"/>
  <c r="Y2139" i="16"/>
  <c r="B2140" i="16"/>
  <c r="Y2140" i="16"/>
  <c r="B2141" i="16"/>
  <c r="B2142" i="16"/>
  <c r="B2143" i="16"/>
  <c r="Y2143" i="16"/>
  <c r="B2144" i="16"/>
  <c r="B2145" i="16"/>
  <c r="B2146" i="16"/>
  <c r="S2146" i="16"/>
  <c r="B2147" i="16"/>
  <c r="B2148" i="16"/>
  <c r="B2149" i="16"/>
  <c r="B2150" i="16"/>
  <c r="Y2150" i="16"/>
  <c r="B2151" i="16"/>
  <c r="B2152" i="16"/>
  <c r="B2153" i="16"/>
  <c r="B2154" i="16"/>
  <c r="Y2154" i="16"/>
  <c r="B2155" i="16"/>
  <c r="B2156" i="16"/>
  <c r="B2157" i="16"/>
  <c r="B2158" i="16"/>
  <c r="Y2158" i="16"/>
  <c r="B2159" i="16"/>
  <c r="B2160" i="16"/>
  <c r="B2161" i="16"/>
  <c r="B2162" i="16"/>
  <c r="Y2162" i="16"/>
  <c r="B2163" i="16"/>
  <c r="B2164" i="16"/>
  <c r="B2165" i="16"/>
  <c r="B2166" i="16"/>
  <c r="B2167" i="16"/>
  <c r="B2168" i="16"/>
  <c r="B2169" i="16"/>
  <c r="B2170" i="16"/>
  <c r="B2171" i="16"/>
  <c r="B2172" i="16"/>
  <c r="B2173" i="16"/>
  <c r="B2174" i="16"/>
  <c r="B2175" i="16"/>
  <c r="B2176" i="16"/>
  <c r="B2177" i="16"/>
  <c r="B2178" i="16"/>
  <c r="Y2178" i="16"/>
  <c r="S2178" i="16"/>
  <c r="G2178" i="16"/>
  <c r="B2179" i="16"/>
  <c r="B2180" i="16"/>
  <c r="Y2180" i="16"/>
  <c r="B2181" i="16"/>
  <c r="Y2181" i="16"/>
  <c r="B2182" i="16"/>
  <c r="B2183" i="16"/>
  <c r="B2184" i="16"/>
  <c r="S2184" i="16"/>
  <c r="B2185" i="16"/>
  <c r="B2186" i="16"/>
  <c r="B2187" i="16"/>
  <c r="B2188" i="16"/>
  <c r="Y2188" i="16"/>
  <c r="B2189" i="16"/>
  <c r="B2190" i="16"/>
  <c r="B2191" i="16"/>
  <c r="B2192" i="16"/>
  <c r="B2193" i="16"/>
  <c r="B2194" i="16"/>
  <c r="B2195" i="16"/>
  <c r="Y2195" i="16"/>
  <c r="B2196" i="16"/>
  <c r="B2197" i="16"/>
  <c r="B2198" i="16"/>
  <c r="B2199" i="16"/>
  <c r="Y2199" i="16"/>
  <c r="B2200" i="16"/>
  <c r="B2201" i="16"/>
  <c r="B2202" i="16"/>
  <c r="B2203" i="16"/>
  <c r="B2204" i="16"/>
  <c r="B2205" i="16"/>
  <c r="F2205" i="16"/>
  <c r="B2206" i="16"/>
  <c r="Y2206" i="16"/>
  <c r="B2207" i="16"/>
  <c r="B2208" i="16"/>
  <c r="B2209" i="16"/>
  <c r="B2210" i="16"/>
  <c r="B2211" i="16"/>
  <c r="B2212" i="16"/>
  <c r="B2213" i="16"/>
  <c r="Y2213" i="16"/>
  <c r="B2214" i="16"/>
  <c r="B2215" i="16"/>
  <c r="B2216" i="16"/>
  <c r="Y2216" i="16"/>
  <c r="B2217" i="16"/>
  <c r="B2218" i="16"/>
  <c r="Y2218" i="16"/>
  <c r="B2219" i="16"/>
  <c r="B2221" i="16"/>
  <c r="B2222" i="16"/>
  <c r="B2223" i="16"/>
  <c r="S2223" i="16"/>
  <c r="B2224" i="16"/>
  <c r="B2225" i="16"/>
  <c r="Y2225" i="16"/>
  <c r="B2226" i="16"/>
  <c r="B2227" i="16"/>
  <c r="B2228" i="16"/>
  <c r="B2229" i="16"/>
  <c r="B2230" i="16"/>
  <c r="B2231" i="16"/>
  <c r="B2232" i="16"/>
  <c r="B2233" i="16"/>
  <c r="B2234" i="16"/>
  <c r="B2235" i="16"/>
  <c r="B2236" i="16"/>
  <c r="B2237" i="16"/>
  <c r="B2238" i="16"/>
  <c r="B2239" i="16"/>
  <c r="B2240" i="16"/>
  <c r="Y2240" i="16"/>
  <c r="B2241" i="16"/>
  <c r="B2242" i="16"/>
  <c r="S2242" i="16"/>
  <c r="B2243" i="16"/>
  <c r="Y2243" i="16"/>
  <c r="B2244" i="16"/>
  <c r="Y2244" i="16"/>
  <c r="B2245" i="16"/>
  <c r="B2246" i="16"/>
  <c r="B2247" i="16"/>
  <c r="B2248" i="16"/>
  <c r="B2249" i="16"/>
  <c r="B2250" i="16"/>
  <c r="Y2250" i="16"/>
  <c r="B2251" i="16"/>
  <c r="B2252" i="16"/>
  <c r="B2253" i="16"/>
  <c r="B2254" i="16"/>
  <c r="Y2254" i="16"/>
  <c r="B2255" i="16"/>
  <c r="B2256" i="16"/>
  <c r="Y2256" i="16"/>
  <c r="B2257" i="16"/>
  <c r="Y2257" i="16"/>
  <c r="B2258" i="16"/>
  <c r="Y2258" i="16"/>
  <c r="B2259" i="16"/>
  <c r="B2260" i="16"/>
  <c r="Y2260" i="16"/>
  <c r="B2261" i="16"/>
  <c r="Y2261" i="16"/>
  <c r="B2262" i="16"/>
  <c r="Y2262" i="16"/>
  <c r="B2263" i="16"/>
  <c r="B2264" i="16"/>
  <c r="Y2264" i="16"/>
  <c r="S2264" i="16"/>
  <c r="B2265" i="16"/>
  <c r="B2266" i="16"/>
  <c r="B2267" i="16"/>
  <c r="B2268" i="16"/>
  <c r="B2269" i="16"/>
  <c r="B2270" i="16"/>
  <c r="B2271" i="16"/>
  <c r="B2272" i="16"/>
  <c r="Y2272" i="16"/>
  <c r="B2273" i="16"/>
  <c r="B2274" i="16"/>
  <c r="Y2274" i="16"/>
  <c r="B2275" i="16"/>
  <c r="Y2275" i="16"/>
  <c r="B2276" i="16"/>
  <c r="Y2276" i="16"/>
  <c r="B2277" i="16"/>
  <c r="B2278" i="16"/>
  <c r="Y2278" i="16"/>
  <c r="B2279" i="16"/>
  <c r="B2280" i="16"/>
  <c r="Y2280" i="16"/>
  <c r="B2281" i="16"/>
  <c r="B2282" i="16"/>
  <c r="Y2282" i="16"/>
  <c r="B2283" i="16"/>
  <c r="Y2283" i="16"/>
  <c r="B2284" i="16"/>
  <c r="B2285" i="16"/>
  <c r="B2286" i="16"/>
  <c r="Y2286" i="16"/>
  <c r="B2287" i="16"/>
  <c r="B2288" i="16"/>
  <c r="Y2288" i="16"/>
  <c r="B2289" i="16"/>
  <c r="B2290" i="16"/>
  <c r="Y2290" i="16"/>
  <c r="B2291" i="16"/>
  <c r="B2292" i="16"/>
  <c r="Y2292" i="16"/>
  <c r="B2293" i="16"/>
  <c r="B2294" i="16"/>
  <c r="Y2294" i="16"/>
  <c r="B2295" i="16"/>
  <c r="B2296" i="16"/>
  <c r="Y2296" i="16"/>
  <c r="S2296" i="16"/>
  <c r="B2297" i="16"/>
  <c r="B2298" i="16"/>
  <c r="B2299" i="16"/>
  <c r="Y2299" i="16"/>
  <c r="B2300" i="16"/>
  <c r="B2301" i="16"/>
  <c r="B2302" i="16"/>
  <c r="S2302" i="16"/>
  <c r="B2303" i="16"/>
  <c r="B2304" i="16"/>
  <c r="Y2304" i="16"/>
  <c r="B2305" i="16"/>
  <c r="B2306" i="16"/>
  <c r="B2307" i="16"/>
  <c r="B2308" i="16"/>
  <c r="Y2308" i="16"/>
  <c r="B2309" i="16"/>
  <c r="B2310" i="16"/>
  <c r="B2311" i="16"/>
  <c r="B2312" i="16"/>
  <c r="Y2312" i="16"/>
  <c r="S2312" i="16"/>
  <c r="H2312" i="16"/>
  <c r="B2313" i="16"/>
  <c r="B2314" i="16"/>
  <c r="S2314" i="16"/>
  <c r="B2315" i="16"/>
  <c r="Y2315" i="16"/>
  <c r="B2316" i="16"/>
  <c r="B2317" i="16"/>
  <c r="B2318" i="16"/>
  <c r="B2319" i="16"/>
  <c r="B2320" i="16"/>
  <c r="B2321" i="16"/>
  <c r="Y2321" i="16"/>
  <c r="B2322" i="16"/>
  <c r="B2323" i="16"/>
  <c r="B2324" i="16"/>
  <c r="B2325" i="16"/>
  <c r="Y2325" i="16"/>
  <c r="B2326" i="16"/>
  <c r="B2327" i="16"/>
  <c r="B2328" i="16"/>
  <c r="B2329" i="16"/>
  <c r="Y2329" i="16"/>
  <c r="B2330" i="16"/>
  <c r="B2331" i="16"/>
  <c r="B2332" i="16"/>
  <c r="B2333" i="16"/>
  <c r="B2334" i="16"/>
  <c r="B2335" i="16"/>
  <c r="B2336" i="16"/>
  <c r="B2337" i="16"/>
  <c r="B2338" i="16"/>
  <c r="B2339" i="16"/>
  <c r="B2340" i="16"/>
  <c r="B2341" i="16"/>
  <c r="B2342" i="16"/>
  <c r="Y2342" i="16"/>
  <c r="B2343" i="16"/>
  <c r="B2344" i="16"/>
  <c r="B2345" i="16"/>
  <c r="Y2345" i="16"/>
  <c r="B2346" i="16"/>
  <c r="B2347" i="16"/>
  <c r="B2348" i="16"/>
  <c r="B2349" i="16"/>
  <c r="B2350" i="16"/>
  <c r="I2350" i="16"/>
  <c r="B2351" i="16"/>
  <c r="B2352" i="16"/>
  <c r="B2353" i="16"/>
  <c r="B2354" i="16"/>
  <c r="Y2354" i="16"/>
  <c r="B2355" i="16"/>
  <c r="B2356" i="16"/>
  <c r="B2357" i="16"/>
  <c r="B2358" i="16"/>
  <c r="B2359" i="16"/>
  <c r="Y2359" i="16"/>
  <c r="B2360" i="16"/>
  <c r="B2361" i="16"/>
  <c r="B2362" i="16"/>
  <c r="B2363" i="16"/>
  <c r="B2364" i="16"/>
  <c r="B2365" i="16"/>
  <c r="S2365" i="16"/>
  <c r="J2365" i="16"/>
  <c r="B2366" i="16"/>
  <c r="Y2366" i="16"/>
  <c r="B2367" i="16"/>
  <c r="B2368" i="16"/>
  <c r="Y2368" i="16"/>
  <c r="B2369" i="16"/>
  <c r="Y2369" i="16"/>
  <c r="S2369" i="16"/>
  <c r="B2370" i="16"/>
  <c r="B2371" i="16"/>
  <c r="B2372" i="16"/>
  <c r="Y2372" i="16"/>
  <c r="B2373" i="16"/>
  <c r="B2374" i="16"/>
  <c r="B2375" i="16"/>
  <c r="B2376" i="16"/>
  <c r="Y2376" i="16"/>
  <c r="B2377" i="16"/>
  <c r="B2378" i="16"/>
  <c r="B2379" i="16"/>
  <c r="B2381" i="16"/>
  <c r="Y2381" i="16"/>
  <c r="B2382" i="16"/>
  <c r="B2383" i="16"/>
  <c r="B2384" i="16"/>
  <c r="Y2384" i="16"/>
  <c r="B2385" i="16"/>
  <c r="B2386" i="16"/>
  <c r="B2387" i="16"/>
  <c r="B2388" i="16"/>
  <c r="Y2388" i="16"/>
  <c r="B2389" i="16"/>
  <c r="Y2389" i="16"/>
  <c r="B2390" i="16"/>
  <c r="B2391" i="16"/>
  <c r="B2392" i="16"/>
  <c r="Y2392" i="16"/>
  <c r="B2393" i="16"/>
  <c r="B2394" i="16"/>
  <c r="B2395" i="16"/>
  <c r="Y2395" i="16"/>
  <c r="B2396" i="16"/>
  <c r="Y2396" i="16"/>
  <c r="B2397" i="16"/>
  <c r="S2398" i="16"/>
  <c r="B2399" i="16"/>
  <c r="Y2399" i="16"/>
  <c r="B2400" i="16"/>
  <c r="B2401" i="16"/>
  <c r="B2402" i="16"/>
  <c r="Y2402" i="16"/>
  <c r="B2403" i="16"/>
  <c r="B2404" i="16"/>
  <c r="Y2404" i="16"/>
  <c r="B2405" i="16"/>
  <c r="Y2405" i="16"/>
  <c r="S2405" i="16"/>
  <c r="B2406" i="16"/>
  <c r="Y2406" i="16"/>
  <c r="B2407" i="16"/>
  <c r="B2408" i="16"/>
  <c r="Y2408" i="16"/>
  <c r="B2409" i="16"/>
  <c r="Y2409" i="16"/>
  <c r="B2411" i="16"/>
  <c r="B2412" i="16"/>
  <c r="B2414" i="16"/>
  <c r="B2415" i="16"/>
  <c r="B2416" i="16"/>
  <c r="Y2416" i="16"/>
  <c r="B2417" i="16"/>
  <c r="B2418" i="16"/>
  <c r="B2420" i="16"/>
  <c r="B2421" i="16"/>
  <c r="B2422" i="16"/>
  <c r="B2423" i="16"/>
  <c r="Y2423" i="16"/>
  <c r="B2424" i="16"/>
  <c r="B2425" i="16"/>
  <c r="B2426" i="16"/>
  <c r="Y2426" i="16"/>
  <c r="B2427" i="16"/>
  <c r="Y2427" i="16"/>
  <c r="B2429" i="16"/>
  <c r="Y2429" i="16"/>
  <c r="B2430" i="16"/>
  <c r="Y2430" i="16"/>
  <c r="S2430" i="16"/>
  <c r="B2431" i="16"/>
  <c r="B2432" i="16"/>
  <c r="Y2432" i="16"/>
  <c r="B2433" i="16"/>
  <c r="B2434" i="16"/>
  <c r="Y2434" i="16"/>
  <c r="B2435" i="16"/>
  <c r="B2436" i="16"/>
  <c r="B2437" i="16"/>
  <c r="B2438" i="16"/>
  <c r="Y2438" i="16"/>
  <c r="B2439" i="16"/>
  <c r="Y2439" i="16"/>
  <c r="B2440" i="16"/>
  <c r="Y2440" i="16"/>
  <c r="B2441" i="16"/>
  <c r="B2442" i="16"/>
  <c r="B2443" i="16"/>
  <c r="Y2443" i="16"/>
  <c r="B2445" i="16"/>
  <c r="B2446" i="16"/>
  <c r="B2447" i="16"/>
  <c r="B2448" i="16"/>
  <c r="B2449" i="16"/>
  <c r="B2450" i="16"/>
  <c r="Y2450" i="16"/>
  <c r="B2451" i="16"/>
  <c r="B2452" i="16"/>
  <c r="B2454" i="16"/>
  <c r="Y2454" i="16"/>
  <c r="B2455" i="16"/>
  <c r="B2456" i="16"/>
  <c r="Y2456" i="16"/>
  <c r="B2457" i="16"/>
  <c r="B2458" i="16"/>
  <c r="Y2458" i="16"/>
  <c r="B2459" i="16"/>
  <c r="B2460" i="16"/>
  <c r="B2461" i="16"/>
  <c r="B2462" i="16"/>
  <c r="Y2462" i="16"/>
  <c r="S2462" i="16"/>
  <c r="B2463" i="16"/>
  <c r="B2464" i="16"/>
  <c r="Y2464" i="16"/>
  <c r="B2465" i="16"/>
  <c r="B2466" i="16"/>
  <c r="B2467" i="16"/>
  <c r="B2468" i="16"/>
  <c r="Y2468" i="16"/>
  <c r="B2469" i="16"/>
  <c r="B2470" i="16"/>
  <c r="B2471" i="16"/>
  <c r="B2472" i="16"/>
  <c r="Y2472" i="16"/>
  <c r="B2473" i="16"/>
  <c r="B2474" i="16"/>
  <c r="Y2474" i="16"/>
  <c r="S2474" i="16"/>
  <c r="B2475" i="16"/>
  <c r="B2476" i="16"/>
  <c r="B2477" i="16"/>
  <c r="B2479" i="16"/>
  <c r="B2480" i="16"/>
  <c r="Y2480" i="16"/>
  <c r="S2480" i="16"/>
  <c r="B2481" i="16"/>
  <c r="B2482" i="16"/>
  <c r="B2483" i="16"/>
  <c r="Y2483" i="16"/>
  <c r="B2484" i="16"/>
  <c r="B2485" i="16"/>
  <c r="B2486" i="16"/>
  <c r="B2487" i="16"/>
  <c r="B2488" i="16"/>
  <c r="B2490" i="16"/>
  <c r="Y2490" i="16"/>
  <c r="B2491" i="16"/>
  <c r="B2492" i="16"/>
  <c r="S2492" i="16"/>
  <c r="B2494" i="16"/>
  <c r="B2495" i="16"/>
  <c r="S2495" i="16"/>
  <c r="B2498" i="16"/>
  <c r="B2499" i="16"/>
  <c r="B2501" i="16"/>
  <c r="B2502" i="16"/>
  <c r="B2503" i="16"/>
  <c r="Y2505" i="16"/>
  <c r="K63" i="10"/>
  <c r="B21" i="10"/>
  <c r="G21" i="10"/>
  <c r="H21" i="10"/>
  <c r="D21" i="10"/>
  <c r="B16" i="10"/>
  <c r="G16" i="10"/>
  <c r="H16" i="10"/>
  <c r="D16" i="10"/>
  <c r="K537" i="14"/>
  <c r="J537" i="14"/>
  <c r="K536" i="14"/>
  <c r="J536" i="14"/>
  <c r="J468" i="14"/>
  <c r="K468" i="14"/>
  <c r="J467" i="14"/>
  <c r="K467" i="14"/>
  <c r="K302" i="14"/>
  <c r="J302" i="14"/>
  <c r="K301" i="14"/>
  <c r="J301" i="14"/>
  <c r="J239" i="14"/>
  <c r="K239" i="14"/>
  <c r="J238" i="14"/>
  <c r="K238" i="14"/>
  <c r="J6" i="14"/>
  <c r="K6" i="14"/>
  <c r="J9" i="14"/>
  <c r="K9" i="14"/>
  <c r="J10" i="14"/>
  <c r="K10" i="14"/>
  <c r="J11" i="14"/>
  <c r="K11" i="14"/>
  <c r="J12" i="14"/>
  <c r="K12" i="14"/>
  <c r="J14" i="14"/>
  <c r="K14" i="14"/>
  <c r="J17" i="14"/>
  <c r="K17" i="14"/>
  <c r="J13" i="14"/>
  <c r="K13" i="14"/>
  <c r="J18" i="14"/>
  <c r="K18" i="14"/>
  <c r="J19" i="14"/>
  <c r="K19" i="14"/>
  <c r="J87" i="14"/>
  <c r="K87" i="14"/>
  <c r="J90" i="14"/>
  <c r="K90" i="14"/>
  <c r="J20" i="14"/>
  <c r="K20" i="14"/>
  <c r="J88" i="14"/>
  <c r="K88" i="14"/>
  <c r="J89" i="14"/>
  <c r="K89" i="14"/>
  <c r="J21" i="14"/>
  <c r="K21" i="14"/>
  <c r="J22" i="14"/>
  <c r="K22" i="14"/>
  <c r="J23" i="14"/>
  <c r="K23" i="14"/>
  <c r="J24" i="14"/>
  <c r="K24" i="14"/>
  <c r="J25" i="14"/>
  <c r="K25" i="14"/>
  <c r="J26" i="14"/>
  <c r="K26" i="14"/>
  <c r="J138" i="14"/>
  <c r="K138" i="14"/>
  <c r="J27" i="14"/>
  <c r="K27" i="14"/>
  <c r="J28" i="14"/>
  <c r="K28" i="14"/>
  <c r="J36" i="14"/>
  <c r="K36" i="14"/>
  <c r="J29" i="14"/>
  <c r="K29" i="14"/>
  <c r="J30" i="14"/>
  <c r="K30" i="14"/>
  <c r="J31" i="14"/>
  <c r="K31" i="14"/>
  <c r="J106" i="14"/>
  <c r="K106"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40" i="14"/>
  <c r="K140" i="14"/>
  <c r="J145" i="14"/>
  <c r="K145" i="14"/>
  <c r="J56" i="14"/>
  <c r="K56" i="14"/>
  <c r="J57" i="14"/>
  <c r="K57" i="14"/>
  <c r="J58" i="14"/>
  <c r="K58" i="14"/>
  <c r="J61" i="14"/>
  <c r="K61" i="14"/>
  <c r="J62" i="14"/>
  <c r="K62" i="14"/>
  <c r="J64" i="14"/>
  <c r="K64" i="14"/>
  <c r="J65" i="14"/>
  <c r="K65" i="14"/>
  <c r="J202" i="14"/>
  <c r="K202" i="14"/>
  <c r="J66" i="14"/>
  <c r="K66" i="14"/>
  <c r="J67" i="14"/>
  <c r="K67" i="14"/>
  <c r="J68" i="14"/>
  <c r="K68" i="14"/>
  <c r="J69" i="14"/>
  <c r="K69" i="14"/>
  <c r="J224" i="14"/>
  <c r="K224" i="14"/>
  <c r="J70" i="14"/>
  <c r="K70" i="14"/>
  <c r="J71" i="14"/>
  <c r="K71" i="14"/>
  <c r="J75" i="14"/>
  <c r="K75" i="14"/>
  <c r="J76" i="14"/>
  <c r="K76" i="14"/>
  <c r="J77" i="14"/>
  <c r="K77" i="14"/>
  <c r="J78" i="14"/>
  <c r="K78" i="14"/>
  <c r="J79" i="14"/>
  <c r="K79" i="14"/>
  <c r="J80" i="14"/>
  <c r="K80" i="14"/>
  <c r="J81" i="14"/>
  <c r="K81" i="14"/>
  <c r="J82" i="14"/>
  <c r="K82" i="14"/>
  <c r="J83" i="14"/>
  <c r="K83" i="14"/>
  <c r="J84" i="14"/>
  <c r="K84" i="14"/>
  <c r="J85" i="14"/>
  <c r="K85" i="14"/>
  <c r="J86" i="14"/>
  <c r="K86" i="14"/>
  <c r="J91" i="14"/>
  <c r="K91" i="14"/>
  <c r="J92" i="14"/>
  <c r="K92" i="14"/>
  <c r="J93" i="14"/>
  <c r="K93" i="14"/>
  <c r="J147" i="14"/>
  <c r="K147" i="14"/>
  <c r="J163" i="14"/>
  <c r="K163" i="14"/>
  <c r="J193" i="14"/>
  <c r="K193" i="14"/>
  <c r="J94" i="14"/>
  <c r="K94" i="14"/>
  <c r="J95" i="14"/>
  <c r="K95" i="14"/>
  <c r="J96" i="14"/>
  <c r="K96" i="14"/>
  <c r="J97" i="14"/>
  <c r="K97" i="14"/>
  <c r="J98" i="14"/>
  <c r="K98" i="14"/>
  <c r="J101" i="14"/>
  <c r="K101" i="14"/>
  <c r="J99" i="14"/>
  <c r="K99" i="14"/>
  <c r="J100" i="14"/>
  <c r="K100" i="14"/>
  <c r="J102" i="14"/>
  <c r="K102" i="14"/>
  <c r="J103" i="14"/>
  <c r="K103" i="14"/>
  <c r="J104" i="14"/>
  <c r="K104" i="14"/>
  <c r="J105" i="14"/>
  <c r="K105" i="14"/>
  <c r="J108" i="14"/>
  <c r="K108" i="14"/>
  <c r="J109" i="14"/>
  <c r="K109" i="14"/>
  <c r="J110" i="14"/>
  <c r="K110" i="14"/>
  <c r="J111" i="14"/>
  <c r="K111" i="14"/>
  <c r="J156" i="14"/>
  <c r="K156" i="14"/>
  <c r="J112" i="14"/>
  <c r="K112" i="14"/>
  <c r="J113" i="14"/>
  <c r="K113" i="14"/>
  <c r="J114" i="14"/>
  <c r="K114" i="14"/>
  <c r="J115" i="14"/>
  <c r="K115" i="14"/>
  <c r="J220" i="14"/>
  <c r="K220" i="14"/>
  <c r="J116" i="14"/>
  <c r="K116" i="14"/>
  <c r="J120" i="14"/>
  <c r="K120" i="14"/>
  <c r="J121" i="14"/>
  <c r="K121" i="14"/>
  <c r="J122" i="14"/>
  <c r="K122" i="14"/>
  <c r="J119" i="14"/>
  <c r="K119" i="14"/>
  <c r="J123" i="14"/>
  <c r="K123" i="14"/>
  <c r="J124" i="14"/>
  <c r="K124" i="14"/>
  <c r="J118" i="14"/>
  <c r="K118" i="14"/>
  <c r="J125" i="14"/>
  <c r="K125" i="14"/>
  <c r="J126" i="14"/>
  <c r="K126" i="14"/>
  <c r="J127" i="14"/>
  <c r="K127" i="14"/>
  <c r="J128" i="14"/>
  <c r="K128" i="14"/>
  <c r="J129" i="14"/>
  <c r="K129" i="14"/>
  <c r="J130" i="14"/>
  <c r="K130" i="14"/>
  <c r="J192" i="14"/>
  <c r="K192" i="14"/>
  <c r="J131" i="14"/>
  <c r="K131" i="14"/>
  <c r="J132" i="14"/>
  <c r="K132" i="14"/>
  <c r="J133" i="14"/>
  <c r="K133" i="14"/>
  <c r="J134" i="14"/>
  <c r="K134" i="14"/>
  <c r="J135" i="14"/>
  <c r="K135" i="14"/>
  <c r="J136" i="14"/>
  <c r="K136" i="14"/>
  <c r="J137" i="14"/>
  <c r="K137" i="14"/>
  <c r="J139" i="14"/>
  <c r="K139" i="14"/>
  <c r="J141" i="14"/>
  <c r="K141" i="14"/>
  <c r="J142" i="14"/>
  <c r="K142" i="14"/>
  <c r="J143" i="14"/>
  <c r="K143" i="14"/>
  <c r="J59" i="14"/>
  <c r="K59" i="14"/>
  <c r="J144" i="14"/>
  <c r="K144" i="14"/>
  <c r="J146" i="14"/>
  <c r="K146" i="14"/>
  <c r="J152" i="14"/>
  <c r="K152" i="14"/>
  <c r="J148" i="14"/>
  <c r="K148" i="14"/>
  <c r="J151" i="14"/>
  <c r="K151" i="14"/>
  <c r="J153" i="14"/>
  <c r="K153" i="14"/>
  <c r="J154" i="14"/>
  <c r="K154" i="14"/>
  <c r="J155" i="14"/>
  <c r="K155" i="14"/>
  <c r="J157" i="14"/>
  <c r="K157" i="14"/>
  <c r="J158" i="14"/>
  <c r="K158" i="14"/>
  <c r="J159" i="14"/>
  <c r="K159" i="14"/>
  <c r="J160" i="14"/>
  <c r="K160" i="14"/>
  <c r="J161" i="14"/>
  <c r="K161" i="14"/>
  <c r="J162" i="14"/>
  <c r="K162" i="14"/>
  <c r="J164" i="14"/>
  <c r="K164" i="14"/>
  <c r="J165" i="14"/>
  <c r="K165" i="14"/>
  <c r="J166" i="14"/>
  <c r="K166" i="14"/>
  <c r="J170" i="14"/>
  <c r="K170" i="14"/>
  <c r="J167" i="14"/>
  <c r="K167" i="14"/>
  <c r="J168" i="14"/>
  <c r="K168" i="14"/>
  <c r="J169" i="14"/>
  <c r="K169" i="14"/>
  <c r="J171" i="14"/>
  <c r="K171" i="14"/>
  <c r="J172" i="14"/>
  <c r="K172" i="14"/>
  <c r="J174" i="14"/>
  <c r="K174" i="14"/>
  <c r="J175" i="14"/>
  <c r="K175" i="14"/>
  <c r="J176" i="14"/>
  <c r="K176" i="14"/>
  <c r="J227" i="14"/>
  <c r="K227" i="14"/>
  <c r="J228" i="14"/>
  <c r="K228" i="14"/>
  <c r="J229" i="14"/>
  <c r="K229" i="14"/>
  <c r="J230" i="14"/>
  <c r="K230" i="14"/>
  <c r="J231" i="14"/>
  <c r="K231" i="14"/>
  <c r="J232" i="14"/>
  <c r="K232" i="14"/>
  <c r="J179" i="14"/>
  <c r="K179" i="14"/>
  <c r="J181" i="14"/>
  <c r="K181" i="14"/>
  <c r="J5" i="14"/>
  <c r="K5" i="14"/>
  <c r="J183" i="14"/>
  <c r="K183" i="14"/>
  <c r="J184" i="14"/>
  <c r="K184" i="14"/>
  <c r="J185" i="14"/>
  <c r="K185" i="14"/>
  <c r="J186" i="14"/>
  <c r="K186" i="14"/>
  <c r="J187" i="14"/>
  <c r="K187" i="14"/>
  <c r="J188" i="14"/>
  <c r="K188" i="14"/>
  <c r="J117" i="14"/>
  <c r="K117" i="14"/>
  <c r="J182" i="14"/>
  <c r="K182" i="14"/>
  <c r="J189" i="14"/>
  <c r="K189" i="14"/>
  <c r="J190" i="14"/>
  <c r="K190" i="14"/>
  <c r="J211" i="14"/>
  <c r="K211" i="14"/>
  <c r="J191" i="14"/>
  <c r="K191" i="14"/>
  <c r="J178" i="14"/>
  <c r="K178" i="14"/>
  <c r="J180" i="14"/>
  <c r="K180" i="14"/>
  <c r="J194" i="14"/>
  <c r="K194" i="14"/>
  <c r="J195" i="14"/>
  <c r="K195" i="14"/>
  <c r="J197" i="14"/>
  <c r="K197" i="14"/>
  <c r="J196" i="14"/>
  <c r="K196" i="14"/>
  <c r="J198" i="14"/>
  <c r="K198" i="14"/>
  <c r="J199" i="14"/>
  <c r="K199" i="14"/>
  <c r="J200" i="14"/>
  <c r="K200" i="14"/>
  <c r="J201" i="14"/>
  <c r="K201" i="14"/>
  <c r="J40" i="14"/>
  <c r="K40" i="14"/>
  <c r="J63" i="14"/>
  <c r="K63" i="14"/>
  <c r="J107" i="14"/>
  <c r="K107" i="14"/>
  <c r="J173" i="14"/>
  <c r="K173" i="14"/>
  <c r="J177" i="14"/>
  <c r="K177"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9" i="14"/>
  <c r="K149" i="14"/>
  <c r="J150" i="14"/>
  <c r="K150" i="14"/>
  <c r="J203" i="14"/>
  <c r="K203" i="14"/>
  <c r="J218" i="14"/>
  <c r="K218" i="14"/>
  <c r="J219" i="14"/>
  <c r="K219" i="14"/>
  <c r="J222" i="14"/>
  <c r="K222" i="14"/>
  <c r="J223" i="14"/>
  <c r="K223" i="14"/>
  <c r="J225" i="14"/>
  <c r="K225" i="14"/>
  <c r="J37" i="14"/>
  <c r="K37" i="14"/>
  <c r="J226" i="14"/>
  <c r="K226" i="14"/>
  <c r="J39" i="14"/>
  <c r="K39" i="14"/>
  <c r="J72" i="14"/>
  <c r="K72" i="14"/>
  <c r="J73" i="14"/>
  <c r="K73" i="14"/>
  <c r="J74" i="14"/>
  <c r="K74" i="14"/>
  <c r="J233" i="14"/>
  <c r="K233" i="14"/>
  <c r="J234" i="14"/>
  <c r="K234" i="14"/>
  <c r="J60" i="14"/>
  <c r="K60" i="14"/>
  <c r="J235" i="14"/>
  <c r="K235" i="14"/>
  <c r="J236" i="14"/>
  <c r="K236" i="14"/>
  <c r="J237" i="14"/>
  <c r="K237" i="14"/>
  <c r="J240" i="14"/>
  <c r="K240" i="14"/>
  <c r="J241" i="14"/>
  <c r="K241" i="14"/>
  <c r="J242" i="14"/>
  <c r="K242" i="14"/>
  <c r="J243" i="14"/>
  <c r="K243" i="14"/>
  <c r="J244" i="14"/>
  <c r="K244" i="14"/>
  <c r="J245" i="14"/>
  <c r="K245" i="14"/>
  <c r="J297" i="14"/>
  <c r="K297" i="14"/>
  <c r="J246" i="14"/>
  <c r="K246" i="14"/>
  <c r="J247" i="14"/>
  <c r="K247"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1" i="14"/>
  <c r="K281"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8" i="14"/>
  <c r="K298" i="14"/>
  <c r="J299" i="14"/>
  <c r="K299" i="14"/>
  <c r="J300" i="14"/>
  <c r="K300" i="14"/>
  <c r="J303" i="14"/>
  <c r="K303" i="14"/>
  <c r="J304" i="14"/>
  <c r="K304" i="14"/>
  <c r="J305" i="14"/>
  <c r="K305" i="14"/>
  <c r="J306" i="14"/>
  <c r="K306" i="14"/>
  <c r="J307" i="14"/>
  <c r="K307" i="14"/>
  <c r="J322" i="14"/>
  <c r="K322" i="14"/>
  <c r="J323" i="14"/>
  <c r="K323" i="14"/>
  <c r="J324" i="14"/>
  <c r="K324" i="14"/>
  <c r="J308" i="14"/>
  <c r="K308" i="14"/>
  <c r="J309" i="14"/>
  <c r="K309" i="14"/>
  <c r="J314" i="14"/>
  <c r="K314" i="14"/>
  <c r="J315" i="14"/>
  <c r="K315" i="14"/>
  <c r="J317" i="14"/>
  <c r="K317" i="14"/>
  <c r="J318" i="14"/>
  <c r="K318" i="14"/>
  <c r="J319" i="14"/>
  <c r="K319" i="14"/>
  <c r="J357" i="14"/>
  <c r="K357" i="14"/>
  <c r="J358" i="14"/>
  <c r="K358" i="14"/>
  <c r="J359" i="14"/>
  <c r="K359" i="14"/>
  <c r="J375" i="14"/>
  <c r="K375" i="14"/>
  <c r="J380" i="14"/>
  <c r="K380" i="14"/>
  <c r="J454" i="14"/>
  <c r="K454" i="14"/>
  <c r="J321" i="14"/>
  <c r="K321" i="14"/>
  <c r="J360" i="14"/>
  <c r="K360" i="14"/>
  <c r="J395" i="14"/>
  <c r="K395" i="14"/>
  <c r="J325" i="14"/>
  <c r="K325" i="14"/>
  <c r="J326" i="14"/>
  <c r="K326" i="14"/>
  <c r="J327" i="14"/>
  <c r="K327" i="14"/>
  <c r="J328" i="14"/>
  <c r="K328" i="14"/>
  <c r="J329" i="14"/>
  <c r="K329" i="14"/>
  <c r="J330" i="14"/>
  <c r="K330"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J345" i="14"/>
  <c r="K345" i="14"/>
  <c r="J346" i="14"/>
  <c r="K346" i="14"/>
  <c r="J347" i="14"/>
  <c r="K347" i="14"/>
  <c r="J350" i="14"/>
  <c r="K350" i="14"/>
  <c r="J351" i="14"/>
  <c r="K351" i="14"/>
  <c r="J352" i="14"/>
  <c r="K352" i="14"/>
  <c r="J370" i="14"/>
  <c r="K370" i="14"/>
  <c r="J371" i="14"/>
  <c r="K371" i="14"/>
  <c r="J353" i="14"/>
  <c r="K353" i="14"/>
  <c r="J354" i="14"/>
  <c r="K354" i="14"/>
  <c r="J446" i="14"/>
  <c r="K446" i="14"/>
  <c r="J456" i="14"/>
  <c r="K456" i="14"/>
  <c r="J461" i="14"/>
  <c r="K461" i="14"/>
  <c r="J466" i="14"/>
  <c r="K466" i="14"/>
  <c r="J355" i="14"/>
  <c r="K355" i="14"/>
  <c r="J356" i="14"/>
  <c r="K356" i="14"/>
  <c r="J460" i="14"/>
  <c r="K460" i="14"/>
  <c r="J361" i="14"/>
  <c r="K361" i="14"/>
  <c r="J362" i="14"/>
  <c r="K362" i="14"/>
  <c r="J363" i="14"/>
  <c r="K363" i="14"/>
  <c r="J364" i="14"/>
  <c r="K364" i="14"/>
  <c r="J369" i="14"/>
  <c r="K369" i="14"/>
  <c r="J440" i="14"/>
  <c r="K440" i="14"/>
  <c r="J316" i="14"/>
  <c r="K316" i="14"/>
  <c r="J367" i="14"/>
  <c r="K367" i="14"/>
  <c r="J373" i="14"/>
  <c r="K373" i="14"/>
  <c r="J374" i="14"/>
  <c r="K374" i="14"/>
  <c r="J376" i="14"/>
  <c r="K376" i="14"/>
  <c r="J377" i="14"/>
  <c r="K377" i="14"/>
  <c r="J387" i="14"/>
  <c r="K387" i="14"/>
  <c r="J378" i="14"/>
  <c r="K378" i="14"/>
  <c r="J381" i="14"/>
  <c r="K381" i="14"/>
  <c r="J382" i="14"/>
  <c r="K382" i="14"/>
  <c r="J383" i="14"/>
  <c r="K383" i="14"/>
  <c r="J448" i="14"/>
  <c r="K448" i="14"/>
  <c r="J348" i="14"/>
  <c r="K348" i="14"/>
  <c r="J384" i="14"/>
  <c r="K384" i="14"/>
  <c r="J385" i="14"/>
  <c r="K385" i="14"/>
  <c r="J386" i="14"/>
  <c r="K386" i="14"/>
  <c r="J368" i="14"/>
  <c r="K368" i="14"/>
  <c r="J388" i="14"/>
  <c r="K388" i="14"/>
  <c r="J389" i="14"/>
  <c r="K389" i="14"/>
  <c r="J390" i="14"/>
  <c r="K390" i="14"/>
  <c r="J391" i="14"/>
  <c r="K391" i="14"/>
  <c r="J392" i="14"/>
  <c r="K392" i="14"/>
  <c r="J393" i="14"/>
  <c r="K393" i="14"/>
  <c r="J394" i="14"/>
  <c r="K394" i="14"/>
  <c r="J396" i="14"/>
  <c r="K396" i="14"/>
  <c r="J397" i="14"/>
  <c r="K397" i="14"/>
  <c r="J332" i="14"/>
  <c r="K332" i="14"/>
  <c r="J398" i="14"/>
  <c r="K398" i="14"/>
  <c r="J399" i="14"/>
  <c r="K399" i="14"/>
  <c r="J400" i="14"/>
  <c r="K400" i="14"/>
  <c r="J401" i="14"/>
  <c r="K401" i="14"/>
  <c r="J402" i="14"/>
  <c r="K402" i="14"/>
  <c r="J403" i="14"/>
  <c r="K403" i="14"/>
  <c r="J404" i="14"/>
  <c r="K404" i="14"/>
  <c r="J405" i="14"/>
  <c r="K405" i="14"/>
  <c r="J406" i="14"/>
  <c r="K406" i="14"/>
  <c r="J310" i="14"/>
  <c r="K310" i="14"/>
  <c r="J407" i="14"/>
  <c r="K407" i="14"/>
  <c r="J311" i="14"/>
  <c r="K311" i="14"/>
  <c r="J366" i="14"/>
  <c r="K366" i="14"/>
  <c r="J408" i="14"/>
  <c r="K408" i="14"/>
  <c r="J413" i="14"/>
  <c r="K413" i="14"/>
  <c r="J414" i="14"/>
  <c r="K414" i="14"/>
  <c r="J409" i="14"/>
  <c r="K409" i="14"/>
  <c r="J410" i="14"/>
  <c r="K410" i="14"/>
  <c r="J411" i="14"/>
  <c r="K411" i="14"/>
  <c r="J412" i="14"/>
  <c r="K412" i="14"/>
  <c r="J415" i="14"/>
  <c r="K415" i="14"/>
  <c r="J331" i="14"/>
  <c r="K331" i="14"/>
  <c r="J416" i="14"/>
  <c r="K416" i="14"/>
  <c r="J417" i="14"/>
  <c r="K417" i="14"/>
  <c r="J418" i="14"/>
  <c r="K418" i="14"/>
  <c r="J419" i="14"/>
  <c r="K419" i="14"/>
  <c r="J420" i="14"/>
  <c r="K420" i="14"/>
  <c r="J421" i="14"/>
  <c r="K421" i="14"/>
  <c r="J422" i="14"/>
  <c r="K422" i="14"/>
  <c r="J433" i="14"/>
  <c r="K433" i="14"/>
  <c r="J423" i="14"/>
  <c r="K423" i="14"/>
  <c r="J312" i="14"/>
  <c r="K312" i="14"/>
  <c r="J424" i="14"/>
  <c r="K424" i="14"/>
  <c r="J425" i="14"/>
  <c r="K425" i="14"/>
  <c r="J426" i="14"/>
  <c r="K426" i="14"/>
  <c r="J427" i="14"/>
  <c r="K427" i="14"/>
  <c r="J428" i="14"/>
  <c r="K428" i="14"/>
  <c r="J429" i="14"/>
  <c r="K429" i="14"/>
  <c r="J372" i="14"/>
  <c r="K372" i="14"/>
  <c r="J430" i="14"/>
  <c r="K430" i="14"/>
  <c r="J431" i="14"/>
  <c r="K431" i="14"/>
  <c r="J450" i="14"/>
  <c r="K450" i="14"/>
  <c r="J365" i="14"/>
  <c r="K365" i="14"/>
  <c r="J379" i="14"/>
  <c r="K379" i="14"/>
  <c r="J432" i="14"/>
  <c r="K432" i="14"/>
  <c r="J434" i="14"/>
  <c r="K434" i="14"/>
  <c r="J435" i="14"/>
  <c r="K435" i="14"/>
  <c r="J436" i="14"/>
  <c r="K436" i="14"/>
  <c r="J437" i="14"/>
  <c r="K437" i="14"/>
  <c r="J438" i="14"/>
  <c r="K438" i="14"/>
  <c r="J439" i="14"/>
  <c r="K439" i="14"/>
  <c r="J442" i="14"/>
  <c r="K442" i="14"/>
  <c r="J443" i="14"/>
  <c r="K443" i="14"/>
  <c r="J444" i="14"/>
  <c r="K444" i="14"/>
  <c r="J445" i="14"/>
  <c r="K445" i="14"/>
  <c r="J449" i="14"/>
  <c r="K449" i="14"/>
  <c r="J451" i="14"/>
  <c r="K451" i="14"/>
  <c r="J452" i="14"/>
  <c r="K452" i="14"/>
  <c r="J453" i="14"/>
  <c r="K453" i="14"/>
  <c r="J313" i="14"/>
  <c r="K313" i="14"/>
  <c r="J349" i="14"/>
  <c r="K349" i="14"/>
  <c r="J457" i="14"/>
  <c r="K457" i="14"/>
  <c r="J458" i="14"/>
  <c r="K458" i="14"/>
  <c r="J459" i="14"/>
  <c r="K459" i="14"/>
  <c r="J464" i="14"/>
  <c r="K464" i="14"/>
  <c r="J320" i="14"/>
  <c r="K320" i="14"/>
  <c r="J441" i="14"/>
  <c r="K441" i="14"/>
  <c r="J447" i="14"/>
  <c r="K447" i="14"/>
  <c r="J455" i="14"/>
  <c r="K455" i="14"/>
  <c r="J462" i="14"/>
  <c r="K462" i="14"/>
  <c r="J463" i="14"/>
  <c r="K463" i="14"/>
  <c r="J465" i="14"/>
  <c r="K465" i="14"/>
  <c r="J469" i="14"/>
  <c r="K469" i="14"/>
  <c r="J471" i="14"/>
  <c r="K471" i="14"/>
  <c r="J472" i="14"/>
  <c r="K472" i="14"/>
  <c r="J473" i="14"/>
  <c r="K473" i="14"/>
  <c r="J470" i="14"/>
  <c r="K470" i="14"/>
  <c r="J474" i="14"/>
  <c r="K474" i="14"/>
  <c r="J478" i="14"/>
  <c r="K478" i="14"/>
  <c r="J480" i="14"/>
  <c r="K480" i="14"/>
  <c r="J535" i="14"/>
  <c r="K535" i="14"/>
  <c r="J481" i="14"/>
  <c r="K481" i="14"/>
  <c r="J482" i="14"/>
  <c r="K482" i="14"/>
  <c r="J483" i="14"/>
  <c r="K483" i="14"/>
  <c r="J484" i="14"/>
  <c r="K484" i="14"/>
  <c r="J479" i="14"/>
  <c r="K479" i="14"/>
  <c r="J485" i="14"/>
  <c r="K485" i="14"/>
  <c r="J508" i="14"/>
  <c r="K508" i="14"/>
  <c r="J509" i="14"/>
  <c r="K509" i="14"/>
  <c r="J486" i="14"/>
  <c r="K486" i="14"/>
  <c r="J487" i="14"/>
  <c r="K487" i="14"/>
  <c r="J488" i="14"/>
  <c r="K488" i="14"/>
  <c r="J489" i="14"/>
  <c r="K489" i="14"/>
  <c r="J490" i="14"/>
  <c r="K490" i="14"/>
  <c r="J491" i="14"/>
  <c r="K491" i="14"/>
  <c r="J477" i="14"/>
  <c r="K477" i="14"/>
  <c r="J492" i="14"/>
  <c r="K492" i="14"/>
  <c r="J493" i="14"/>
  <c r="K493" i="14"/>
  <c r="J494" i="14"/>
  <c r="K494" i="14"/>
  <c r="J496" i="14"/>
  <c r="K496" i="14"/>
  <c r="J497" i="14"/>
  <c r="K497" i="14"/>
  <c r="J498" i="14"/>
  <c r="K498" i="14"/>
  <c r="J499" i="14"/>
  <c r="K499" i="14"/>
  <c r="J495" i="14"/>
  <c r="K495" i="14"/>
  <c r="J500" i="14"/>
  <c r="K500" i="14"/>
  <c r="J501" i="14"/>
  <c r="K501" i="14"/>
  <c r="J502" i="14"/>
  <c r="K502" i="14"/>
  <c r="J503" i="14"/>
  <c r="K503" i="14"/>
  <c r="J504" i="14"/>
  <c r="K504" i="14"/>
  <c r="J505" i="14"/>
  <c r="K505" i="14"/>
  <c r="J506" i="14"/>
  <c r="K506" i="14"/>
  <c r="J507" i="14"/>
  <c r="K507" i="14"/>
  <c r="J510" i="14"/>
  <c r="K510" i="14"/>
  <c r="J511" i="14"/>
  <c r="K511" i="14"/>
  <c r="J512" i="14"/>
  <c r="K512" i="14"/>
  <c r="J513" i="14"/>
  <c r="K513" i="14"/>
  <c r="J475" i="14"/>
  <c r="K475" i="14"/>
  <c r="J476" i="14"/>
  <c r="K476" i="14"/>
  <c r="J514" i="14"/>
  <c r="K514" i="14"/>
  <c r="J515" i="14"/>
  <c r="K515" i="14"/>
  <c r="J516" i="14"/>
  <c r="K516" i="14"/>
  <c r="J517" i="14"/>
  <c r="K517" i="14"/>
  <c r="J518" i="14"/>
  <c r="K518" i="14"/>
  <c r="J519" i="14"/>
  <c r="K519" i="14"/>
  <c r="J520" i="14"/>
  <c r="K520" i="14"/>
  <c r="J521" i="14"/>
  <c r="K521" i="14"/>
  <c r="J523" i="14"/>
  <c r="K523" i="14"/>
  <c r="J524" i="14"/>
  <c r="K524" i="14"/>
  <c r="J525" i="14"/>
  <c r="K525" i="14"/>
  <c r="J526" i="14"/>
  <c r="K526" i="14"/>
  <c r="J527" i="14"/>
  <c r="K527" i="14"/>
  <c r="D11" i="4"/>
  <c r="B4" i="10"/>
  <c r="G4" i="10"/>
  <c r="H4" i="10"/>
  <c r="B5" i="10"/>
  <c r="G5" i="10"/>
  <c r="H5" i="10"/>
  <c r="B15" i="10"/>
  <c r="B17" i="10"/>
  <c r="G17" i="10"/>
  <c r="H17" i="10"/>
  <c r="B18" i="10"/>
  <c r="G18" i="10"/>
  <c r="H18" i="10"/>
  <c r="D18" i="10"/>
  <c r="K62" i="10"/>
  <c r="K64" i="10"/>
  <c r="K65" i="10"/>
  <c r="B51" i="10"/>
  <c r="G51" i="10"/>
  <c r="B52" i="10"/>
  <c r="G52" i="10"/>
  <c r="B20" i="10"/>
  <c r="F25" i="10"/>
  <c r="F26" i="10"/>
  <c r="B22" i="10"/>
  <c r="F27" i="10"/>
  <c r="B23" i="10"/>
  <c r="F28" i="10"/>
  <c r="F50" i="10"/>
  <c r="F51" i="10"/>
  <c r="F52" i="10"/>
  <c r="H52" i="10"/>
  <c r="D52" i="10"/>
  <c r="B6" i="10"/>
  <c r="G6" i="10"/>
  <c r="G20" i="10"/>
  <c r="H20" i="10"/>
  <c r="D20" i="10"/>
  <c r="G22" i="10"/>
  <c r="H22" i="10"/>
  <c r="D22" i="10"/>
  <c r="G23" i="10"/>
  <c r="H23" i="10"/>
  <c r="D23" i="10"/>
  <c r="B28" i="10"/>
  <c r="G28" i="10"/>
  <c r="B9" i="10"/>
  <c r="G9" i="10"/>
  <c r="H9" i="10"/>
  <c r="B8" i="10"/>
  <c r="G8" i="10"/>
  <c r="H8" i="10"/>
  <c r="B7" i="10"/>
  <c r="G7" i="10"/>
  <c r="H7" i="10"/>
  <c r="B13" i="10"/>
  <c r="G13" i="10"/>
  <c r="H13" i="10"/>
  <c r="D13" i="10"/>
  <c r="P39" i="4"/>
  <c r="P40" i="4"/>
  <c r="P41" i="4"/>
  <c r="P38" i="4"/>
  <c r="B12" i="10"/>
  <c r="G12" i="10"/>
  <c r="H12" i="10"/>
  <c r="D12" i="10"/>
  <c r="G61" i="10"/>
  <c r="B61" i="10"/>
  <c r="B31" i="10"/>
  <c r="G31" i="10"/>
  <c r="B32" i="10"/>
  <c r="G32" i="10"/>
  <c r="B33" i="10"/>
  <c r="G33" i="10"/>
  <c r="B30" i="10"/>
  <c r="G30" i="10"/>
  <c r="B11" i="10"/>
  <c r="G11" i="10"/>
  <c r="H11" i="10"/>
  <c r="D11" i="10"/>
  <c r="B10" i="10"/>
  <c r="G10" i="10"/>
  <c r="H10" i="10"/>
  <c r="B3" i="16"/>
  <c r="A1" i="2"/>
  <c r="A5" i="4"/>
  <c r="B60" i="10"/>
  <c r="G60" i="10"/>
  <c r="B59" i="10"/>
  <c r="G59" i="10"/>
  <c r="B58" i="10"/>
  <c r="G58" i="10"/>
  <c r="B57" i="10"/>
  <c r="G57"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F61" i="10"/>
  <c r="C2" i="10"/>
  <c r="H61" i="10"/>
  <c r="G679" i="16"/>
  <c r="J1033" i="16"/>
  <c r="J679" i="16"/>
  <c r="J1264" i="16"/>
  <c r="I1264" i="16"/>
  <c r="G1264" i="16"/>
  <c r="G632" i="16"/>
  <c r="H599" i="16"/>
  <c r="F599" i="16"/>
  <c r="G663" i="16"/>
  <c r="D1300" i="16"/>
  <c r="Y1545" i="16"/>
  <c r="I1455" i="16"/>
  <c r="D570" i="16"/>
  <c r="G1335" i="16"/>
  <c r="G1300" i="16"/>
  <c r="G2240" i="16"/>
  <c r="Y997" i="16"/>
  <c r="F1271" i="16"/>
  <c r="D1333" i="16"/>
  <c r="I1407" i="16"/>
  <c r="D1391" i="16"/>
  <c r="H632" i="16"/>
  <c r="J949" i="16"/>
  <c r="E663" i="16"/>
  <c r="F1389" i="16"/>
  <c r="J1443" i="16"/>
  <c r="J1532" i="16"/>
  <c r="H1271" i="16"/>
  <c r="I1371" i="16"/>
  <c r="G547" i="16"/>
  <c r="G1247" i="16"/>
  <c r="Y1263" i="16"/>
  <c r="I1532" i="16"/>
  <c r="E1532" i="16"/>
  <c r="J1554" i="16"/>
  <c r="E796" i="16"/>
  <c r="D1053" i="16"/>
  <c r="I1451" i="16"/>
  <c r="E1554" i="16"/>
  <c r="H878" i="16"/>
  <c r="H68" i="4"/>
  <c r="H1033" i="16"/>
  <c r="J1333" i="16"/>
  <c r="Y968" i="16"/>
  <c r="D663" i="16"/>
  <c r="F1191" i="16"/>
  <c r="G1243" i="16"/>
  <c r="Y1106" i="16"/>
  <c r="G880" i="16"/>
  <c r="G651" i="16"/>
  <c r="D1033" i="16"/>
  <c r="J1391" i="16"/>
  <c r="J1305" i="16"/>
  <c r="G594" i="16"/>
  <c r="F1279" i="16"/>
  <c r="F1285" i="16"/>
  <c r="H2459" i="16"/>
  <c r="J875" i="16"/>
  <c r="J929" i="16"/>
  <c r="E1451" i="16"/>
  <c r="E1385" i="16"/>
  <c r="J1385" i="16"/>
  <c r="D1385" i="16"/>
  <c r="F1053" i="16"/>
  <c r="F2321" i="16"/>
  <c r="H2003" i="16"/>
  <c r="F2003" i="16"/>
  <c r="G976" i="16"/>
  <c r="G936" i="16"/>
  <c r="Y567" i="16"/>
  <c r="G634" i="16"/>
  <c r="F1455" i="16"/>
  <c r="G1389" i="16"/>
  <c r="G1417" i="16"/>
  <c r="D679" i="16"/>
  <c r="F679" i="16"/>
  <c r="F747" i="16"/>
  <c r="D867" i="16"/>
  <c r="E867" i="16"/>
  <c r="G1332" i="16"/>
  <c r="J751" i="16"/>
  <c r="E824" i="16"/>
  <c r="G824" i="16"/>
  <c r="I824" i="16"/>
  <c r="H824" i="16"/>
  <c r="I547" i="16"/>
  <c r="H547" i="16"/>
  <c r="E1334" i="16"/>
  <c r="J1334" i="16"/>
  <c r="I1334" i="16"/>
  <c r="I1386" i="16"/>
  <c r="E1386" i="16"/>
  <c r="H715" i="16"/>
  <c r="G1334" i="16"/>
  <c r="J2213" i="16"/>
  <c r="D953" i="16"/>
  <c r="E953" i="16"/>
  <c r="D2300" i="16"/>
  <c r="D651" i="16"/>
  <c r="E651" i="16"/>
  <c r="J651" i="16"/>
  <c r="I940" i="16"/>
  <c r="H1106" i="16"/>
  <c r="F1106" i="16"/>
  <c r="D871" i="16"/>
  <c r="U871" i="16"/>
  <c r="I1243" i="16"/>
  <c r="H1243" i="16"/>
  <c r="F1243" i="16"/>
  <c r="I1186" i="16"/>
  <c r="E1186" i="16"/>
  <c r="I2231" i="16"/>
  <c r="F1417" i="16"/>
  <c r="J1417" i="16"/>
  <c r="H1417" i="16"/>
  <c r="H567" i="16"/>
  <c r="H1232" i="16"/>
  <c r="G1232" i="16"/>
  <c r="E1345" i="16"/>
  <c r="D1345" i="16"/>
  <c r="G1345" i="16"/>
  <c r="F606" i="16"/>
  <c r="I1740" i="16"/>
  <c r="H2043" i="16"/>
  <c r="D2043" i="16"/>
  <c r="D1736" i="16"/>
  <c r="I1736" i="16"/>
  <c r="G1736" i="16"/>
  <c r="H1494" i="16"/>
  <c r="H976" i="16"/>
  <c r="J976" i="16"/>
  <c r="D1906" i="16"/>
  <c r="E1906" i="16"/>
  <c r="F1906" i="16"/>
  <c r="J1377" i="16"/>
  <c r="E1724" i="16"/>
  <c r="Y1107" i="16"/>
  <c r="E1455" i="16"/>
  <c r="Y1628" i="16"/>
  <c r="S1767" i="16"/>
  <c r="D1747" i="16"/>
  <c r="S1576" i="16"/>
  <c r="E1576" i="16"/>
  <c r="S774" i="16"/>
  <c r="J762" i="16"/>
  <c r="H762" i="16"/>
  <c r="D762" i="16"/>
  <c r="E762" i="16"/>
  <c r="U762" i="16"/>
  <c r="H758" i="16"/>
  <c r="F758" i="16"/>
  <c r="I758" i="16"/>
  <c r="S703" i="16"/>
  <c r="F695" i="16"/>
  <c r="I666" i="16"/>
  <c r="H2462" i="16"/>
  <c r="S1910" i="16"/>
  <c r="S2458" i="16"/>
  <c r="H2008" i="16"/>
  <c r="H1959" i="16"/>
  <c r="H852" i="16"/>
  <c r="J852" i="16"/>
  <c r="I953" i="16"/>
  <c r="G953" i="16"/>
  <c r="G949" i="16"/>
  <c r="J953" i="16"/>
  <c r="D2178" i="16"/>
  <c r="Y947" i="16"/>
  <c r="G1959" i="16"/>
  <c r="G852" i="16"/>
  <c r="H571" i="16"/>
  <c r="S1779" i="16"/>
  <c r="E1779" i="16"/>
  <c r="Y1528" i="16"/>
  <c r="S810" i="16"/>
  <c r="A64" i="2"/>
  <c r="Y2167" i="16"/>
  <c r="S1250" i="16"/>
  <c r="S1057" i="16"/>
  <c r="S801" i="16"/>
  <c r="I801" i="16"/>
  <c r="Y765" i="16"/>
  <c r="G682" i="16"/>
  <c r="A45" i="2"/>
  <c r="G1290" i="16"/>
  <c r="G863" i="16"/>
  <c r="A40" i="2"/>
  <c r="S1620" i="16"/>
  <c r="S1566" i="16"/>
  <c r="J1566" i="16"/>
  <c r="S1516" i="16"/>
  <c r="D1516" i="16"/>
  <c r="I1290" i="16"/>
  <c r="E1290" i="16"/>
  <c r="D1290" i="16"/>
  <c r="I1281" i="16"/>
  <c r="G1281" i="16"/>
  <c r="G1259" i="16"/>
  <c r="I1240" i="16"/>
  <c r="G1214" i="16"/>
  <c r="S1094" i="16"/>
  <c r="S1083" i="16"/>
  <c r="D1079" i="16"/>
  <c r="E1079" i="16"/>
  <c r="U1079" i="16"/>
  <c r="Y1064" i="16"/>
  <c r="S1043" i="16"/>
  <c r="G983" i="16"/>
  <c r="G941" i="16"/>
  <c r="H941" i="16"/>
  <c r="I878" i="16"/>
  <c r="E878" i="16"/>
  <c r="G878" i="16"/>
  <c r="I863" i="16"/>
  <c r="S846" i="16"/>
  <c r="J846" i="16"/>
  <c r="S844" i="16"/>
  <c r="S842" i="16"/>
  <c r="S770" i="16"/>
  <c r="S742" i="16"/>
  <c r="I682" i="16"/>
  <c r="S671" i="16"/>
  <c r="G575" i="16"/>
  <c r="G538" i="16"/>
  <c r="Y538" i="16"/>
  <c r="A31" i="2"/>
  <c r="A36" i="2"/>
  <c r="A38" i="2"/>
  <c r="A18" i="2"/>
  <c r="A57" i="2"/>
  <c r="A9" i="2"/>
  <c r="D863" i="16"/>
  <c r="A6" i="2"/>
  <c r="S2415" i="16"/>
  <c r="E2415" i="16"/>
  <c r="S2280" i="16"/>
  <c r="F2280" i="16"/>
  <c r="S2104" i="16"/>
  <c r="S1970" i="16"/>
  <c r="J1970" i="16"/>
  <c r="S1966" i="16"/>
  <c r="J1904" i="16"/>
  <c r="S1902" i="16"/>
  <c r="S1787" i="16"/>
  <c r="S1694" i="16"/>
  <c r="G1694" i="16"/>
  <c r="S1662" i="16"/>
  <c r="F1649" i="16"/>
  <c r="S2438" i="16"/>
  <c r="E2438" i="16"/>
  <c r="G2375" i="16"/>
  <c r="S2233" i="16"/>
  <c r="D2203" i="16"/>
  <c r="E2203" i="16"/>
  <c r="U2203" i="16"/>
  <c r="S2114" i="16"/>
  <c r="S1998" i="16"/>
  <c r="S1863" i="16"/>
  <c r="S1842" i="16"/>
  <c r="I1842" i="16"/>
  <c r="S1840" i="16"/>
  <c r="J1840" i="16"/>
  <c r="S1838" i="16"/>
  <c r="S1691" i="16"/>
  <c r="S1682" i="16"/>
  <c r="S1667" i="16"/>
  <c r="Y1667" i="16"/>
  <c r="E1663" i="16"/>
  <c r="F1663" i="16"/>
  <c r="D1661" i="16"/>
  <c r="S1584" i="16"/>
  <c r="F1584" i="16"/>
  <c r="S1524" i="16"/>
  <c r="S1506" i="16"/>
  <c r="G1506" i="16"/>
  <c r="I1502" i="16"/>
  <c r="S1485" i="16"/>
  <c r="G1485" i="16"/>
  <c r="S1474" i="16"/>
  <c r="F1474" i="16"/>
  <c r="S1446" i="16"/>
  <c r="H1415" i="16"/>
  <c r="G1415" i="16"/>
  <c r="S1338" i="16"/>
  <c r="J1338" i="16"/>
  <c r="S1291" i="16"/>
  <c r="E1291" i="16"/>
  <c r="D1291" i="16"/>
  <c r="G1241" i="16"/>
  <c r="S1119" i="16"/>
  <c r="I1061" i="16"/>
  <c r="S1025" i="16"/>
  <c r="S1008" i="16"/>
  <c r="S879" i="16"/>
  <c r="S862" i="16"/>
  <c r="S786" i="16"/>
  <c r="S784" i="16"/>
  <c r="E728" i="16"/>
  <c r="S670" i="16"/>
  <c r="S595" i="16"/>
  <c r="Y595" i="16"/>
  <c r="S591" i="16"/>
  <c r="I591" i="16"/>
  <c r="Y591" i="16"/>
  <c r="S587" i="16"/>
  <c r="I574" i="16"/>
  <c r="E574" i="16"/>
  <c r="J559" i="16"/>
  <c r="S550" i="16"/>
  <c r="D1232" i="16"/>
  <c r="F824" i="16"/>
  <c r="Y1524" i="16"/>
  <c r="E1415" i="16"/>
  <c r="Y1027" i="16"/>
  <c r="S1176" i="16"/>
  <c r="Y1388" i="16"/>
  <c r="Y1308" i="16"/>
  <c r="S719" i="16"/>
  <c r="Y1827" i="16"/>
  <c r="Y1142" i="16"/>
  <c r="Y1114" i="16"/>
  <c r="Y1086" i="16"/>
  <c r="Y578" i="16"/>
  <c r="Y571" i="16"/>
  <c r="Y879" i="16"/>
  <c r="Y722" i="16"/>
  <c r="Y718" i="16"/>
  <c r="Y663" i="16"/>
  <c r="H2394" i="16"/>
  <c r="G2376" i="16"/>
  <c r="S2373" i="16"/>
  <c r="D2373" i="16"/>
  <c r="D2351" i="16"/>
  <c r="S2056" i="16"/>
  <c r="D1995" i="16"/>
  <c r="S1889" i="16"/>
  <c r="I1549" i="16"/>
  <c r="J1481" i="16"/>
  <c r="F1481" i="16"/>
  <c r="Y1330" i="16"/>
  <c r="S1227" i="16"/>
  <c r="F1227" i="16"/>
  <c r="G1196" i="16"/>
  <c r="S1193" i="16"/>
  <c r="J1193" i="16"/>
  <c r="S1076" i="16"/>
  <c r="I914" i="16"/>
  <c r="S790" i="16"/>
  <c r="S763" i="16"/>
  <c r="J763" i="16"/>
  <c r="J710" i="16"/>
  <c r="E710" i="16"/>
  <c r="I710" i="16"/>
  <c r="G1856" i="16"/>
  <c r="J1856" i="16"/>
  <c r="E1242" i="16"/>
  <c r="Y2397" i="16"/>
  <c r="H1481" i="16"/>
  <c r="S2494" i="16"/>
  <c r="S2392" i="16"/>
  <c r="S2368" i="16"/>
  <c r="S2358" i="16"/>
  <c r="S2349" i="16"/>
  <c r="S2333" i="16"/>
  <c r="S2292" i="16"/>
  <c r="D2292" i="16"/>
  <c r="S1671" i="16"/>
  <c r="E1655" i="16"/>
  <c r="S1632" i="16"/>
  <c r="E1632" i="16"/>
  <c r="S1522" i="16"/>
  <c r="G1522" i="16"/>
  <c r="S1775" i="16"/>
  <c r="G1775" i="16"/>
  <c r="Y1775" i="16"/>
  <c r="S1772" i="16"/>
  <c r="S1759" i="16"/>
  <c r="E1494" i="16"/>
  <c r="J867" i="16"/>
  <c r="J1906" i="16"/>
  <c r="H1220" i="16"/>
  <c r="G1946" i="16"/>
  <c r="G1191" i="16"/>
  <c r="E914" i="16"/>
  <c r="G710" i="16"/>
  <c r="D1481" i="16"/>
  <c r="J2462" i="16"/>
  <c r="F2240" i="16"/>
  <c r="E2240" i="16"/>
  <c r="H2240" i="16"/>
  <c r="S2145" i="16"/>
  <c r="S2118" i="16"/>
  <c r="G2118" i="16"/>
  <c r="S2108" i="16"/>
  <c r="S2106" i="16"/>
  <c r="I2106" i="16"/>
  <c r="S2092" i="16"/>
  <c r="J2021" i="16"/>
  <c r="S1994" i="16"/>
  <c r="S1848" i="16"/>
  <c r="S1823" i="16"/>
  <c r="S1815" i="16"/>
  <c r="S1791" i="16"/>
  <c r="S1784" i="16"/>
  <c r="E1780" i="16"/>
  <c r="I1417" i="16"/>
  <c r="D1417" i="16"/>
  <c r="J1415" i="16"/>
  <c r="F1415" i="16"/>
  <c r="D1415" i="16"/>
  <c r="I1332" i="16"/>
  <c r="H1061" i="16"/>
  <c r="S1052" i="16"/>
  <c r="S884" i="16"/>
  <c r="S811" i="16"/>
  <c r="S738" i="16"/>
  <c r="I738" i="16"/>
  <c r="S690" i="16"/>
  <c r="Y690" i="16"/>
  <c r="E598" i="16"/>
  <c r="E1243" i="16"/>
  <c r="D1987" i="16"/>
  <c r="E875" i="16"/>
  <c r="H712" i="16"/>
  <c r="G875" i="16"/>
  <c r="E1033" i="16"/>
  <c r="U1033" i="16"/>
  <c r="F941" i="16"/>
  <c r="G848" i="16"/>
  <c r="Y2155" i="16"/>
  <c r="H1069" i="16"/>
  <c r="J2430" i="16"/>
  <c r="S2031" i="16"/>
  <c r="F2031" i="16"/>
  <c r="S1991" i="16"/>
  <c r="H1895" i="16"/>
  <c r="D1895" i="16"/>
  <c r="S1871" i="16"/>
  <c r="Y1793" i="16"/>
  <c r="G1649" i="16"/>
  <c r="E1357" i="16"/>
  <c r="G1079" i="16"/>
  <c r="D1069" i="16"/>
  <c r="U1069" i="16"/>
  <c r="Y977" i="16"/>
  <c r="S952" i="16"/>
  <c r="F952" i="16"/>
  <c r="S950" i="16"/>
  <c r="D919" i="16"/>
  <c r="G914" i="16"/>
  <c r="S2254" i="16"/>
  <c r="G2102" i="16"/>
  <c r="S1329" i="16"/>
  <c r="S1238" i="16"/>
  <c r="S1161" i="16"/>
  <c r="H1161" i="16"/>
  <c r="Y1161" i="16"/>
  <c r="S1075" i="16"/>
  <c r="S1044" i="16"/>
  <c r="D992" i="16"/>
  <c r="G992" i="16"/>
  <c r="S965" i="16"/>
  <c r="S957" i="16"/>
  <c r="S877" i="16"/>
  <c r="Y767" i="16"/>
  <c r="S687" i="16"/>
  <c r="D687" i="16"/>
  <c r="D610" i="16"/>
  <c r="E610" i="16"/>
  <c r="S596" i="16"/>
  <c r="S590" i="16"/>
  <c r="S2167" i="16"/>
  <c r="E2167" i="16"/>
  <c r="G1995" i="16"/>
  <c r="S1859" i="16"/>
  <c r="S1763" i="16"/>
  <c r="H1763" i="16"/>
  <c r="S1320" i="16"/>
  <c r="Y1312" i="16"/>
  <c r="Y2300" i="16"/>
  <c r="Y1180" i="16"/>
  <c r="Y1309" i="16"/>
  <c r="Y572" i="16"/>
  <c r="Y1795" i="16"/>
  <c r="Y1585" i="16"/>
  <c r="Y1552" i="16"/>
  <c r="Y1094" i="16"/>
  <c r="Y898" i="16"/>
  <c r="Y700" i="16"/>
  <c r="Y559" i="16"/>
  <c r="G2205" i="16"/>
  <c r="H848" i="16"/>
  <c r="E823" i="16"/>
  <c r="E723" i="16"/>
  <c r="Y741" i="16"/>
  <c r="G714" i="16"/>
  <c r="Y546" i="16"/>
  <c r="D856" i="16"/>
  <c r="J926" i="16"/>
  <c r="S2491" i="16"/>
  <c r="J2346" i="16"/>
  <c r="I2346" i="16"/>
  <c r="F2312" i="16"/>
  <c r="I2312" i="16"/>
  <c r="D2312" i="16"/>
  <c r="F2217" i="16"/>
  <c r="S2151" i="16"/>
  <c r="I2151" i="16"/>
  <c r="E2100" i="16"/>
  <c r="S2023" i="16"/>
  <c r="S1940" i="16"/>
  <c r="I1940" i="16"/>
  <c r="Y1940" i="16"/>
  <c r="D1924" i="16"/>
  <c r="E1924" i="16"/>
  <c r="G1891" i="16"/>
  <c r="I1891" i="16"/>
  <c r="E1858" i="16"/>
  <c r="S1778" i="16"/>
  <c r="S1704" i="16"/>
  <c r="I1552" i="16"/>
  <c r="J1552" i="16"/>
  <c r="J1369" i="16"/>
  <c r="S1318" i="16"/>
  <c r="H1318" i="16"/>
  <c r="Y1310" i="16"/>
  <c r="H1305" i="16"/>
  <c r="D1305" i="16"/>
  <c r="S1189" i="16"/>
  <c r="F1189" i="16"/>
  <c r="S1181" i="16"/>
  <c r="H1181" i="16"/>
  <c r="S1126" i="16"/>
  <c r="Y1126" i="16"/>
  <c r="I943" i="16"/>
  <c r="H943" i="16"/>
  <c r="S932" i="16"/>
  <c r="Y927" i="16"/>
  <c r="G917" i="16"/>
  <c r="Y909" i="16"/>
  <c r="S892" i="16"/>
  <c r="I892" i="16"/>
  <c r="S857" i="16"/>
  <c r="D857" i="16"/>
  <c r="H850" i="16"/>
  <c r="S813" i="16"/>
  <c r="I797" i="16"/>
  <c r="G797" i="16"/>
  <c r="J797" i="16"/>
  <c r="H797" i="16"/>
  <c r="D797" i="16"/>
  <c r="S777" i="16"/>
  <c r="E777" i="16"/>
  <c r="D777" i="16"/>
  <c r="S740" i="16"/>
  <c r="S674" i="16"/>
  <c r="Y674" i="16"/>
  <c r="I642" i="16"/>
  <c r="A53" i="2"/>
  <c r="F1858" i="16"/>
  <c r="I2178" i="16"/>
  <c r="A15" i="2"/>
  <c r="E1377" i="16"/>
  <c r="G1955" i="16"/>
  <c r="B24" i="4"/>
  <c r="F871" i="16"/>
  <c r="D940" i="16"/>
  <c r="D1171" i="16"/>
  <c r="J1290" i="16"/>
  <c r="F1290" i="16"/>
  <c r="H882" i="16"/>
  <c r="G872" i="16"/>
  <c r="D876" i="16"/>
  <c r="I872" i="16"/>
  <c r="I2213" i="16"/>
  <c r="H867" i="16"/>
  <c r="J1967" i="16"/>
  <c r="J936" i="16"/>
  <c r="I626" i="16"/>
  <c r="E926" i="16"/>
  <c r="E798" i="16"/>
  <c r="D798" i="16"/>
  <c r="A16" i="2"/>
  <c r="A29" i="2"/>
  <c r="A26" i="2"/>
  <c r="A39" i="2"/>
  <c r="Y848" i="16"/>
  <c r="Y1268" i="16"/>
  <c r="H642" i="16"/>
  <c r="G876" i="16"/>
  <c r="J848" i="16"/>
  <c r="D823" i="16"/>
  <c r="Y2492" i="16"/>
  <c r="J723" i="16"/>
  <c r="D812" i="16"/>
  <c r="J663" i="16"/>
  <c r="G2126" i="16"/>
  <c r="D848" i="16"/>
  <c r="E2003" i="16"/>
  <c r="Y1359" i="16"/>
  <c r="G2462" i="16"/>
  <c r="S2456" i="16"/>
  <c r="S2360" i="16"/>
  <c r="S2325" i="16"/>
  <c r="S2159" i="16"/>
  <c r="I2001" i="16"/>
  <c r="D1856" i="16"/>
  <c r="F1830" i="16"/>
  <c r="H1830" i="16"/>
  <c r="S1608" i="16"/>
  <c r="S1534" i="16"/>
  <c r="S1512" i="16"/>
  <c r="F1512" i="16"/>
  <c r="Y1512" i="16"/>
  <c r="D1489" i="16"/>
  <c r="G1489" i="16"/>
  <c r="H1479" i="16"/>
  <c r="J1479" i="16"/>
  <c r="D1479" i="16"/>
  <c r="E1479" i="16"/>
  <c r="I1458" i="16"/>
  <c r="S1413" i="16"/>
  <c r="I1413" i="16"/>
  <c r="S1102" i="16"/>
  <c r="H1102" i="16"/>
  <c r="Y1102" i="16"/>
  <c r="Y1091" i="16"/>
  <c r="S1077" i="16"/>
  <c r="G1055" i="16"/>
  <c r="S999" i="16"/>
  <c r="S2276" i="16"/>
  <c r="I2205" i="16"/>
  <c r="J2205" i="16"/>
  <c r="H2178" i="16"/>
  <c r="S2064" i="16"/>
  <c r="E2064" i="16"/>
  <c r="S2029" i="16"/>
  <c r="D2029" i="16"/>
  <c r="S2019" i="16"/>
  <c r="H1983" i="16"/>
  <c r="S1968" i="16"/>
  <c r="S1887" i="16"/>
  <c r="G1872" i="16"/>
  <c r="J1783" i="16"/>
  <c r="H1783" i="16"/>
  <c r="H1705" i="16"/>
  <c r="S1675" i="16"/>
  <c r="J1675" i="16"/>
  <c r="S1577" i="16"/>
  <c r="E1577" i="16"/>
  <c r="S1550" i="16"/>
  <c r="S1347" i="16"/>
  <c r="H1322" i="16"/>
  <c r="I1322" i="16"/>
  <c r="S1282" i="16"/>
  <c r="S1277" i="16"/>
  <c r="E1240" i="16"/>
  <c r="G1240" i="16"/>
  <c r="F1240" i="16"/>
  <c r="H1240" i="16"/>
  <c r="D1240" i="16"/>
  <c r="J1233" i="16"/>
  <c r="G1233" i="16"/>
  <c r="S1180" i="16"/>
  <c r="J1164" i="16"/>
  <c r="F959" i="16"/>
  <c r="I936" i="16"/>
  <c r="F856" i="16"/>
  <c r="I856" i="16"/>
  <c r="G856" i="16"/>
  <c r="H856" i="16"/>
  <c r="E856" i="16"/>
  <c r="S843" i="16"/>
  <c r="J843" i="16"/>
  <c r="H831" i="16"/>
  <c r="J728" i="16"/>
  <c r="D714" i="16"/>
  <c r="J675" i="16"/>
  <c r="S643" i="16"/>
  <c r="H578" i="16"/>
  <c r="E578" i="16"/>
  <c r="G578" i="16"/>
  <c r="I578" i="16"/>
  <c r="S572" i="16"/>
  <c r="E546" i="16"/>
  <c r="A4" i="2"/>
  <c r="I1377" i="16"/>
  <c r="H666" i="16"/>
  <c r="A52" i="2"/>
  <c r="E803" i="16"/>
  <c r="J871" i="16"/>
  <c r="H871" i="16"/>
  <c r="I1923" i="16"/>
  <c r="F651" i="16"/>
  <c r="J1560" i="16"/>
  <c r="F1138" i="16"/>
  <c r="H1869" i="16"/>
  <c r="H876" i="16"/>
  <c r="D872" i="16"/>
  <c r="I1342" i="16"/>
  <c r="F836" i="16"/>
  <c r="G767" i="16"/>
  <c r="H2346" i="16"/>
  <c r="F926" i="16"/>
  <c r="F546" i="16"/>
  <c r="F1305" i="16"/>
  <c r="A10" i="2"/>
  <c r="D2205" i="16"/>
  <c r="H2205" i="16"/>
  <c r="A27" i="2"/>
  <c r="A13" i="2"/>
  <c r="A3" i="2"/>
  <c r="A50" i="2"/>
  <c r="H828" i="16"/>
  <c r="Y1954" i="16"/>
  <c r="G887" i="16"/>
  <c r="H610" i="16"/>
  <c r="D2346" i="16"/>
  <c r="E638" i="16"/>
  <c r="F848" i="16"/>
  <c r="H638" i="16"/>
  <c r="G638" i="16"/>
  <c r="Y936" i="16"/>
  <c r="Y867" i="16"/>
  <c r="G1305" i="16"/>
  <c r="F610" i="16"/>
  <c r="G1268" i="16"/>
  <c r="I1914" i="16"/>
  <c r="G836" i="16"/>
  <c r="G867" i="16"/>
  <c r="E1868" i="16"/>
  <c r="I663" i="16"/>
  <c r="G1322" i="16"/>
  <c r="G943" i="16"/>
  <c r="Y955" i="16"/>
  <c r="D1783" i="16"/>
  <c r="F578" i="16"/>
  <c r="G1552" i="16"/>
  <c r="G2059" i="16"/>
  <c r="G728" i="16"/>
  <c r="H546" i="16"/>
  <c r="E2126" i="16"/>
  <c r="U2126" i="16"/>
  <c r="F2060" i="16"/>
  <c r="G2045" i="16"/>
  <c r="G1828" i="16"/>
  <c r="D1827" i="16"/>
  <c r="S1726" i="16"/>
  <c r="G1663" i="16"/>
  <c r="H1663" i="16"/>
  <c r="Y1624" i="16"/>
  <c r="S1624" i="16"/>
  <c r="S1504" i="16"/>
  <c r="S1498" i="16"/>
  <c r="F1498" i="16"/>
  <c r="S1454" i="16"/>
  <c r="J1449" i="16"/>
  <c r="G1449" i="16"/>
  <c r="J1425" i="16"/>
  <c r="S1419" i="16"/>
  <c r="S1409" i="16"/>
  <c r="D1407" i="16"/>
  <c r="F1407" i="16"/>
  <c r="H1407" i="16"/>
  <c r="S1397" i="16"/>
  <c r="G1397" i="16"/>
  <c r="S1095" i="16"/>
  <c r="Y1095" i="16"/>
  <c r="S1009" i="16"/>
  <c r="Y1009" i="16"/>
  <c r="S989" i="16"/>
  <c r="D989" i="16"/>
  <c r="E989" i="16"/>
  <c r="Y989" i="16"/>
  <c r="J980" i="16"/>
  <c r="S964" i="16"/>
  <c r="Y964" i="16"/>
  <c r="S2426" i="16"/>
  <c r="J2426" i="16"/>
  <c r="G2248" i="16"/>
  <c r="S2052" i="16"/>
  <c r="S2039" i="16"/>
  <c r="J1999" i="16"/>
  <c r="Y1998" i="16"/>
  <c r="S1992" i="16"/>
  <c r="Y1508" i="16"/>
  <c r="J1455" i="16"/>
  <c r="G1455" i="16"/>
  <c r="E1335" i="16"/>
  <c r="S1280" i="16"/>
  <c r="S1231" i="16"/>
  <c r="J1231" i="16"/>
  <c r="S1211" i="16"/>
  <c r="S1184" i="16"/>
  <c r="Y1184" i="16"/>
  <c r="S1040" i="16"/>
  <c r="J1040" i="16"/>
  <c r="S1012" i="16"/>
  <c r="S1001" i="16"/>
  <c r="S860" i="16"/>
  <c r="E860" i="16"/>
  <c r="S787" i="16"/>
  <c r="S769" i="16"/>
  <c r="S766" i="16"/>
  <c r="I766" i="16"/>
  <c r="E668" i="16"/>
  <c r="H668" i="16"/>
  <c r="S631" i="16"/>
  <c r="E631" i="16"/>
  <c r="F559" i="16"/>
  <c r="G559" i="16"/>
  <c r="Y2330" i="16"/>
  <c r="G2217" i="16"/>
  <c r="I2203" i="16"/>
  <c r="G2203" i="16"/>
  <c r="G2171" i="16"/>
  <c r="S2069" i="16"/>
  <c r="Y2019" i="16"/>
  <c r="H1988" i="16"/>
  <c r="G1988" i="16"/>
  <c r="E1988" i="16"/>
  <c r="S1926" i="16"/>
  <c r="H1926" i="16"/>
  <c r="J1819" i="16"/>
  <c r="S1786" i="16"/>
  <c r="S1652" i="16"/>
  <c r="S1565" i="16"/>
  <c r="D1293" i="16"/>
  <c r="H1293" i="16"/>
  <c r="I1293" i="16"/>
  <c r="S1270" i="16"/>
  <c r="Y1270" i="16"/>
  <c r="S1245" i="16"/>
  <c r="E1041" i="16"/>
  <c r="J1041" i="16"/>
  <c r="Y1019" i="16"/>
  <c r="I634" i="16"/>
  <c r="D634" i="16"/>
  <c r="S614" i="16"/>
  <c r="E594" i="16"/>
  <c r="I594" i="16"/>
  <c r="S1303" i="16"/>
  <c r="S788" i="16"/>
  <c r="D788" i="16"/>
  <c r="Y745" i="16"/>
  <c r="Y1305" i="16"/>
  <c r="Y1111" i="16"/>
  <c r="Y1052" i="16"/>
  <c r="Y643" i="16"/>
  <c r="Y1971" i="16"/>
  <c r="Y1580" i="16"/>
  <c r="Y1504" i="16"/>
  <c r="Y728" i="16"/>
  <c r="C12" i="3"/>
  <c r="I63" i="10"/>
  <c r="B28" i="3"/>
  <c r="B7" i="3"/>
  <c r="A59" i="2"/>
  <c r="B5" i="3"/>
  <c r="B41" i="4"/>
  <c r="B9" i="3"/>
  <c r="I60" i="10"/>
  <c r="I48" i="10"/>
  <c r="F48" i="10"/>
  <c r="H48" i="10"/>
  <c r="C48" i="10"/>
  <c r="I4" i="4"/>
  <c r="B18" i="3"/>
  <c r="A67" i="2"/>
  <c r="I28" i="10"/>
  <c r="B12" i="3"/>
  <c r="J57" i="10"/>
  <c r="F57" i="10"/>
  <c r="H57" i="10"/>
  <c r="I57" i="10"/>
  <c r="C57" i="10"/>
  <c r="J65" i="10"/>
  <c r="C4" i="16"/>
  <c r="C2496" i="16"/>
  <c r="F66" i="10"/>
  <c r="C66" i="10"/>
  <c r="S5" i="16"/>
  <c r="D5" i="16"/>
  <c r="E5" i="16"/>
  <c r="S6" i="16"/>
  <c r="D6" i="16"/>
  <c r="E6" i="16"/>
  <c r="S7" i="16"/>
  <c r="D7" i="16"/>
  <c r="E7" i="16"/>
  <c r="U7" i="16"/>
  <c r="S8" i="16"/>
  <c r="D8" i="16"/>
  <c r="E8" i="16"/>
  <c r="S9" i="16"/>
  <c r="D9" i="16"/>
  <c r="E9" i="16"/>
  <c r="S10" i="16"/>
  <c r="D10" i="16"/>
  <c r="E10" i="16"/>
  <c r="S11" i="16"/>
  <c r="D11" i="16"/>
  <c r="E11" i="16"/>
  <c r="S12" i="16"/>
  <c r="D12" i="16"/>
  <c r="E12" i="16"/>
  <c r="U12" i="16"/>
  <c r="S13" i="16"/>
  <c r="D13" i="16"/>
  <c r="E13" i="16"/>
  <c r="S14" i="16"/>
  <c r="D14" i="16"/>
  <c r="E14" i="16"/>
  <c r="S15" i="16"/>
  <c r="D15" i="16"/>
  <c r="E15" i="16"/>
  <c r="S16" i="16"/>
  <c r="D16" i="16"/>
  <c r="E16" i="16"/>
  <c r="S17" i="16"/>
  <c r="D17" i="16"/>
  <c r="E17" i="16"/>
  <c r="S18" i="16"/>
  <c r="D18" i="16"/>
  <c r="E18" i="16"/>
  <c r="S19" i="16"/>
  <c r="D19" i="16"/>
  <c r="E19" i="16"/>
  <c r="S20" i="16"/>
  <c r="D20" i="16"/>
  <c r="E20" i="16"/>
  <c r="S21" i="16"/>
  <c r="D21" i="16"/>
  <c r="E21" i="16"/>
  <c r="S22" i="16"/>
  <c r="D22" i="16"/>
  <c r="E22" i="16"/>
  <c r="S23" i="16"/>
  <c r="D23" i="16"/>
  <c r="E23" i="16"/>
  <c r="S24" i="16"/>
  <c r="D24" i="16"/>
  <c r="E24" i="16"/>
  <c r="S25" i="16"/>
  <c r="D25" i="16"/>
  <c r="E25" i="16"/>
  <c r="S26" i="16"/>
  <c r="D26" i="16"/>
  <c r="E26" i="16"/>
  <c r="S27" i="16"/>
  <c r="D27" i="16"/>
  <c r="E27" i="16"/>
  <c r="S28" i="16"/>
  <c r="D28" i="16"/>
  <c r="E28" i="16"/>
  <c r="S29" i="16"/>
  <c r="D29" i="16"/>
  <c r="E29" i="16"/>
  <c r="U29" i="16"/>
  <c r="S30" i="16"/>
  <c r="D30" i="16"/>
  <c r="E30" i="16"/>
  <c r="S31" i="16"/>
  <c r="D31" i="16"/>
  <c r="E31" i="16"/>
  <c r="S32" i="16"/>
  <c r="D32" i="16"/>
  <c r="E32" i="16"/>
  <c r="S33" i="16"/>
  <c r="D33" i="16"/>
  <c r="E33" i="16"/>
  <c r="U33" i="16"/>
  <c r="S34" i="16"/>
  <c r="D34" i="16"/>
  <c r="E34" i="16"/>
  <c r="S35" i="16"/>
  <c r="D35" i="16"/>
  <c r="E35" i="16"/>
  <c r="S36" i="16"/>
  <c r="D36" i="16"/>
  <c r="E36" i="16"/>
  <c r="S37" i="16"/>
  <c r="D37" i="16"/>
  <c r="E37" i="16"/>
  <c r="S38" i="16"/>
  <c r="D38" i="16"/>
  <c r="E38" i="16"/>
  <c r="S39" i="16"/>
  <c r="D39" i="16"/>
  <c r="E39" i="16"/>
  <c r="S40" i="16"/>
  <c r="D40" i="16"/>
  <c r="E40" i="16"/>
  <c r="S41" i="16"/>
  <c r="D41" i="16"/>
  <c r="E41" i="16"/>
  <c r="U41" i="16"/>
  <c r="S42" i="16"/>
  <c r="D42" i="16"/>
  <c r="E42" i="16"/>
  <c r="S43" i="16"/>
  <c r="D43" i="16"/>
  <c r="E43" i="16"/>
  <c r="S44" i="16"/>
  <c r="D44" i="16"/>
  <c r="E44" i="16"/>
  <c r="S45" i="16"/>
  <c r="D45" i="16"/>
  <c r="E45" i="16"/>
  <c r="S46" i="16"/>
  <c r="D46" i="16"/>
  <c r="E46" i="16"/>
  <c r="S47" i="16"/>
  <c r="D47" i="16"/>
  <c r="E47" i="16"/>
  <c r="S48" i="16"/>
  <c r="D48" i="16"/>
  <c r="E48" i="16"/>
  <c r="S49" i="16"/>
  <c r="D49" i="16"/>
  <c r="E49" i="16"/>
  <c r="U49" i="16"/>
  <c r="S50" i="16"/>
  <c r="D50" i="16"/>
  <c r="E50" i="16"/>
  <c r="S51" i="16"/>
  <c r="D51" i="16"/>
  <c r="E51" i="16"/>
  <c r="S52" i="16"/>
  <c r="D52" i="16"/>
  <c r="E52" i="16"/>
  <c r="S53" i="16"/>
  <c r="D53" i="16"/>
  <c r="E53" i="16"/>
  <c r="S54" i="16"/>
  <c r="D54" i="16"/>
  <c r="E54" i="16"/>
  <c r="S55" i="16"/>
  <c r="D55" i="16"/>
  <c r="E55" i="16"/>
  <c r="S56" i="16"/>
  <c r="D56" i="16"/>
  <c r="E56" i="16"/>
  <c r="S57" i="16"/>
  <c r="D57" i="16"/>
  <c r="E57" i="16"/>
  <c r="S58" i="16"/>
  <c r="D58" i="16"/>
  <c r="E58" i="16"/>
  <c r="S59" i="16"/>
  <c r="D59" i="16"/>
  <c r="E59" i="16"/>
  <c r="S60" i="16"/>
  <c r="D60" i="16"/>
  <c r="E60" i="16"/>
  <c r="S61" i="16"/>
  <c r="D61" i="16"/>
  <c r="E61" i="16"/>
  <c r="S62" i="16"/>
  <c r="D62" i="16"/>
  <c r="E62" i="16"/>
  <c r="S63" i="16"/>
  <c r="D63" i="16"/>
  <c r="E63" i="16"/>
  <c r="S64" i="16"/>
  <c r="D64" i="16"/>
  <c r="E64" i="16"/>
  <c r="S65" i="16"/>
  <c r="D65" i="16"/>
  <c r="E65" i="16"/>
  <c r="S66" i="16"/>
  <c r="D66" i="16"/>
  <c r="E66" i="16"/>
  <c r="S67" i="16"/>
  <c r="D67" i="16"/>
  <c r="E67" i="16"/>
  <c r="S68" i="16"/>
  <c r="D68" i="16"/>
  <c r="E68" i="16"/>
  <c r="S69" i="16"/>
  <c r="D69" i="16"/>
  <c r="E69" i="16"/>
  <c r="S70" i="16"/>
  <c r="D70" i="16"/>
  <c r="E70" i="16"/>
  <c r="S71" i="16"/>
  <c r="D71" i="16"/>
  <c r="E71" i="16"/>
  <c r="S72" i="16"/>
  <c r="D72" i="16"/>
  <c r="E72" i="16"/>
  <c r="S73" i="16"/>
  <c r="D73" i="16"/>
  <c r="E73" i="16"/>
  <c r="U73" i="16"/>
  <c r="S74" i="16"/>
  <c r="D74" i="16"/>
  <c r="E74" i="16"/>
  <c r="S75" i="16"/>
  <c r="D75" i="16"/>
  <c r="E75" i="16"/>
  <c r="S76" i="16"/>
  <c r="D76" i="16"/>
  <c r="E76" i="16"/>
  <c r="S77" i="16"/>
  <c r="D77" i="16"/>
  <c r="E77" i="16"/>
  <c r="S78" i="16"/>
  <c r="D78" i="16"/>
  <c r="E78" i="16"/>
  <c r="S79" i="16"/>
  <c r="D79" i="16"/>
  <c r="E79" i="16"/>
  <c r="S80" i="16"/>
  <c r="D80" i="16"/>
  <c r="E80" i="16"/>
  <c r="S81" i="16"/>
  <c r="D81" i="16"/>
  <c r="E81" i="16"/>
  <c r="S82" i="16"/>
  <c r="D82" i="16"/>
  <c r="E82" i="16"/>
  <c r="S83" i="16"/>
  <c r="D83" i="16"/>
  <c r="E83" i="16"/>
  <c r="S84" i="16"/>
  <c r="D84" i="16"/>
  <c r="E84" i="16"/>
  <c r="S85" i="16"/>
  <c r="D85" i="16"/>
  <c r="E85" i="16"/>
  <c r="S86" i="16"/>
  <c r="D86" i="16"/>
  <c r="E86" i="16"/>
  <c r="S87" i="16"/>
  <c r="D87" i="16"/>
  <c r="E87" i="16"/>
  <c r="S88" i="16"/>
  <c r="D88" i="16"/>
  <c r="E88" i="16"/>
  <c r="S89" i="16"/>
  <c r="D89" i="16"/>
  <c r="E89" i="16"/>
  <c r="S90" i="16"/>
  <c r="D90" i="16"/>
  <c r="E90" i="16"/>
  <c r="S91" i="16"/>
  <c r="D91" i="16"/>
  <c r="E91" i="16"/>
  <c r="S92" i="16"/>
  <c r="D92" i="16"/>
  <c r="E92" i="16"/>
  <c r="S93" i="16"/>
  <c r="D93" i="16"/>
  <c r="E93" i="16"/>
  <c r="S94" i="16"/>
  <c r="D94" i="16"/>
  <c r="E94" i="16"/>
  <c r="S95" i="16"/>
  <c r="D95" i="16"/>
  <c r="E95" i="16"/>
  <c r="S96" i="16"/>
  <c r="D96" i="16"/>
  <c r="E96" i="16"/>
  <c r="S97" i="16"/>
  <c r="D97" i="16"/>
  <c r="E97" i="16"/>
  <c r="S98" i="16"/>
  <c r="D98" i="16"/>
  <c r="E98" i="16"/>
  <c r="S99" i="16"/>
  <c r="D99" i="16"/>
  <c r="E99" i="16"/>
  <c r="S100" i="16"/>
  <c r="D100" i="16"/>
  <c r="E100" i="16"/>
  <c r="S101" i="16"/>
  <c r="D101" i="16"/>
  <c r="E101" i="16"/>
  <c r="S102" i="16"/>
  <c r="D102" i="16"/>
  <c r="E102" i="16"/>
  <c r="S103" i="16"/>
  <c r="D103" i="16"/>
  <c r="E103" i="16"/>
  <c r="S104" i="16"/>
  <c r="D104" i="16"/>
  <c r="E104" i="16"/>
  <c r="S105" i="16"/>
  <c r="D105" i="16"/>
  <c r="E105" i="16"/>
  <c r="U105" i="16"/>
  <c r="S106" i="16"/>
  <c r="D106" i="16"/>
  <c r="E106" i="16"/>
  <c r="S107" i="16"/>
  <c r="D107" i="16"/>
  <c r="E107" i="16"/>
  <c r="S108" i="16"/>
  <c r="D108" i="16"/>
  <c r="E108" i="16"/>
  <c r="S109" i="16"/>
  <c r="D109" i="16"/>
  <c r="E109" i="16"/>
  <c r="S110" i="16"/>
  <c r="D110" i="16"/>
  <c r="E110" i="16"/>
  <c r="S111" i="16"/>
  <c r="D111" i="16"/>
  <c r="E111" i="16"/>
  <c r="S112" i="16"/>
  <c r="D112" i="16"/>
  <c r="E112" i="16"/>
  <c r="S113" i="16"/>
  <c r="D113" i="16"/>
  <c r="E113" i="16"/>
  <c r="S114" i="16"/>
  <c r="D114" i="16"/>
  <c r="E114" i="16"/>
  <c r="S115" i="16"/>
  <c r="D115" i="16"/>
  <c r="E115" i="16"/>
  <c r="S116" i="16"/>
  <c r="D116" i="16"/>
  <c r="E116" i="16"/>
  <c r="S117" i="16"/>
  <c r="D117" i="16"/>
  <c r="E117" i="16"/>
  <c r="S118" i="16"/>
  <c r="D118" i="16"/>
  <c r="E118" i="16"/>
  <c r="S119" i="16"/>
  <c r="D119" i="16"/>
  <c r="E119" i="16"/>
  <c r="S120" i="16"/>
  <c r="D120" i="16"/>
  <c r="E120" i="16"/>
  <c r="S121" i="16"/>
  <c r="D121" i="16"/>
  <c r="E121" i="16"/>
  <c r="S122" i="16"/>
  <c r="D122" i="16"/>
  <c r="E122" i="16"/>
  <c r="S123" i="16"/>
  <c r="D123" i="16"/>
  <c r="E123" i="16"/>
  <c r="S124" i="16"/>
  <c r="D124" i="16"/>
  <c r="E124" i="16"/>
  <c r="S125" i="16"/>
  <c r="D125" i="16"/>
  <c r="E125" i="16"/>
  <c r="S126" i="16"/>
  <c r="D126" i="16"/>
  <c r="E126" i="16"/>
  <c r="S127" i="16"/>
  <c r="D127" i="16"/>
  <c r="E127" i="16"/>
  <c r="S128" i="16"/>
  <c r="D128" i="16"/>
  <c r="E128" i="16"/>
  <c r="S129" i="16"/>
  <c r="D129" i="16"/>
  <c r="E129" i="16"/>
  <c r="S130" i="16"/>
  <c r="D130" i="16"/>
  <c r="E130" i="16"/>
  <c r="S131" i="16"/>
  <c r="D131" i="16"/>
  <c r="E131" i="16"/>
  <c r="S132" i="16"/>
  <c r="D132" i="16"/>
  <c r="E132" i="16"/>
  <c r="S133" i="16"/>
  <c r="D133" i="16"/>
  <c r="E133" i="16"/>
  <c r="S134" i="16"/>
  <c r="D134" i="16"/>
  <c r="E134" i="16"/>
  <c r="S135" i="16"/>
  <c r="D135" i="16"/>
  <c r="E135" i="16"/>
  <c r="S136" i="16"/>
  <c r="D136" i="16"/>
  <c r="E136" i="16"/>
  <c r="S137" i="16"/>
  <c r="D137" i="16"/>
  <c r="E137" i="16"/>
  <c r="S138" i="16"/>
  <c r="D138" i="16"/>
  <c r="E138" i="16"/>
  <c r="S139" i="16"/>
  <c r="D139" i="16"/>
  <c r="E139" i="16"/>
  <c r="S140" i="16"/>
  <c r="D140" i="16"/>
  <c r="E140" i="16"/>
  <c r="S141" i="16"/>
  <c r="D141" i="16"/>
  <c r="E141" i="16"/>
  <c r="S142" i="16"/>
  <c r="D142" i="16"/>
  <c r="E142" i="16"/>
  <c r="S143" i="16"/>
  <c r="D143" i="16"/>
  <c r="E143" i="16"/>
  <c r="S144" i="16"/>
  <c r="D144" i="16"/>
  <c r="E144" i="16"/>
  <c r="S145" i="16"/>
  <c r="D145" i="16"/>
  <c r="E145" i="16"/>
  <c r="S146" i="16"/>
  <c r="D146" i="16"/>
  <c r="E146" i="16"/>
  <c r="S147" i="16"/>
  <c r="D147" i="16"/>
  <c r="E147" i="16"/>
  <c r="S148" i="16"/>
  <c r="D148" i="16"/>
  <c r="E148" i="16"/>
  <c r="S149" i="16"/>
  <c r="D149" i="16"/>
  <c r="E149" i="16"/>
  <c r="S150" i="16"/>
  <c r="D150" i="16"/>
  <c r="E150" i="16"/>
  <c r="S151" i="16"/>
  <c r="D151" i="16"/>
  <c r="E151" i="16"/>
  <c r="S152" i="16"/>
  <c r="D152" i="16"/>
  <c r="E152" i="16"/>
  <c r="S153" i="16"/>
  <c r="D153" i="16"/>
  <c r="E153" i="16"/>
  <c r="U153" i="16"/>
  <c r="S154" i="16"/>
  <c r="D154" i="16"/>
  <c r="E154" i="16"/>
  <c r="S155" i="16"/>
  <c r="D155" i="16"/>
  <c r="E155" i="16"/>
  <c r="S156" i="16"/>
  <c r="D156" i="16"/>
  <c r="E156" i="16"/>
  <c r="S157" i="16"/>
  <c r="D157" i="16"/>
  <c r="E157" i="16"/>
  <c r="S158" i="16"/>
  <c r="D158" i="16"/>
  <c r="E158" i="16"/>
  <c r="S159" i="16"/>
  <c r="D159" i="16"/>
  <c r="E159" i="16"/>
  <c r="S160" i="16"/>
  <c r="D160" i="16"/>
  <c r="E160" i="16"/>
  <c r="S161" i="16"/>
  <c r="D161" i="16"/>
  <c r="E161" i="16"/>
  <c r="S162" i="16"/>
  <c r="D162" i="16"/>
  <c r="E162" i="16"/>
  <c r="S163" i="16"/>
  <c r="D163" i="16"/>
  <c r="E163" i="16"/>
  <c r="S164" i="16"/>
  <c r="D164" i="16"/>
  <c r="E164" i="16"/>
  <c r="S165" i="16"/>
  <c r="D165" i="16"/>
  <c r="E165" i="16"/>
  <c r="S166" i="16"/>
  <c r="D166" i="16"/>
  <c r="E166" i="16"/>
  <c r="S167" i="16"/>
  <c r="D167" i="16"/>
  <c r="E167" i="16"/>
  <c r="S168" i="16"/>
  <c r="D168" i="16"/>
  <c r="E168" i="16"/>
  <c r="S169" i="16"/>
  <c r="D169" i="16"/>
  <c r="E169" i="16"/>
  <c r="S170" i="16"/>
  <c r="D170" i="16"/>
  <c r="E170" i="16"/>
  <c r="S171" i="16"/>
  <c r="D171" i="16"/>
  <c r="E171" i="16"/>
  <c r="S172" i="16"/>
  <c r="D172" i="16"/>
  <c r="E172" i="16"/>
  <c r="S173" i="16"/>
  <c r="D173" i="16"/>
  <c r="E173" i="16"/>
  <c r="S174" i="16"/>
  <c r="D174" i="16"/>
  <c r="E174" i="16"/>
  <c r="S175" i="16"/>
  <c r="D175" i="16"/>
  <c r="E175" i="16"/>
  <c r="S176" i="16"/>
  <c r="D176" i="16"/>
  <c r="E176" i="16"/>
  <c r="S177" i="16"/>
  <c r="D177" i="16"/>
  <c r="E177" i="16"/>
  <c r="S178" i="16"/>
  <c r="D178" i="16"/>
  <c r="E178" i="16"/>
  <c r="S179" i="16"/>
  <c r="D179" i="16"/>
  <c r="E179" i="16"/>
  <c r="S180" i="16"/>
  <c r="D180" i="16"/>
  <c r="E180" i="16"/>
  <c r="S181" i="16"/>
  <c r="D181" i="16"/>
  <c r="E181" i="16"/>
  <c r="S182" i="16"/>
  <c r="D182" i="16"/>
  <c r="E182" i="16"/>
  <c r="S183" i="16"/>
  <c r="D183" i="16"/>
  <c r="E183" i="16"/>
  <c r="S184" i="16"/>
  <c r="D184" i="16"/>
  <c r="E184" i="16"/>
  <c r="S185" i="16"/>
  <c r="D185" i="16"/>
  <c r="E185" i="16"/>
  <c r="U185" i="16"/>
  <c r="S186" i="16"/>
  <c r="D186" i="16"/>
  <c r="E186" i="16"/>
  <c r="S187" i="16"/>
  <c r="D187" i="16"/>
  <c r="E187" i="16"/>
  <c r="S188" i="16"/>
  <c r="D188" i="16"/>
  <c r="E188" i="16"/>
  <c r="S189" i="16"/>
  <c r="D189" i="16"/>
  <c r="E189" i="16"/>
  <c r="S190" i="16"/>
  <c r="D190" i="16"/>
  <c r="E190" i="16"/>
  <c r="S191" i="16"/>
  <c r="D191" i="16"/>
  <c r="E191" i="16"/>
  <c r="S192" i="16"/>
  <c r="D192" i="16"/>
  <c r="E192" i="16"/>
  <c r="S193" i="16"/>
  <c r="D193" i="16"/>
  <c r="E193" i="16"/>
  <c r="S194" i="16"/>
  <c r="D194" i="16"/>
  <c r="E194" i="16"/>
  <c r="S195" i="16"/>
  <c r="D195" i="16"/>
  <c r="E195" i="16"/>
  <c r="S196" i="16"/>
  <c r="D196" i="16"/>
  <c r="E196" i="16"/>
  <c r="S197" i="16"/>
  <c r="D197" i="16"/>
  <c r="E197" i="16"/>
  <c r="S198" i="16"/>
  <c r="D198" i="16"/>
  <c r="E198" i="16"/>
  <c r="S199" i="16"/>
  <c r="D199" i="16"/>
  <c r="E199" i="16"/>
  <c r="S200" i="16"/>
  <c r="D200" i="16"/>
  <c r="E200" i="16"/>
  <c r="S201" i="16"/>
  <c r="D201" i="16"/>
  <c r="E201" i="16"/>
  <c r="S202" i="16"/>
  <c r="D202" i="16"/>
  <c r="E202" i="16"/>
  <c r="U202" i="16"/>
  <c r="S203" i="16"/>
  <c r="D203" i="16"/>
  <c r="E203" i="16"/>
  <c r="S204" i="16"/>
  <c r="D204" i="16"/>
  <c r="E204" i="16"/>
  <c r="S205" i="16"/>
  <c r="D205" i="16"/>
  <c r="E205" i="16"/>
  <c r="S206" i="16"/>
  <c r="D206" i="16"/>
  <c r="E206" i="16"/>
  <c r="S207" i="16"/>
  <c r="D207" i="16"/>
  <c r="E207" i="16"/>
  <c r="S208" i="16"/>
  <c r="D208" i="16"/>
  <c r="E208" i="16"/>
  <c r="S209" i="16"/>
  <c r="D209" i="16"/>
  <c r="E209" i="16"/>
  <c r="S210" i="16"/>
  <c r="D210" i="16"/>
  <c r="E210" i="16"/>
  <c r="S211" i="16"/>
  <c r="D211" i="16"/>
  <c r="E211" i="16"/>
  <c r="S212" i="16"/>
  <c r="D212" i="16"/>
  <c r="E212" i="16"/>
  <c r="S213" i="16"/>
  <c r="D213" i="16"/>
  <c r="E213" i="16"/>
  <c r="S214" i="16"/>
  <c r="D214" i="16"/>
  <c r="E214" i="16"/>
  <c r="S215" i="16"/>
  <c r="D215" i="16"/>
  <c r="E215" i="16"/>
  <c r="S216" i="16"/>
  <c r="D216" i="16"/>
  <c r="E216" i="16"/>
  <c r="S217" i="16"/>
  <c r="D217" i="16"/>
  <c r="E217" i="16"/>
  <c r="S218" i="16"/>
  <c r="D218" i="16"/>
  <c r="E218" i="16"/>
  <c r="S219" i="16"/>
  <c r="D219" i="16"/>
  <c r="E219" i="16"/>
  <c r="S220" i="16"/>
  <c r="D220" i="16"/>
  <c r="E220" i="16"/>
  <c r="S221" i="16"/>
  <c r="D221" i="16"/>
  <c r="E221" i="16"/>
  <c r="S222" i="16"/>
  <c r="D222" i="16"/>
  <c r="E222" i="16"/>
  <c r="S223" i="16"/>
  <c r="D223" i="16"/>
  <c r="E223" i="16"/>
  <c r="S224" i="16"/>
  <c r="D224" i="16"/>
  <c r="E224" i="16"/>
  <c r="S225" i="16"/>
  <c r="D225" i="16"/>
  <c r="E225" i="16"/>
  <c r="S226" i="16"/>
  <c r="D226" i="16"/>
  <c r="E226" i="16"/>
  <c r="S227" i="16"/>
  <c r="D227" i="16"/>
  <c r="E227" i="16"/>
  <c r="S228" i="16"/>
  <c r="D228" i="16"/>
  <c r="E228" i="16"/>
  <c r="S229" i="16"/>
  <c r="D229" i="16"/>
  <c r="E229" i="16"/>
  <c r="S230" i="16"/>
  <c r="D230" i="16"/>
  <c r="E230" i="16"/>
  <c r="S231" i="16"/>
  <c r="D231" i="16"/>
  <c r="E231" i="16"/>
  <c r="S232" i="16"/>
  <c r="D232" i="16"/>
  <c r="E232" i="16"/>
  <c r="S233" i="16"/>
  <c r="D233" i="16"/>
  <c r="E233" i="16"/>
  <c r="S234" i="16"/>
  <c r="D234" i="16"/>
  <c r="E234" i="16"/>
  <c r="S235" i="16"/>
  <c r="D235" i="16"/>
  <c r="E235" i="16"/>
  <c r="S236" i="16"/>
  <c r="D236" i="16"/>
  <c r="E236" i="16"/>
  <c r="U236" i="16"/>
  <c r="S237" i="16"/>
  <c r="D237" i="16"/>
  <c r="E237" i="16"/>
  <c r="S238" i="16"/>
  <c r="D238" i="16"/>
  <c r="E238" i="16"/>
  <c r="S239" i="16"/>
  <c r="D239" i="16"/>
  <c r="E239" i="16"/>
  <c r="S240" i="16"/>
  <c r="D240" i="16"/>
  <c r="E240" i="16"/>
  <c r="S241" i="16"/>
  <c r="D241" i="16"/>
  <c r="E241" i="16"/>
  <c r="S242" i="16"/>
  <c r="D242" i="16"/>
  <c r="E242" i="16"/>
  <c r="S243" i="16"/>
  <c r="D243" i="16"/>
  <c r="E243" i="16"/>
  <c r="S244" i="16"/>
  <c r="D244" i="16"/>
  <c r="E244" i="16"/>
  <c r="S245" i="16"/>
  <c r="D245" i="16"/>
  <c r="E245" i="16"/>
  <c r="S246" i="16"/>
  <c r="D246" i="16"/>
  <c r="E246" i="16"/>
  <c r="U246" i="16"/>
  <c r="S247" i="16"/>
  <c r="D247" i="16"/>
  <c r="E247" i="16"/>
  <c r="S248" i="16"/>
  <c r="D248" i="16"/>
  <c r="E248" i="16"/>
  <c r="S249" i="16"/>
  <c r="D249" i="16"/>
  <c r="E249" i="16"/>
  <c r="S250" i="16"/>
  <c r="D250" i="16"/>
  <c r="E250" i="16"/>
  <c r="S251" i="16"/>
  <c r="D251" i="16"/>
  <c r="E251" i="16"/>
  <c r="S252" i="16"/>
  <c r="D252" i="16"/>
  <c r="E252" i="16"/>
  <c r="S253" i="16"/>
  <c r="D253" i="16"/>
  <c r="E253" i="16"/>
  <c r="U253" i="16"/>
  <c r="S254" i="16"/>
  <c r="D254" i="16"/>
  <c r="E254" i="16"/>
  <c r="S255" i="16"/>
  <c r="D255" i="16"/>
  <c r="E255" i="16"/>
  <c r="S256" i="16"/>
  <c r="D256" i="16"/>
  <c r="E256" i="16"/>
  <c r="S257" i="16"/>
  <c r="D257" i="16"/>
  <c r="E257" i="16"/>
  <c r="S258" i="16"/>
  <c r="D258" i="16"/>
  <c r="E258" i="16"/>
  <c r="S259" i="16"/>
  <c r="D259" i="16"/>
  <c r="E259" i="16"/>
  <c r="S260" i="16"/>
  <c r="D260" i="16"/>
  <c r="E260" i="16"/>
  <c r="S261" i="16"/>
  <c r="D261" i="16"/>
  <c r="E261" i="16"/>
  <c r="S262" i="16"/>
  <c r="D262" i="16"/>
  <c r="E262" i="16"/>
  <c r="S263" i="16"/>
  <c r="D263" i="16"/>
  <c r="E263" i="16"/>
  <c r="S264" i="16"/>
  <c r="D264" i="16"/>
  <c r="E264" i="16"/>
  <c r="S265" i="16"/>
  <c r="D265" i="16"/>
  <c r="E265" i="16"/>
  <c r="S266" i="16"/>
  <c r="D266" i="16"/>
  <c r="E266" i="16"/>
  <c r="S267" i="16"/>
  <c r="D267" i="16"/>
  <c r="E267" i="16"/>
  <c r="S268" i="16"/>
  <c r="D268" i="16"/>
  <c r="E268" i="16"/>
  <c r="S269" i="16"/>
  <c r="D269" i="16"/>
  <c r="E269" i="16"/>
  <c r="S270" i="16"/>
  <c r="D270" i="16"/>
  <c r="E270" i="16"/>
  <c r="S271" i="16"/>
  <c r="D271" i="16"/>
  <c r="E271" i="16"/>
  <c r="S272" i="16"/>
  <c r="D272" i="16"/>
  <c r="E272" i="16"/>
  <c r="S273" i="16"/>
  <c r="D273" i="16"/>
  <c r="E273" i="16"/>
  <c r="S274" i="16"/>
  <c r="D274" i="16"/>
  <c r="E274" i="16"/>
  <c r="S275" i="16"/>
  <c r="D275" i="16"/>
  <c r="E275" i="16"/>
  <c r="S276" i="16"/>
  <c r="D276" i="16"/>
  <c r="E276" i="16"/>
  <c r="S277" i="16"/>
  <c r="D277" i="16"/>
  <c r="E277" i="16"/>
  <c r="S278" i="16"/>
  <c r="D278" i="16"/>
  <c r="E278" i="16"/>
  <c r="S279" i="16"/>
  <c r="D279" i="16"/>
  <c r="E279" i="16"/>
  <c r="S280" i="16"/>
  <c r="D280" i="16"/>
  <c r="E280" i="16"/>
  <c r="S281" i="16"/>
  <c r="D281" i="16"/>
  <c r="E281" i="16"/>
  <c r="S282" i="16"/>
  <c r="D282" i="16"/>
  <c r="E282" i="16"/>
  <c r="S283" i="16"/>
  <c r="D283" i="16"/>
  <c r="E283" i="16"/>
  <c r="S284" i="16"/>
  <c r="D284" i="16"/>
  <c r="E284" i="16"/>
  <c r="S285" i="16"/>
  <c r="D285" i="16"/>
  <c r="E285" i="16"/>
  <c r="S286" i="16"/>
  <c r="D286" i="16"/>
  <c r="E286" i="16"/>
  <c r="S287" i="16"/>
  <c r="D287" i="16"/>
  <c r="E287" i="16"/>
  <c r="S288" i="16"/>
  <c r="D288" i="16"/>
  <c r="E288" i="16"/>
  <c r="S289" i="16"/>
  <c r="D289" i="16"/>
  <c r="E289" i="16"/>
  <c r="S290" i="16"/>
  <c r="D290" i="16"/>
  <c r="E290" i="16"/>
  <c r="S291" i="16"/>
  <c r="D291" i="16"/>
  <c r="E291" i="16"/>
  <c r="S292" i="16"/>
  <c r="D292" i="16"/>
  <c r="E292" i="16"/>
  <c r="S293" i="16"/>
  <c r="D293" i="16"/>
  <c r="E293" i="16"/>
  <c r="S294" i="16"/>
  <c r="D294" i="16"/>
  <c r="E294" i="16"/>
  <c r="S295" i="16"/>
  <c r="D295" i="16"/>
  <c r="E295" i="16"/>
  <c r="S296" i="16"/>
  <c r="D296" i="16"/>
  <c r="E296" i="16"/>
  <c r="U296" i="16"/>
  <c r="S297" i="16"/>
  <c r="D297" i="16"/>
  <c r="E297" i="16"/>
  <c r="S298" i="16"/>
  <c r="D298" i="16"/>
  <c r="E298" i="16"/>
  <c r="S299" i="16"/>
  <c r="D299" i="16"/>
  <c r="E299" i="16"/>
  <c r="S300" i="16"/>
  <c r="D300" i="16"/>
  <c r="E300" i="16"/>
  <c r="S301" i="16"/>
  <c r="D301" i="16"/>
  <c r="E301" i="16"/>
  <c r="S302" i="16"/>
  <c r="D302" i="16"/>
  <c r="E302" i="16"/>
  <c r="S303" i="16"/>
  <c r="D303" i="16"/>
  <c r="E303" i="16"/>
  <c r="S304" i="16"/>
  <c r="D304" i="16"/>
  <c r="E304" i="16"/>
  <c r="S305" i="16"/>
  <c r="D305" i="16"/>
  <c r="E305" i="16"/>
  <c r="S306" i="16"/>
  <c r="D306" i="16"/>
  <c r="E306" i="16"/>
  <c r="S307" i="16"/>
  <c r="D307" i="16"/>
  <c r="E307" i="16"/>
  <c r="S308" i="16"/>
  <c r="D308" i="16"/>
  <c r="E308" i="16"/>
  <c r="S309" i="16"/>
  <c r="D309" i="16"/>
  <c r="E309" i="16"/>
  <c r="S310" i="16"/>
  <c r="D310" i="16"/>
  <c r="E310" i="16"/>
  <c r="S311" i="16"/>
  <c r="D311" i="16"/>
  <c r="E311" i="16"/>
  <c r="U311" i="16"/>
  <c r="S312" i="16"/>
  <c r="D312" i="16"/>
  <c r="E312" i="16"/>
  <c r="S313" i="16"/>
  <c r="D313" i="16"/>
  <c r="E313" i="16"/>
  <c r="S314" i="16"/>
  <c r="D314" i="16"/>
  <c r="E314" i="16"/>
  <c r="S315" i="16"/>
  <c r="D315" i="16"/>
  <c r="E315" i="16"/>
  <c r="S316" i="16"/>
  <c r="D316" i="16"/>
  <c r="E316" i="16"/>
  <c r="S317" i="16"/>
  <c r="D317" i="16"/>
  <c r="E317" i="16"/>
  <c r="S318" i="16"/>
  <c r="D318" i="16"/>
  <c r="E318" i="16"/>
  <c r="S319" i="16"/>
  <c r="D319" i="16"/>
  <c r="E319" i="16"/>
  <c r="S320" i="16"/>
  <c r="D320" i="16"/>
  <c r="E320" i="16"/>
  <c r="S321" i="16"/>
  <c r="D321" i="16"/>
  <c r="E321" i="16"/>
  <c r="S322" i="16"/>
  <c r="D322" i="16"/>
  <c r="E322" i="16"/>
  <c r="S323" i="16"/>
  <c r="D323" i="16"/>
  <c r="E323" i="16"/>
  <c r="S324" i="16"/>
  <c r="D324" i="16"/>
  <c r="E324" i="16"/>
  <c r="S325" i="16"/>
  <c r="D325" i="16"/>
  <c r="E325" i="16"/>
  <c r="S326" i="16"/>
  <c r="D326" i="16"/>
  <c r="E326" i="16"/>
  <c r="S327" i="16"/>
  <c r="D327" i="16"/>
  <c r="E327" i="16"/>
  <c r="S328" i="16"/>
  <c r="D328" i="16"/>
  <c r="E328" i="16"/>
  <c r="S329" i="16"/>
  <c r="D329" i="16"/>
  <c r="E329" i="16"/>
  <c r="S330" i="16"/>
  <c r="D330" i="16"/>
  <c r="E330" i="16"/>
  <c r="S331" i="16"/>
  <c r="D331" i="16"/>
  <c r="E331" i="16"/>
  <c r="S332" i="16"/>
  <c r="D332" i="16"/>
  <c r="E332" i="16"/>
  <c r="S333" i="16"/>
  <c r="D333" i="16"/>
  <c r="E333" i="16"/>
  <c r="S334" i="16"/>
  <c r="D334" i="16"/>
  <c r="E334" i="16"/>
  <c r="S335" i="16"/>
  <c r="D335" i="16"/>
  <c r="E335" i="16"/>
  <c r="S336" i="16"/>
  <c r="D336" i="16"/>
  <c r="E336" i="16"/>
  <c r="S337" i="16"/>
  <c r="D337" i="16"/>
  <c r="E337" i="16"/>
  <c r="S338" i="16"/>
  <c r="D338" i="16"/>
  <c r="E338" i="16"/>
  <c r="S339" i="16"/>
  <c r="D339" i="16"/>
  <c r="E339" i="16"/>
  <c r="S340" i="16"/>
  <c r="D340" i="16"/>
  <c r="E340" i="16"/>
  <c r="S341" i="16"/>
  <c r="D341" i="16"/>
  <c r="E341" i="16"/>
  <c r="S342" i="16"/>
  <c r="D342" i="16"/>
  <c r="E342" i="16"/>
  <c r="S343" i="16"/>
  <c r="D343" i="16"/>
  <c r="E343" i="16"/>
  <c r="S344" i="16"/>
  <c r="D344" i="16"/>
  <c r="E344" i="16"/>
  <c r="U344" i="16"/>
  <c r="S345" i="16"/>
  <c r="D345" i="16"/>
  <c r="E345" i="16"/>
  <c r="S346" i="16"/>
  <c r="D346" i="16"/>
  <c r="E346" i="16"/>
  <c r="S347" i="16"/>
  <c r="D347" i="16"/>
  <c r="E347" i="16"/>
  <c r="S348" i="16"/>
  <c r="D348" i="16"/>
  <c r="E348" i="16"/>
  <c r="S349" i="16"/>
  <c r="D349" i="16"/>
  <c r="E349" i="16"/>
  <c r="S350" i="16"/>
  <c r="D350" i="16"/>
  <c r="E350" i="16"/>
  <c r="S351" i="16"/>
  <c r="D351" i="16"/>
  <c r="E351" i="16"/>
  <c r="S352" i="16"/>
  <c r="D352" i="16"/>
  <c r="E352" i="16"/>
  <c r="S353" i="16"/>
  <c r="D353" i="16"/>
  <c r="E353" i="16"/>
  <c r="S354" i="16"/>
  <c r="D354" i="16"/>
  <c r="E354" i="16"/>
  <c r="S355" i="16"/>
  <c r="D355" i="16"/>
  <c r="E355" i="16"/>
  <c r="S356" i="16"/>
  <c r="D356" i="16"/>
  <c r="E356" i="16"/>
  <c r="S357" i="16"/>
  <c r="D357" i="16"/>
  <c r="E357" i="16"/>
  <c r="S358" i="16"/>
  <c r="D358" i="16"/>
  <c r="E358" i="16"/>
  <c r="S359" i="16"/>
  <c r="D359" i="16"/>
  <c r="E359" i="16"/>
  <c r="S360" i="16"/>
  <c r="D360" i="16"/>
  <c r="E360" i="16"/>
  <c r="S361" i="16"/>
  <c r="D361" i="16"/>
  <c r="E361" i="16"/>
  <c r="S362" i="16"/>
  <c r="D362" i="16"/>
  <c r="E362" i="16"/>
  <c r="S363" i="16"/>
  <c r="D363" i="16"/>
  <c r="E363" i="16"/>
  <c r="S364" i="16"/>
  <c r="D364" i="16"/>
  <c r="E364" i="16"/>
  <c r="U364" i="16"/>
  <c r="S365" i="16"/>
  <c r="D365" i="16"/>
  <c r="E365" i="16"/>
  <c r="S366" i="16"/>
  <c r="D366" i="16"/>
  <c r="E366" i="16"/>
  <c r="S367" i="16"/>
  <c r="D367" i="16"/>
  <c r="E367" i="16"/>
  <c r="S368" i="16"/>
  <c r="D368" i="16"/>
  <c r="E368" i="16"/>
  <c r="S369" i="16"/>
  <c r="D369" i="16"/>
  <c r="E369" i="16"/>
  <c r="S370" i="16"/>
  <c r="D370" i="16"/>
  <c r="E370" i="16"/>
  <c r="S371" i="16"/>
  <c r="D371" i="16"/>
  <c r="E371" i="16"/>
  <c r="S372" i="16"/>
  <c r="D372" i="16"/>
  <c r="E372" i="16"/>
  <c r="S373" i="16"/>
  <c r="D373" i="16"/>
  <c r="E373" i="16"/>
  <c r="S374" i="16"/>
  <c r="D374" i="16"/>
  <c r="E374" i="16"/>
  <c r="S375" i="16"/>
  <c r="D375" i="16"/>
  <c r="E375" i="16"/>
  <c r="S376" i="16"/>
  <c r="D376" i="16"/>
  <c r="E376" i="16"/>
  <c r="S377" i="16"/>
  <c r="D377" i="16"/>
  <c r="E377" i="16"/>
  <c r="S378" i="16"/>
  <c r="D378" i="16"/>
  <c r="E378" i="16"/>
  <c r="S379" i="16"/>
  <c r="D379" i="16"/>
  <c r="E379" i="16"/>
  <c r="S380" i="16"/>
  <c r="D380" i="16"/>
  <c r="E380" i="16"/>
  <c r="S381" i="16"/>
  <c r="D381" i="16"/>
  <c r="E381" i="16"/>
  <c r="S382" i="16"/>
  <c r="D382" i="16"/>
  <c r="E382" i="16"/>
  <c r="S383" i="16"/>
  <c r="D383" i="16"/>
  <c r="E383" i="16"/>
  <c r="S384" i="16"/>
  <c r="D384" i="16"/>
  <c r="E384" i="16"/>
  <c r="S385" i="16"/>
  <c r="D385" i="16"/>
  <c r="E385" i="16"/>
  <c r="S386" i="16"/>
  <c r="D386" i="16"/>
  <c r="E386" i="16"/>
  <c r="S387" i="16"/>
  <c r="D387" i="16"/>
  <c r="E387" i="16"/>
  <c r="S388" i="16"/>
  <c r="D388" i="16"/>
  <c r="E388" i="16"/>
  <c r="S389" i="16"/>
  <c r="D389" i="16"/>
  <c r="E389" i="16"/>
  <c r="S390" i="16"/>
  <c r="D390" i="16"/>
  <c r="E390" i="16"/>
  <c r="S391" i="16"/>
  <c r="D391" i="16"/>
  <c r="E391" i="16"/>
  <c r="S392" i="16"/>
  <c r="D392" i="16"/>
  <c r="E392" i="16"/>
  <c r="S393" i="16"/>
  <c r="D393" i="16"/>
  <c r="E393" i="16"/>
  <c r="S394" i="16"/>
  <c r="D394" i="16"/>
  <c r="E394" i="16"/>
  <c r="S395" i="16"/>
  <c r="D395" i="16"/>
  <c r="E395" i="16"/>
  <c r="S396" i="16"/>
  <c r="D396" i="16"/>
  <c r="E396" i="16"/>
  <c r="S397" i="16"/>
  <c r="D397" i="16"/>
  <c r="E397" i="16"/>
  <c r="S398" i="16"/>
  <c r="D398" i="16"/>
  <c r="E398" i="16"/>
  <c r="S399" i="16"/>
  <c r="D399" i="16"/>
  <c r="E399" i="16"/>
  <c r="S400" i="16"/>
  <c r="D400" i="16"/>
  <c r="E400" i="16"/>
  <c r="S401" i="16"/>
  <c r="D401" i="16"/>
  <c r="E401" i="16"/>
  <c r="S402" i="16"/>
  <c r="D402" i="16"/>
  <c r="E402" i="16"/>
  <c r="S403" i="16"/>
  <c r="D403" i="16"/>
  <c r="E403" i="16"/>
  <c r="S404" i="16"/>
  <c r="D404" i="16"/>
  <c r="E404" i="16"/>
  <c r="S405" i="16"/>
  <c r="D405" i="16"/>
  <c r="E405" i="16"/>
  <c r="S406" i="16"/>
  <c r="D406" i="16"/>
  <c r="E406" i="16"/>
  <c r="S407" i="16"/>
  <c r="D407" i="16"/>
  <c r="E407" i="16"/>
  <c r="S408" i="16"/>
  <c r="D408" i="16"/>
  <c r="E408" i="16"/>
  <c r="S409" i="16"/>
  <c r="D409" i="16"/>
  <c r="E409" i="16"/>
  <c r="S410" i="16"/>
  <c r="D410" i="16"/>
  <c r="E410" i="16"/>
  <c r="S411" i="16"/>
  <c r="D411" i="16"/>
  <c r="E411" i="16"/>
  <c r="S412" i="16"/>
  <c r="D412" i="16"/>
  <c r="E412" i="16"/>
  <c r="S413" i="16"/>
  <c r="D413" i="16"/>
  <c r="E413" i="16"/>
  <c r="S414" i="16"/>
  <c r="D414" i="16"/>
  <c r="E414" i="16"/>
  <c r="S415" i="16"/>
  <c r="D415" i="16"/>
  <c r="E415" i="16"/>
  <c r="S416" i="16"/>
  <c r="D416" i="16"/>
  <c r="E416" i="16"/>
  <c r="S417" i="16"/>
  <c r="D417" i="16"/>
  <c r="E417" i="16"/>
  <c r="S418" i="16"/>
  <c r="D418" i="16"/>
  <c r="E418" i="16"/>
  <c r="S419" i="16"/>
  <c r="D419" i="16"/>
  <c r="E419" i="16"/>
  <c r="S420" i="16"/>
  <c r="D420" i="16"/>
  <c r="E420" i="16"/>
  <c r="S421" i="16"/>
  <c r="D421" i="16"/>
  <c r="E421" i="16"/>
  <c r="S422" i="16"/>
  <c r="D422" i="16"/>
  <c r="E422" i="16"/>
  <c r="S423" i="16"/>
  <c r="D423" i="16"/>
  <c r="E423" i="16"/>
  <c r="S424" i="16"/>
  <c r="D424" i="16"/>
  <c r="E424" i="16"/>
  <c r="S425" i="16"/>
  <c r="D425" i="16"/>
  <c r="E425" i="16"/>
  <c r="S426" i="16"/>
  <c r="D426" i="16"/>
  <c r="E426" i="16"/>
  <c r="S427" i="16"/>
  <c r="D427" i="16"/>
  <c r="E427" i="16"/>
  <c r="S428" i="16"/>
  <c r="D428" i="16"/>
  <c r="E428" i="16"/>
  <c r="S429" i="16"/>
  <c r="D429" i="16"/>
  <c r="E429" i="16"/>
  <c r="S430" i="16"/>
  <c r="D430" i="16"/>
  <c r="E430" i="16"/>
  <c r="S431" i="16"/>
  <c r="D431" i="16"/>
  <c r="E431" i="16"/>
  <c r="S432" i="16"/>
  <c r="D432" i="16"/>
  <c r="E432" i="16"/>
  <c r="S433" i="16"/>
  <c r="D433" i="16"/>
  <c r="E433" i="16"/>
  <c r="S434" i="16"/>
  <c r="D434" i="16"/>
  <c r="E434" i="16"/>
  <c r="S435" i="16"/>
  <c r="D435" i="16"/>
  <c r="E435" i="16"/>
  <c r="S436" i="16"/>
  <c r="D436" i="16"/>
  <c r="E436" i="16"/>
  <c r="S437" i="16"/>
  <c r="D437" i="16"/>
  <c r="E437" i="16"/>
  <c r="S438" i="16"/>
  <c r="D438" i="16"/>
  <c r="E438" i="16"/>
  <c r="S439" i="16"/>
  <c r="D439" i="16"/>
  <c r="E439" i="16"/>
  <c r="S440" i="16"/>
  <c r="D440" i="16"/>
  <c r="E440" i="16"/>
  <c r="S441" i="16"/>
  <c r="D441" i="16"/>
  <c r="E441" i="16"/>
  <c r="S442" i="16"/>
  <c r="D442" i="16"/>
  <c r="E442" i="16"/>
  <c r="S443" i="16"/>
  <c r="D443" i="16"/>
  <c r="E443" i="16"/>
  <c r="S444" i="16"/>
  <c r="D444" i="16"/>
  <c r="E444" i="16"/>
  <c r="S445" i="16"/>
  <c r="D445" i="16"/>
  <c r="E445" i="16"/>
  <c r="S446" i="16"/>
  <c r="D446" i="16"/>
  <c r="E446" i="16"/>
  <c r="S447" i="16"/>
  <c r="D447" i="16"/>
  <c r="E447" i="16"/>
  <c r="S448" i="16"/>
  <c r="D448" i="16"/>
  <c r="E448" i="16"/>
  <c r="S449" i="16"/>
  <c r="D449" i="16"/>
  <c r="E449" i="16"/>
  <c r="S450" i="16"/>
  <c r="D450" i="16"/>
  <c r="E450" i="16"/>
  <c r="S451" i="16"/>
  <c r="D451" i="16"/>
  <c r="E451" i="16"/>
  <c r="S452" i="16"/>
  <c r="D452" i="16"/>
  <c r="E452" i="16"/>
  <c r="S453" i="16"/>
  <c r="D453" i="16"/>
  <c r="E453" i="16"/>
  <c r="S454" i="16"/>
  <c r="D454" i="16"/>
  <c r="E454" i="16"/>
  <c r="S455" i="16"/>
  <c r="D455" i="16"/>
  <c r="E455" i="16"/>
  <c r="S456" i="16"/>
  <c r="D456" i="16"/>
  <c r="E456" i="16"/>
  <c r="S457" i="16"/>
  <c r="D457" i="16"/>
  <c r="E457" i="16"/>
  <c r="S458" i="16"/>
  <c r="D458" i="16"/>
  <c r="E458" i="16"/>
  <c r="S459" i="16"/>
  <c r="D459" i="16"/>
  <c r="E459" i="16"/>
  <c r="S460" i="16"/>
  <c r="D460" i="16"/>
  <c r="E460" i="16"/>
  <c r="S461" i="16"/>
  <c r="D461" i="16"/>
  <c r="E461" i="16"/>
  <c r="S462" i="16"/>
  <c r="D462" i="16"/>
  <c r="E462" i="16"/>
  <c r="S463" i="16"/>
  <c r="D463" i="16"/>
  <c r="E463" i="16"/>
  <c r="S464" i="16"/>
  <c r="D464" i="16"/>
  <c r="E464" i="16"/>
  <c r="S465" i="16"/>
  <c r="D465" i="16"/>
  <c r="E465" i="16"/>
  <c r="S466" i="16"/>
  <c r="D466" i="16"/>
  <c r="E466" i="16"/>
  <c r="S467" i="16"/>
  <c r="D467" i="16"/>
  <c r="E467" i="16"/>
  <c r="D468" i="16"/>
  <c r="E468" i="16"/>
  <c r="S469" i="16"/>
  <c r="D469" i="16"/>
  <c r="E469" i="16"/>
  <c r="S470" i="16"/>
  <c r="D470" i="16"/>
  <c r="E470" i="16"/>
  <c r="S471" i="16"/>
  <c r="D471" i="16"/>
  <c r="E471" i="16"/>
  <c r="S472" i="16"/>
  <c r="D472" i="16"/>
  <c r="E472" i="16"/>
  <c r="S473" i="16"/>
  <c r="D473" i="16"/>
  <c r="E473" i="16"/>
  <c r="S474" i="16"/>
  <c r="D474" i="16"/>
  <c r="E474" i="16"/>
  <c r="S475" i="16"/>
  <c r="D475" i="16"/>
  <c r="E475" i="16"/>
  <c r="S476" i="16"/>
  <c r="D476" i="16"/>
  <c r="E476" i="16"/>
  <c r="S477" i="16"/>
  <c r="D477" i="16"/>
  <c r="E477" i="16"/>
  <c r="S478" i="16"/>
  <c r="D478" i="16"/>
  <c r="E478" i="16"/>
  <c r="S479" i="16"/>
  <c r="D479" i="16"/>
  <c r="E479" i="16"/>
  <c r="S480" i="16"/>
  <c r="D480" i="16"/>
  <c r="E480" i="16"/>
  <c r="S481" i="16"/>
  <c r="D481" i="16"/>
  <c r="E481" i="16"/>
  <c r="S482" i="16"/>
  <c r="D482" i="16"/>
  <c r="E482" i="16"/>
  <c r="U482" i="16"/>
  <c r="S483" i="16"/>
  <c r="D483" i="16"/>
  <c r="E483" i="16"/>
  <c r="S484" i="16"/>
  <c r="D484" i="16"/>
  <c r="E484" i="16"/>
  <c r="S485" i="16"/>
  <c r="D485" i="16"/>
  <c r="E485" i="16"/>
  <c r="S486" i="16"/>
  <c r="D486" i="16"/>
  <c r="E486" i="16"/>
  <c r="U486" i="16"/>
  <c r="S487" i="16"/>
  <c r="D487" i="16"/>
  <c r="E487" i="16"/>
  <c r="S488" i="16"/>
  <c r="D488" i="16"/>
  <c r="E488" i="16"/>
  <c r="S489" i="16"/>
  <c r="D489" i="16"/>
  <c r="E489" i="16"/>
  <c r="S490" i="16"/>
  <c r="D490" i="16"/>
  <c r="E490" i="16"/>
  <c r="S491" i="16"/>
  <c r="D491" i="16"/>
  <c r="E491" i="16"/>
  <c r="S492" i="16"/>
  <c r="D492" i="16"/>
  <c r="E492" i="16"/>
  <c r="S493" i="16"/>
  <c r="D493" i="16"/>
  <c r="E493" i="16"/>
  <c r="S494" i="16"/>
  <c r="D494" i="16"/>
  <c r="E494" i="16"/>
  <c r="S495" i="16"/>
  <c r="D495" i="16"/>
  <c r="E495" i="16"/>
  <c r="S496" i="16"/>
  <c r="D496" i="16"/>
  <c r="E496" i="16"/>
  <c r="S497" i="16"/>
  <c r="D497" i="16"/>
  <c r="E497" i="16"/>
  <c r="S498" i="16"/>
  <c r="D498" i="16"/>
  <c r="E498" i="16"/>
  <c r="S499" i="16"/>
  <c r="D499" i="16"/>
  <c r="E499" i="16"/>
  <c r="S500" i="16"/>
  <c r="D500" i="16"/>
  <c r="E500" i="16"/>
  <c r="S501" i="16"/>
  <c r="D501" i="16"/>
  <c r="E501" i="16"/>
  <c r="S502" i="16"/>
  <c r="D502" i="16"/>
  <c r="E502" i="16"/>
  <c r="S503" i="16"/>
  <c r="D503" i="16"/>
  <c r="E503" i="16"/>
  <c r="S504" i="16"/>
  <c r="D504" i="16"/>
  <c r="E504" i="16"/>
  <c r="S505" i="16"/>
  <c r="D505" i="16"/>
  <c r="E505" i="16"/>
  <c r="S506" i="16"/>
  <c r="D506" i="16"/>
  <c r="E506" i="16"/>
  <c r="S507" i="16"/>
  <c r="D507" i="16"/>
  <c r="E507" i="16"/>
  <c r="S508" i="16"/>
  <c r="D508" i="16"/>
  <c r="E508" i="16"/>
  <c r="S509" i="16"/>
  <c r="D509" i="16"/>
  <c r="E509" i="16"/>
  <c r="S510" i="16"/>
  <c r="D510" i="16"/>
  <c r="E510" i="16"/>
  <c r="S511" i="16"/>
  <c r="D511" i="16"/>
  <c r="E511" i="16"/>
  <c r="S512" i="16"/>
  <c r="D512" i="16"/>
  <c r="E512" i="16"/>
  <c r="S513" i="16"/>
  <c r="D513" i="16"/>
  <c r="E513" i="16"/>
  <c r="S514" i="16"/>
  <c r="D514" i="16"/>
  <c r="E514" i="16"/>
  <c r="S515" i="16"/>
  <c r="D515" i="16"/>
  <c r="E515" i="16"/>
  <c r="S516" i="16"/>
  <c r="D516" i="16"/>
  <c r="E516" i="16"/>
  <c r="S517" i="16"/>
  <c r="D517" i="16"/>
  <c r="E517" i="16"/>
  <c r="S518" i="16"/>
  <c r="D518" i="16"/>
  <c r="E518" i="16"/>
  <c r="S519" i="16"/>
  <c r="D519" i="16"/>
  <c r="E519" i="16"/>
  <c r="S520" i="16"/>
  <c r="D520" i="16"/>
  <c r="E520" i="16"/>
  <c r="S521" i="16"/>
  <c r="D521" i="16"/>
  <c r="E521" i="16"/>
  <c r="S522" i="16"/>
  <c r="D522" i="16"/>
  <c r="E522" i="16"/>
  <c r="S523" i="16"/>
  <c r="D523" i="16"/>
  <c r="E523" i="16"/>
  <c r="S524" i="16"/>
  <c r="D524" i="16"/>
  <c r="E524" i="16"/>
  <c r="S525" i="16"/>
  <c r="D525" i="16"/>
  <c r="E525" i="16"/>
  <c r="S526" i="16"/>
  <c r="D526" i="16"/>
  <c r="E526" i="16"/>
  <c r="U526" i="16"/>
  <c r="S527" i="16"/>
  <c r="D527" i="16"/>
  <c r="E527" i="16"/>
  <c r="S528" i="16"/>
  <c r="D528" i="16"/>
  <c r="E528" i="16"/>
  <c r="S529" i="16"/>
  <c r="D529" i="16"/>
  <c r="E529" i="16"/>
  <c r="S530" i="16"/>
  <c r="D530" i="16"/>
  <c r="E530" i="16"/>
  <c r="S531" i="16"/>
  <c r="D531" i="16"/>
  <c r="E531" i="16"/>
  <c r="U531" i="16"/>
  <c r="S532" i="16"/>
  <c r="D532" i="16"/>
  <c r="E532" i="16"/>
  <c r="S533" i="16"/>
  <c r="D533" i="16"/>
  <c r="E533" i="16"/>
  <c r="S534" i="16"/>
  <c r="D534" i="16"/>
  <c r="E534" i="16"/>
  <c r="S535" i="16"/>
  <c r="D535" i="16"/>
  <c r="E535" i="16"/>
  <c r="S536" i="16"/>
  <c r="D536" i="16"/>
  <c r="E536" i="16"/>
  <c r="S537" i="16"/>
  <c r="D537" i="16"/>
  <c r="E537" i="16"/>
  <c r="D538" i="16"/>
  <c r="E538" i="16"/>
  <c r="S539" i="16"/>
  <c r="D539" i="16"/>
  <c r="E539" i="16"/>
  <c r="S540" i="16"/>
  <c r="D540" i="16"/>
  <c r="E540" i="16"/>
  <c r="S541" i="16"/>
  <c r="D541" i="16"/>
  <c r="E541" i="16"/>
  <c r="S542" i="16"/>
  <c r="D542" i="16"/>
  <c r="E542" i="16"/>
  <c r="D543" i="16"/>
  <c r="E543" i="16"/>
  <c r="S544" i="16"/>
  <c r="D544" i="16"/>
  <c r="E544" i="16"/>
  <c r="S545" i="16"/>
  <c r="D545" i="16"/>
  <c r="E545" i="16"/>
  <c r="D546" i="16"/>
  <c r="D547" i="16"/>
  <c r="E547" i="16"/>
  <c r="S548" i="16"/>
  <c r="D548" i="16"/>
  <c r="E548" i="16"/>
  <c r="S549" i="16"/>
  <c r="D549" i="16"/>
  <c r="E549" i="16"/>
  <c r="D550" i="16"/>
  <c r="E550" i="16"/>
  <c r="D551" i="16"/>
  <c r="E551" i="16"/>
  <c r="S552" i="16"/>
  <c r="D552" i="16"/>
  <c r="E552" i="16"/>
  <c r="S553" i="16"/>
  <c r="D553" i="16"/>
  <c r="E553" i="16"/>
  <c r="S554" i="16"/>
  <c r="D554" i="16"/>
  <c r="E554" i="16"/>
  <c r="S555" i="16"/>
  <c r="D555" i="16"/>
  <c r="E555" i="16"/>
  <c r="S556" i="16"/>
  <c r="D556" i="16"/>
  <c r="E556" i="16"/>
  <c r="S557" i="16"/>
  <c r="D557" i="16"/>
  <c r="E557" i="16"/>
  <c r="D558" i="16"/>
  <c r="E558" i="16"/>
  <c r="D559" i="16"/>
  <c r="U559" i="16"/>
  <c r="S560" i="16"/>
  <c r="D560" i="16"/>
  <c r="E560" i="16"/>
  <c r="S561" i="16"/>
  <c r="D561" i="16"/>
  <c r="E561" i="16"/>
  <c r="S562" i="16"/>
  <c r="D562" i="16"/>
  <c r="E562" i="16"/>
  <c r="S563" i="16"/>
  <c r="D563" i="16"/>
  <c r="E563" i="16"/>
  <c r="S564" i="16"/>
  <c r="D564" i="16"/>
  <c r="E564" i="16"/>
  <c r="S565" i="16"/>
  <c r="D565" i="16"/>
  <c r="E565" i="16"/>
  <c r="S566" i="16"/>
  <c r="D566" i="16"/>
  <c r="E566" i="16"/>
  <c r="D567" i="16"/>
  <c r="E567" i="16"/>
  <c r="S568" i="16"/>
  <c r="D568" i="16"/>
  <c r="E568" i="16"/>
  <c r="D569" i="16"/>
  <c r="E569" i="16"/>
  <c r="E570" i="16"/>
  <c r="U570" i="16"/>
  <c r="D571" i="16"/>
  <c r="E571" i="16"/>
  <c r="D572" i="16"/>
  <c r="E572" i="16"/>
  <c r="S573" i="16"/>
  <c r="D573" i="16"/>
  <c r="E573" i="16"/>
  <c r="D575" i="16"/>
  <c r="E575" i="16"/>
  <c r="S576" i="16"/>
  <c r="D576" i="16"/>
  <c r="E576" i="16"/>
  <c r="S577" i="16"/>
  <c r="D577" i="16"/>
  <c r="E577" i="16"/>
  <c r="D578" i="16"/>
  <c r="D579" i="16"/>
  <c r="E579" i="16"/>
  <c r="S580" i="16"/>
  <c r="D580" i="16"/>
  <c r="E580" i="16"/>
  <c r="S581" i="16"/>
  <c r="D581" i="16"/>
  <c r="E581" i="16"/>
  <c r="S582" i="16"/>
  <c r="D582" i="16"/>
  <c r="E582" i="16"/>
  <c r="S583" i="16"/>
  <c r="D583" i="16"/>
  <c r="E583" i="16"/>
  <c r="S584" i="16"/>
  <c r="D584" i="16"/>
  <c r="E584" i="16"/>
  <c r="S585" i="16"/>
  <c r="D585" i="16"/>
  <c r="E585" i="16"/>
  <c r="S586" i="16"/>
  <c r="D586" i="16"/>
  <c r="E586" i="16"/>
  <c r="D587" i="16"/>
  <c r="E587" i="16"/>
  <c r="S589" i="16"/>
  <c r="D589" i="16"/>
  <c r="E589" i="16"/>
  <c r="D590" i="16"/>
  <c r="E590" i="16"/>
  <c r="D591" i="16"/>
  <c r="E591" i="16"/>
  <c r="S592" i="16"/>
  <c r="D592" i="16"/>
  <c r="E592" i="16"/>
  <c r="D593" i="16"/>
  <c r="E593" i="16"/>
  <c r="D594" i="16"/>
  <c r="U594" i="16"/>
  <c r="D595" i="16"/>
  <c r="E595" i="16"/>
  <c r="D596" i="16"/>
  <c r="E596" i="16"/>
  <c r="S597" i="16"/>
  <c r="D597" i="16"/>
  <c r="E597" i="16"/>
  <c r="D598" i="16"/>
  <c r="D599" i="16"/>
  <c r="E599" i="16"/>
  <c r="S600" i="16"/>
  <c r="D600" i="16"/>
  <c r="E600" i="16"/>
  <c r="S601" i="16"/>
  <c r="D601" i="16"/>
  <c r="E601" i="16"/>
  <c r="S602" i="16"/>
  <c r="D602" i="16"/>
  <c r="E602" i="16"/>
  <c r="S603" i="16"/>
  <c r="D603" i="16"/>
  <c r="E603" i="16"/>
  <c r="S604" i="16"/>
  <c r="D604" i="16"/>
  <c r="E604" i="16"/>
  <c r="D605" i="16"/>
  <c r="E605" i="16"/>
  <c r="D606" i="16"/>
  <c r="E606" i="16"/>
  <c r="S607" i="16"/>
  <c r="D607" i="16"/>
  <c r="E607" i="16"/>
  <c r="S608" i="16"/>
  <c r="D608" i="16"/>
  <c r="E608" i="16"/>
  <c r="S609" i="16"/>
  <c r="D609" i="16"/>
  <c r="E609" i="16"/>
  <c r="S611" i="16"/>
  <c r="D611" i="16"/>
  <c r="E611" i="16"/>
  <c r="S612" i="16"/>
  <c r="D612" i="16"/>
  <c r="E612" i="16"/>
  <c r="D613" i="16"/>
  <c r="E613" i="16"/>
  <c r="D614" i="16"/>
  <c r="E614" i="16"/>
  <c r="S615" i="16"/>
  <c r="D615" i="16"/>
  <c r="E615" i="16"/>
  <c r="S616" i="16"/>
  <c r="D616" i="16"/>
  <c r="E616" i="16"/>
  <c r="S617" i="16"/>
  <c r="D617" i="16"/>
  <c r="E617" i="16"/>
  <c r="S618" i="16"/>
  <c r="D618" i="16"/>
  <c r="E618" i="16"/>
  <c r="S619" i="16"/>
  <c r="D619" i="16"/>
  <c r="E619" i="16"/>
  <c r="S620" i="16"/>
  <c r="D620" i="16"/>
  <c r="E620" i="16"/>
  <c r="S621" i="16"/>
  <c r="D621" i="16"/>
  <c r="E621" i="16"/>
  <c r="D622" i="16"/>
  <c r="E622" i="16"/>
  <c r="S623" i="16"/>
  <c r="D623" i="16"/>
  <c r="E623" i="16"/>
  <c r="S624" i="16"/>
  <c r="D624" i="16"/>
  <c r="E624" i="16"/>
  <c r="D625" i="16"/>
  <c r="E625" i="16"/>
  <c r="E626" i="16"/>
  <c r="D627" i="16"/>
  <c r="E627" i="16"/>
  <c r="S628" i="16"/>
  <c r="D628" i="16"/>
  <c r="E628" i="16"/>
  <c r="D629" i="16"/>
  <c r="E629" i="16"/>
  <c r="S630" i="16"/>
  <c r="D630" i="16"/>
  <c r="E630" i="16"/>
  <c r="D631" i="16"/>
  <c r="D632" i="16"/>
  <c r="E632" i="16"/>
  <c r="S633" i="16"/>
  <c r="D633" i="16"/>
  <c r="E633" i="16"/>
  <c r="E634" i="16"/>
  <c r="S635" i="16"/>
  <c r="D635" i="16"/>
  <c r="E635" i="16"/>
  <c r="S636" i="16"/>
  <c r="D636" i="16"/>
  <c r="E636" i="16"/>
  <c r="S637" i="16"/>
  <c r="D637" i="16"/>
  <c r="E637" i="16"/>
  <c r="D638" i="16"/>
  <c r="D639" i="16"/>
  <c r="E639" i="16"/>
  <c r="S640" i="16"/>
  <c r="D640" i="16"/>
  <c r="E640" i="16"/>
  <c r="D641" i="16"/>
  <c r="E641" i="16"/>
  <c r="D642" i="16"/>
  <c r="E642" i="16"/>
  <c r="D643" i="16"/>
  <c r="E643" i="16"/>
  <c r="D644" i="16"/>
  <c r="E644" i="16"/>
  <c r="S645" i="16"/>
  <c r="D645" i="16"/>
  <c r="E645" i="16"/>
  <c r="S646" i="16"/>
  <c r="D646" i="16"/>
  <c r="E646" i="16"/>
  <c r="S647" i="16"/>
  <c r="D647" i="16"/>
  <c r="E647" i="16"/>
  <c r="S648" i="16"/>
  <c r="D648" i="16"/>
  <c r="E648" i="16"/>
  <c r="S649" i="16"/>
  <c r="D649" i="16"/>
  <c r="E649" i="16"/>
  <c r="S650" i="16"/>
  <c r="D650" i="16"/>
  <c r="E650" i="16"/>
  <c r="D652" i="16"/>
  <c r="E652" i="16"/>
  <c r="D653" i="16"/>
  <c r="E653" i="16"/>
  <c r="S654" i="16"/>
  <c r="D654" i="16"/>
  <c r="E654" i="16"/>
  <c r="S655" i="16"/>
  <c r="D655" i="16"/>
  <c r="E655" i="16"/>
  <c r="D656" i="16"/>
  <c r="E656" i="16"/>
  <c r="S657" i="16"/>
  <c r="D657" i="16"/>
  <c r="E657" i="16"/>
  <c r="S658" i="16"/>
  <c r="D658" i="16"/>
  <c r="E658" i="16"/>
  <c r="S659" i="16"/>
  <c r="D659" i="16"/>
  <c r="E659" i="16"/>
  <c r="S660" i="16"/>
  <c r="D660" i="16"/>
  <c r="E660" i="16"/>
  <c r="S661" i="16"/>
  <c r="D661" i="16"/>
  <c r="E661" i="16"/>
  <c r="D662" i="16"/>
  <c r="E662" i="16"/>
  <c r="S664" i="16"/>
  <c r="D664" i="16"/>
  <c r="E664" i="16"/>
  <c r="D665" i="16"/>
  <c r="E665" i="16"/>
  <c r="D666" i="16"/>
  <c r="E666" i="16"/>
  <c r="D667" i="16"/>
  <c r="E667" i="16"/>
  <c r="D668" i="16"/>
  <c r="S669" i="16"/>
  <c r="D669" i="16"/>
  <c r="E669" i="16"/>
  <c r="D670" i="16"/>
  <c r="E670" i="16"/>
  <c r="D671" i="16"/>
  <c r="E671" i="16"/>
  <c r="S672" i="16"/>
  <c r="D672" i="16"/>
  <c r="E672" i="16"/>
  <c r="S673" i="16"/>
  <c r="D673" i="16"/>
  <c r="E673" i="16"/>
  <c r="D674" i="16"/>
  <c r="E674" i="16"/>
  <c r="D675" i="16"/>
  <c r="E675" i="16"/>
  <c r="D676" i="16"/>
  <c r="E676" i="16"/>
  <c r="S677" i="16"/>
  <c r="D677" i="16"/>
  <c r="E677" i="16"/>
  <c r="S678" i="16"/>
  <c r="D678" i="16"/>
  <c r="E678" i="16"/>
  <c r="E679" i="16"/>
  <c r="U679" i="16"/>
  <c r="S680" i="16"/>
  <c r="D680" i="16"/>
  <c r="E680" i="16"/>
  <c r="S681" i="16"/>
  <c r="D681" i="16"/>
  <c r="E681" i="16"/>
  <c r="D682" i="16"/>
  <c r="U682" i="16"/>
  <c r="S683" i="16"/>
  <c r="D683" i="16"/>
  <c r="E683" i="16"/>
  <c r="D684" i="16"/>
  <c r="E684" i="16"/>
  <c r="D685" i="16"/>
  <c r="E685" i="16"/>
  <c r="S686" i="16"/>
  <c r="D686" i="16"/>
  <c r="E686" i="16"/>
  <c r="E687" i="16"/>
  <c r="D688" i="16"/>
  <c r="E688" i="16"/>
  <c r="D689" i="16"/>
  <c r="E689" i="16"/>
  <c r="D690" i="16"/>
  <c r="E690" i="16"/>
  <c r="S691" i="16"/>
  <c r="D691" i="16"/>
  <c r="E691" i="16"/>
  <c r="U691" i="16"/>
  <c r="D692" i="16"/>
  <c r="E692" i="16"/>
  <c r="S693" i="16"/>
  <c r="D693" i="16"/>
  <c r="E693" i="16"/>
  <c r="S694" i="16"/>
  <c r="D694" i="16"/>
  <c r="E694" i="16"/>
  <c r="D695" i="16"/>
  <c r="E695" i="16"/>
  <c r="S696" i="16"/>
  <c r="D696" i="16"/>
  <c r="E696" i="16"/>
  <c r="D697" i="16"/>
  <c r="E697" i="16"/>
  <c r="S698" i="16"/>
  <c r="D698" i="16"/>
  <c r="E698" i="16"/>
  <c r="D699" i="16"/>
  <c r="E699" i="16"/>
  <c r="D700" i="16"/>
  <c r="E700" i="16"/>
  <c r="S701" i="16"/>
  <c r="D701" i="16"/>
  <c r="E701" i="16"/>
  <c r="S702" i="16"/>
  <c r="D702" i="16"/>
  <c r="E702" i="16"/>
  <c r="D703" i="16"/>
  <c r="E703" i="16"/>
  <c r="S704" i="16"/>
  <c r="D704" i="16"/>
  <c r="E704" i="16"/>
  <c r="S705" i="16"/>
  <c r="D705" i="16"/>
  <c r="E705" i="16"/>
  <c r="S706" i="16"/>
  <c r="D706" i="16"/>
  <c r="E706" i="16"/>
  <c r="U706" i="16"/>
  <c r="D707" i="16"/>
  <c r="E707" i="16"/>
  <c r="S708" i="16"/>
  <c r="D708" i="16"/>
  <c r="E708" i="16"/>
  <c r="S709" i="16"/>
  <c r="D709" i="16"/>
  <c r="E709" i="16"/>
  <c r="D710" i="16"/>
  <c r="U710" i="16"/>
  <c r="S711" i="16"/>
  <c r="D711" i="16"/>
  <c r="E711" i="16"/>
  <c r="D712" i="16"/>
  <c r="E712" i="16"/>
  <c r="D713" i="16"/>
  <c r="E713" i="16"/>
  <c r="E714" i="16"/>
  <c r="D715" i="16"/>
  <c r="E715" i="16"/>
  <c r="D716" i="16"/>
  <c r="E716" i="16"/>
  <c r="D717" i="16"/>
  <c r="E717" i="16"/>
  <c r="D718" i="16"/>
  <c r="E718" i="16"/>
  <c r="D719" i="16"/>
  <c r="E719" i="16"/>
  <c r="S720" i="16"/>
  <c r="D720" i="16"/>
  <c r="E720" i="16"/>
  <c r="S721" i="16"/>
  <c r="D721" i="16"/>
  <c r="E721" i="16"/>
  <c r="S722" i="16"/>
  <c r="D722" i="16"/>
  <c r="E722" i="16"/>
  <c r="D723" i="16"/>
  <c r="D724" i="16"/>
  <c r="E724" i="16"/>
  <c r="S725" i="16"/>
  <c r="D725" i="16"/>
  <c r="E725" i="16"/>
  <c r="D726" i="16"/>
  <c r="E726" i="16"/>
  <c r="S727" i="16"/>
  <c r="D727" i="16"/>
  <c r="E727" i="16"/>
  <c r="D728" i="16"/>
  <c r="U728" i="16"/>
  <c r="S729" i="16"/>
  <c r="D729" i="16"/>
  <c r="E729" i="16"/>
  <c r="S730" i="16"/>
  <c r="D730" i="16"/>
  <c r="E730" i="16"/>
  <c r="S731" i="16"/>
  <c r="D731" i="16"/>
  <c r="E731" i="16"/>
  <c r="D732" i="16"/>
  <c r="E732" i="16"/>
  <c r="S733" i="16"/>
  <c r="D733" i="16"/>
  <c r="E733" i="16"/>
  <c r="U733" i="16"/>
  <c r="S734" i="16"/>
  <c r="D734" i="16"/>
  <c r="E734" i="16"/>
  <c r="D735" i="16"/>
  <c r="E735" i="16"/>
  <c r="S736" i="16"/>
  <c r="D736" i="16"/>
  <c r="E736" i="16"/>
  <c r="D737" i="16"/>
  <c r="E737" i="16"/>
  <c r="U737" i="16"/>
  <c r="D738" i="16"/>
  <c r="E738" i="16"/>
  <c r="S739" i="16"/>
  <c r="D739" i="16"/>
  <c r="E739" i="16"/>
  <c r="D740" i="16"/>
  <c r="E740" i="16"/>
  <c r="S741" i="16"/>
  <c r="D741" i="16"/>
  <c r="E741" i="16"/>
  <c r="D742" i="16"/>
  <c r="E742" i="16"/>
  <c r="S743" i="16"/>
  <c r="D743" i="16"/>
  <c r="E743" i="16"/>
  <c r="S744" i="16"/>
  <c r="D744" i="16"/>
  <c r="E744" i="16"/>
  <c r="U744" i="16"/>
  <c r="D745" i="16"/>
  <c r="E745" i="16"/>
  <c r="S746" i="16"/>
  <c r="D746" i="16"/>
  <c r="E746" i="16"/>
  <c r="D747" i="16"/>
  <c r="E747" i="16"/>
  <c r="S748" i="16"/>
  <c r="D748" i="16"/>
  <c r="E748" i="16"/>
  <c r="S749" i="16"/>
  <c r="D749" i="16"/>
  <c r="E749" i="16"/>
  <c r="S750" i="16"/>
  <c r="D750" i="16"/>
  <c r="E750" i="16"/>
  <c r="D751" i="16"/>
  <c r="E751" i="16"/>
  <c r="S752" i="16"/>
  <c r="D752" i="16"/>
  <c r="E752" i="16"/>
  <c r="S753" i="16"/>
  <c r="D753" i="16"/>
  <c r="E753" i="16"/>
  <c r="S754" i="16"/>
  <c r="D754" i="16"/>
  <c r="E754" i="16"/>
  <c r="S755" i="16"/>
  <c r="D755" i="16"/>
  <c r="E755" i="16"/>
  <c r="S756" i="16"/>
  <c r="D756" i="16"/>
  <c r="E756" i="16"/>
  <c r="S757" i="16"/>
  <c r="D757" i="16"/>
  <c r="E757" i="16"/>
  <c r="E758" i="16"/>
  <c r="S759" i="16"/>
  <c r="D759" i="16"/>
  <c r="E759" i="16"/>
  <c r="D760" i="16"/>
  <c r="E760" i="16"/>
  <c r="S761" i="16"/>
  <c r="D761" i="16"/>
  <c r="E761" i="16"/>
  <c r="D763" i="16"/>
  <c r="E763" i="16"/>
  <c r="U763" i="16"/>
  <c r="D764" i="16"/>
  <c r="E764" i="16"/>
  <c r="S765" i="16"/>
  <c r="D765" i="16"/>
  <c r="E765" i="16"/>
  <c r="D766" i="16"/>
  <c r="E766" i="16"/>
  <c r="D767" i="16"/>
  <c r="E767" i="16"/>
  <c r="D768" i="16"/>
  <c r="E768" i="16"/>
  <c r="D769" i="16"/>
  <c r="E769" i="16"/>
  <c r="D770" i="16"/>
  <c r="E770" i="16"/>
  <c r="S771" i="16"/>
  <c r="D771" i="16"/>
  <c r="E771" i="16"/>
  <c r="D772" i="16"/>
  <c r="E772" i="16"/>
  <c r="S773" i="16"/>
  <c r="D773" i="16"/>
  <c r="E773" i="16"/>
  <c r="D774" i="16"/>
  <c r="E774" i="16"/>
  <c r="D775" i="16"/>
  <c r="E775" i="16"/>
  <c r="D776" i="16"/>
  <c r="E776" i="16"/>
  <c r="S778" i="16"/>
  <c r="D778" i="16"/>
  <c r="E778" i="16"/>
  <c r="D779" i="16"/>
  <c r="U779" i="16"/>
  <c r="D780" i="16"/>
  <c r="E780" i="16"/>
  <c r="S781" i="16"/>
  <c r="D781" i="16"/>
  <c r="E781" i="16"/>
  <c r="S782" i="16"/>
  <c r="D782" i="16"/>
  <c r="E782" i="16"/>
  <c r="S783" i="16"/>
  <c r="D783" i="16"/>
  <c r="E783" i="16"/>
  <c r="D784" i="16"/>
  <c r="E784" i="16"/>
  <c r="S785" i="16"/>
  <c r="D785" i="16"/>
  <c r="E785" i="16"/>
  <c r="D786" i="16"/>
  <c r="E786" i="16"/>
  <c r="D787" i="16"/>
  <c r="E787" i="16"/>
  <c r="E788" i="16"/>
  <c r="U788" i="16"/>
  <c r="S789" i="16"/>
  <c r="D789" i="16"/>
  <c r="E789" i="16"/>
  <c r="D790" i="16"/>
  <c r="E790" i="16"/>
  <c r="S791" i="16"/>
  <c r="D791" i="16"/>
  <c r="E791" i="16"/>
  <c r="D792" i="16"/>
  <c r="E792" i="16"/>
  <c r="S793" i="16"/>
  <c r="D793" i="16"/>
  <c r="E793" i="16"/>
  <c r="D794" i="16"/>
  <c r="E794" i="16"/>
  <c r="S795" i="16"/>
  <c r="D795" i="16"/>
  <c r="E795" i="16"/>
  <c r="D796" i="16"/>
  <c r="U796" i="16"/>
  <c r="E797" i="16"/>
  <c r="U797" i="16"/>
  <c r="S799" i="16"/>
  <c r="D799" i="16"/>
  <c r="E799" i="16"/>
  <c r="S800" i="16"/>
  <c r="D800" i="16"/>
  <c r="E800" i="16"/>
  <c r="D801" i="16"/>
  <c r="E801" i="16"/>
  <c r="S802" i="16"/>
  <c r="D802" i="16"/>
  <c r="E802" i="16"/>
  <c r="D803" i="16"/>
  <c r="U803" i="16"/>
  <c r="D804" i="16"/>
  <c r="E804" i="16"/>
  <c r="S805" i="16"/>
  <c r="D805" i="16"/>
  <c r="E805" i="16"/>
  <c r="U805" i="16"/>
  <c r="D806" i="16"/>
  <c r="E806" i="16"/>
  <c r="D807" i="16"/>
  <c r="D808" i="16"/>
  <c r="E808" i="16"/>
  <c r="S809" i="16"/>
  <c r="D809" i="16"/>
  <c r="E809" i="16"/>
  <c r="D810" i="16"/>
  <c r="E810" i="16"/>
  <c r="D811" i="16"/>
  <c r="E811" i="16"/>
  <c r="E812" i="16"/>
  <c r="U812" i="16"/>
  <c r="D813" i="16"/>
  <c r="E813" i="16"/>
  <c r="D814" i="16"/>
  <c r="E814" i="16"/>
  <c r="D815" i="16"/>
  <c r="E815" i="16"/>
  <c r="S816" i="16"/>
  <c r="D816" i="16"/>
  <c r="E816" i="16"/>
  <c r="S817" i="16"/>
  <c r="D817" i="16"/>
  <c r="E817" i="16"/>
  <c r="S818" i="16"/>
  <c r="D818" i="16"/>
  <c r="E818" i="16"/>
  <c r="S819" i="16"/>
  <c r="D819" i="16"/>
  <c r="E819" i="16"/>
  <c r="S820" i="16"/>
  <c r="D820" i="16"/>
  <c r="E820" i="16"/>
  <c r="D821" i="16"/>
  <c r="E821" i="16"/>
  <c r="S822" i="16"/>
  <c r="D822" i="16"/>
  <c r="E822" i="16"/>
  <c r="D824" i="16"/>
  <c r="U824" i="16"/>
  <c r="S825" i="16"/>
  <c r="D825" i="16"/>
  <c r="E825" i="16"/>
  <c r="S826" i="16"/>
  <c r="D826" i="16"/>
  <c r="E826" i="16"/>
  <c r="S827" i="16"/>
  <c r="D827" i="16"/>
  <c r="E827" i="16"/>
  <c r="D828" i="16"/>
  <c r="E828" i="16"/>
  <c r="D829" i="16"/>
  <c r="E829" i="16"/>
  <c r="D830" i="16"/>
  <c r="E830" i="16"/>
  <c r="D831" i="16"/>
  <c r="E831" i="16"/>
  <c r="S832" i="16"/>
  <c r="D832" i="16"/>
  <c r="E832" i="16"/>
  <c r="S833" i="16"/>
  <c r="D833" i="16"/>
  <c r="E833" i="16"/>
  <c r="S834" i="16"/>
  <c r="D834" i="16"/>
  <c r="E834" i="16"/>
  <c r="D835" i="16"/>
  <c r="E835" i="16"/>
  <c r="U835" i="16"/>
  <c r="D836" i="16"/>
  <c r="E836" i="16"/>
  <c r="S837" i="16"/>
  <c r="D837" i="16"/>
  <c r="E837" i="16"/>
  <c r="U837" i="16"/>
  <c r="D838" i="16"/>
  <c r="E838" i="16"/>
  <c r="S839" i="16"/>
  <c r="D839" i="16"/>
  <c r="E839" i="16"/>
  <c r="S840" i="16"/>
  <c r="D840" i="16"/>
  <c r="E840" i="16"/>
  <c r="D841" i="16"/>
  <c r="E841" i="16"/>
  <c r="D842" i="16"/>
  <c r="E842" i="16"/>
  <c r="D843" i="16"/>
  <c r="E843" i="16"/>
  <c r="D844" i="16"/>
  <c r="E844" i="16"/>
  <c r="D845" i="16"/>
  <c r="E845" i="16"/>
  <c r="D846" i="16"/>
  <c r="E846" i="16"/>
  <c r="S847" i="16"/>
  <c r="D847" i="16"/>
  <c r="E847" i="16"/>
  <c r="E848" i="16"/>
  <c r="S849" i="16"/>
  <c r="D849" i="16"/>
  <c r="E849" i="16"/>
  <c r="D850" i="16"/>
  <c r="E850" i="16"/>
  <c r="E851" i="16"/>
  <c r="U851" i="16"/>
  <c r="D852" i="16"/>
  <c r="E852" i="16"/>
  <c r="S853" i="16"/>
  <c r="D853" i="16"/>
  <c r="E853" i="16"/>
  <c r="S854" i="16"/>
  <c r="D854" i="16"/>
  <c r="E854" i="16"/>
  <c r="S855" i="16"/>
  <c r="D855" i="16"/>
  <c r="E855" i="16"/>
  <c r="E857" i="16"/>
  <c r="U857" i="16"/>
  <c r="S858" i="16"/>
  <c r="D858" i="16"/>
  <c r="E858" i="16"/>
  <c r="S859" i="16"/>
  <c r="D859" i="16"/>
  <c r="E859" i="16"/>
  <c r="D860" i="16"/>
  <c r="D861" i="16"/>
  <c r="E861" i="16"/>
  <c r="D862" i="16"/>
  <c r="E862" i="16"/>
  <c r="E863" i="16"/>
  <c r="D864" i="16"/>
  <c r="E864" i="16"/>
  <c r="S865" i="16"/>
  <c r="D865" i="16"/>
  <c r="E865" i="16"/>
  <c r="S866" i="16"/>
  <c r="D866" i="16"/>
  <c r="E866" i="16"/>
  <c r="U866" i="16"/>
  <c r="S868" i="16"/>
  <c r="D868" i="16"/>
  <c r="E868" i="16"/>
  <c r="S869" i="16"/>
  <c r="D869" i="16"/>
  <c r="E869" i="16"/>
  <c r="S870" i="16"/>
  <c r="D870" i="16"/>
  <c r="E870" i="16"/>
  <c r="U872" i="16"/>
  <c r="S873" i="16"/>
  <c r="D873" i="16"/>
  <c r="E873" i="16"/>
  <c r="S874" i="16"/>
  <c r="D874" i="16"/>
  <c r="E874" i="16"/>
  <c r="D875" i="16"/>
  <c r="U875" i="16"/>
  <c r="E876" i="16"/>
  <c r="D877" i="16"/>
  <c r="E877" i="16"/>
  <c r="D878" i="16"/>
  <c r="D879" i="16"/>
  <c r="E879" i="16"/>
  <c r="D880" i="16"/>
  <c r="E880" i="16"/>
  <c r="D881" i="16"/>
  <c r="E881" i="16"/>
  <c r="D882" i="16"/>
  <c r="E882" i="16"/>
  <c r="S883" i="16"/>
  <c r="D883" i="16"/>
  <c r="E883" i="16"/>
  <c r="D884" i="16"/>
  <c r="E884" i="16"/>
  <c r="S885" i="16"/>
  <c r="D885" i="16"/>
  <c r="E885" i="16"/>
  <c r="D886" i="16"/>
  <c r="E886" i="16"/>
  <c r="D887" i="16"/>
  <c r="E887" i="16"/>
  <c r="S888" i="16"/>
  <c r="D888" i="16"/>
  <c r="E888" i="16"/>
  <c r="D889" i="16"/>
  <c r="E889" i="16"/>
  <c r="S890" i="16"/>
  <c r="D890" i="16"/>
  <c r="E890" i="16"/>
  <c r="D891" i="16"/>
  <c r="E891" i="16"/>
  <c r="D892" i="16"/>
  <c r="E892" i="16"/>
  <c r="D893" i="16"/>
  <c r="E893" i="16"/>
  <c r="S894" i="16"/>
  <c r="D894" i="16"/>
  <c r="E894" i="16"/>
  <c r="S895" i="16"/>
  <c r="D895" i="16"/>
  <c r="E895" i="16"/>
  <c r="S896" i="16"/>
  <c r="D896" i="16"/>
  <c r="E896" i="16"/>
  <c r="S897" i="16"/>
  <c r="D897" i="16"/>
  <c r="E897" i="16"/>
  <c r="D898" i="16"/>
  <c r="E898" i="16"/>
  <c r="D899" i="16"/>
  <c r="E899" i="16"/>
  <c r="D900" i="16"/>
  <c r="E900" i="16"/>
  <c r="D901" i="16"/>
  <c r="E901" i="16"/>
  <c r="S902" i="16"/>
  <c r="D902" i="16"/>
  <c r="E902" i="16"/>
  <c r="D903" i="16"/>
  <c r="E903" i="16"/>
  <c r="S904" i="16"/>
  <c r="D904" i="16"/>
  <c r="E904" i="16"/>
  <c r="S905" i="16"/>
  <c r="D905" i="16"/>
  <c r="E905" i="16"/>
  <c r="S906" i="16"/>
  <c r="D906" i="16"/>
  <c r="E906" i="16"/>
  <c r="S907" i="16"/>
  <c r="D907" i="16"/>
  <c r="E907" i="16"/>
  <c r="D908" i="16"/>
  <c r="E908" i="16"/>
  <c r="D909" i="16"/>
  <c r="E909" i="16"/>
  <c r="S910" i="16"/>
  <c r="D910" i="16"/>
  <c r="E910" i="16"/>
  <c r="S911" i="16"/>
  <c r="D911" i="16"/>
  <c r="E911" i="16"/>
  <c r="S913" i="16"/>
  <c r="D913" i="16"/>
  <c r="E913" i="16"/>
  <c r="D914" i="16"/>
  <c r="U914" i="16"/>
  <c r="D915" i="16"/>
  <c r="E915" i="16"/>
  <c r="S916" i="16"/>
  <c r="D916" i="16"/>
  <c r="E916" i="16"/>
  <c r="D917" i="16"/>
  <c r="E917" i="16"/>
  <c r="S918" i="16"/>
  <c r="D918" i="16"/>
  <c r="E918" i="16"/>
  <c r="E919" i="16"/>
  <c r="U919" i="16"/>
  <c r="S920" i="16"/>
  <c r="D920" i="16"/>
  <c r="E920" i="16"/>
  <c r="S921" i="16"/>
  <c r="D921" i="16"/>
  <c r="E921" i="16"/>
  <c r="S922" i="16"/>
  <c r="D922" i="16"/>
  <c r="E922" i="16"/>
  <c r="S923" i="16"/>
  <c r="D923" i="16"/>
  <c r="E923" i="16"/>
  <c r="S924" i="16"/>
  <c r="D924" i="16"/>
  <c r="E924" i="16"/>
  <c r="S925" i="16"/>
  <c r="D925" i="16"/>
  <c r="E925" i="16"/>
  <c r="D926" i="16"/>
  <c r="U926" i="16"/>
  <c r="D927" i="16"/>
  <c r="E927" i="16"/>
  <c r="U927" i="16"/>
  <c r="S928" i="16"/>
  <c r="D928" i="16"/>
  <c r="E928" i="16"/>
  <c r="D929" i="16"/>
  <c r="E929" i="16"/>
  <c r="S930" i="16"/>
  <c r="D930" i="16"/>
  <c r="E930" i="16"/>
  <c r="S931" i="16"/>
  <c r="D931" i="16"/>
  <c r="E931" i="16"/>
  <c r="U931" i="16"/>
  <c r="D932" i="16"/>
  <c r="E932" i="16"/>
  <c r="D933" i="16"/>
  <c r="E933" i="16"/>
  <c r="S934" i="16"/>
  <c r="D934" i="16"/>
  <c r="E934" i="16"/>
  <c r="D935" i="16"/>
  <c r="E935" i="16"/>
  <c r="D936" i="16"/>
  <c r="E936" i="16"/>
  <c r="S937" i="16"/>
  <c r="D937" i="16"/>
  <c r="E937" i="16"/>
  <c r="S938" i="16"/>
  <c r="D938" i="16"/>
  <c r="E938" i="16"/>
  <c r="S939" i="16"/>
  <c r="D939" i="16"/>
  <c r="E939" i="16"/>
  <c r="E940" i="16"/>
  <c r="U940" i="16"/>
  <c r="D941" i="16"/>
  <c r="E941" i="16"/>
  <c r="S942" i="16"/>
  <c r="D942" i="16"/>
  <c r="E942" i="16"/>
  <c r="D943" i="16"/>
  <c r="E943" i="16"/>
  <c r="S944" i="16"/>
  <c r="D944" i="16"/>
  <c r="E944" i="16"/>
  <c r="S945" i="16"/>
  <c r="D945" i="16"/>
  <c r="E945" i="16"/>
  <c r="S946" i="16"/>
  <c r="D946" i="16"/>
  <c r="E946" i="16"/>
  <c r="D947" i="16"/>
  <c r="E947" i="16"/>
  <c r="S948" i="16"/>
  <c r="D948" i="16"/>
  <c r="E948" i="16"/>
  <c r="D949" i="16"/>
  <c r="E949" i="16"/>
  <c r="D950" i="16"/>
  <c r="E950" i="16"/>
  <c r="D951" i="16"/>
  <c r="E951" i="16"/>
  <c r="D952" i="16"/>
  <c r="E952" i="16"/>
  <c r="D954" i="16"/>
  <c r="E954" i="16"/>
  <c r="S955" i="16"/>
  <c r="D955" i="16"/>
  <c r="E955" i="16"/>
  <c r="S956" i="16"/>
  <c r="D956" i="16"/>
  <c r="E956" i="16"/>
  <c r="D957" i="16"/>
  <c r="E957" i="16"/>
  <c r="S958" i="16"/>
  <c r="D958" i="16"/>
  <c r="E958" i="16"/>
  <c r="D959" i="16"/>
  <c r="E959" i="16"/>
  <c r="S960" i="16"/>
  <c r="D960" i="16"/>
  <c r="E960" i="16"/>
  <c r="D961" i="16"/>
  <c r="E961" i="16"/>
  <c r="S962" i="16"/>
  <c r="D962" i="16"/>
  <c r="E962" i="16"/>
  <c r="S963" i="16"/>
  <c r="D963" i="16"/>
  <c r="E963" i="16"/>
  <c r="D964" i="16"/>
  <c r="E964" i="16"/>
  <c r="U964" i="16"/>
  <c r="D965" i="16"/>
  <c r="E965" i="16"/>
  <c r="D966" i="16"/>
  <c r="E966" i="16"/>
  <c r="D967" i="16"/>
  <c r="E967" i="16"/>
  <c r="D968" i="16"/>
  <c r="E968" i="16"/>
  <c r="U968" i="16"/>
  <c r="S969" i="16"/>
  <c r="D969" i="16"/>
  <c r="E969" i="16"/>
  <c r="D970" i="16"/>
  <c r="E970" i="16"/>
  <c r="E971" i="16"/>
  <c r="U971" i="16"/>
  <c r="S972" i="16"/>
  <c r="D972" i="16"/>
  <c r="E972" i="16"/>
  <c r="S973" i="16"/>
  <c r="D973" i="16"/>
  <c r="E973" i="16"/>
  <c r="S974" i="16"/>
  <c r="D974" i="16"/>
  <c r="E974" i="16"/>
  <c r="S975" i="16"/>
  <c r="D975" i="16"/>
  <c r="E975" i="16"/>
  <c r="D976" i="16"/>
  <c r="E976" i="16"/>
  <c r="D977" i="16"/>
  <c r="E977" i="16"/>
  <c r="S978" i="16"/>
  <c r="D978" i="16"/>
  <c r="E978" i="16"/>
  <c r="E979" i="16"/>
  <c r="U979" i="16"/>
  <c r="D980" i="16"/>
  <c r="E980" i="16"/>
  <c r="S981" i="16"/>
  <c r="D981" i="16"/>
  <c r="E981" i="16"/>
  <c r="S982" i="16"/>
  <c r="D982" i="16"/>
  <c r="E982" i="16"/>
  <c r="D983" i="16"/>
  <c r="E983" i="16"/>
  <c r="D984" i="16"/>
  <c r="E984" i="16"/>
  <c r="S985" i="16"/>
  <c r="D985" i="16"/>
  <c r="E985" i="16"/>
  <c r="D986" i="16"/>
  <c r="E986" i="16"/>
  <c r="S987" i="16"/>
  <c r="D987" i="16"/>
  <c r="E987" i="16"/>
  <c r="S988" i="16"/>
  <c r="D988" i="16"/>
  <c r="E988" i="16"/>
  <c r="S990" i="16"/>
  <c r="D990" i="16"/>
  <c r="E990" i="16"/>
  <c r="D991" i="16"/>
  <c r="E991" i="16"/>
  <c r="E992" i="16"/>
  <c r="U992" i="16"/>
  <c r="S993" i="16"/>
  <c r="D993" i="16"/>
  <c r="E993" i="16"/>
  <c r="S994" i="16"/>
  <c r="D994" i="16"/>
  <c r="E994" i="16"/>
  <c r="S995" i="16"/>
  <c r="D995" i="16"/>
  <c r="E995" i="16"/>
  <c r="D996" i="16"/>
  <c r="E996" i="16"/>
  <c r="S997" i="16"/>
  <c r="D997" i="16"/>
  <c r="E997" i="16"/>
  <c r="S998" i="16"/>
  <c r="D998" i="16"/>
  <c r="E998" i="16"/>
  <c r="D999" i="16"/>
  <c r="E999" i="16"/>
  <c r="D1000" i="16"/>
  <c r="E1000" i="16"/>
  <c r="D1001" i="16"/>
  <c r="E1001" i="16"/>
  <c r="D1002" i="16"/>
  <c r="E1002" i="16"/>
  <c r="S1003" i="16"/>
  <c r="D1003" i="16"/>
  <c r="E1003" i="16"/>
  <c r="D1004" i="16"/>
  <c r="E1004" i="16"/>
  <c r="D1005" i="16"/>
  <c r="E1005" i="16"/>
  <c r="S1006" i="16"/>
  <c r="D1006" i="16"/>
  <c r="E1006" i="16"/>
  <c r="S1007" i="16"/>
  <c r="D1007" i="16"/>
  <c r="E1007" i="16"/>
  <c r="D1008" i="16"/>
  <c r="E1008" i="16"/>
  <c r="D1009" i="16"/>
  <c r="E1009" i="16"/>
  <c r="S1010" i="16"/>
  <c r="D1010" i="16"/>
  <c r="E1010" i="16"/>
  <c r="S1011" i="16"/>
  <c r="D1011" i="16"/>
  <c r="E1011" i="16"/>
  <c r="D1012" i="16"/>
  <c r="E1012" i="16"/>
  <c r="S1013" i="16"/>
  <c r="D1013" i="16"/>
  <c r="E1013" i="16"/>
  <c r="S1014" i="16"/>
  <c r="D1014" i="16"/>
  <c r="E1014" i="16"/>
  <c r="S1015" i="16"/>
  <c r="D1015" i="16"/>
  <c r="E1015" i="16"/>
  <c r="U1015" i="16"/>
  <c r="S1016" i="16"/>
  <c r="D1016" i="16"/>
  <c r="E1016" i="16"/>
  <c r="S1017" i="16"/>
  <c r="D1017" i="16"/>
  <c r="E1017" i="16"/>
  <c r="U1017" i="16"/>
  <c r="S1018" i="16"/>
  <c r="D1018" i="16"/>
  <c r="E1018" i="16"/>
  <c r="D1019" i="16"/>
  <c r="E1019" i="16"/>
  <c r="D1020" i="16"/>
  <c r="E1020" i="16"/>
  <c r="D1021" i="16"/>
  <c r="E1021" i="16"/>
  <c r="D1022" i="16"/>
  <c r="E1022" i="16"/>
  <c r="D1023" i="16"/>
  <c r="E1023" i="16"/>
  <c r="S1024" i="16"/>
  <c r="D1024" i="16"/>
  <c r="E1024" i="16"/>
  <c r="D1025" i="16"/>
  <c r="E1025" i="16"/>
  <c r="D1026" i="16"/>
  <c r="E1026" i="16"/>
  <c r="S1027" i="16"/>
  <c r="D1027" i="16"/>
  <c r="E1027" i="16"/>
  <c r="D1028" i="16"/>
  <c r="E1028" i="16"/>
  <c r="D1029" i="16"/>
  <c r="E1029" i="16"/>
  <c r="S1030" i="16"/>
  <c r="D1030" i="16"/>
  <c r="E1030" i="16"/>
  <c r="D1031" i="16"/>
  <c r="D1032" i="16"/>
  <c r="E1032" i="16"/>
  <c r="D1034" i="16"/>
  <c r="E1034" i="16"/>
  <c r="E1035" i="16"/>
  <c r="U1035" i="16"/>
  <c r="D1036" i="16"/>
  <c r="E1036" i="16"/>
  <c r="S1037" i="16"/>
  <c r="D1037" i="16"/>
  <c r="E1037" i="16"/>
  <c r="S1038" i="16"/>
  <c r="D1038" i="16"/>
  <c r="E1038" i="16"/>
  <c r="D1039" i="16"/>
  <c r="D1040" i="16"/>
  <c r="E1040" i="16"/>
  <c r="U1040" i="16"/>
  <c r="D1041" i="16"/>
  <c r="U1041" i="16"/>
  <c r="S1042" i="16"/>
  <c r="D1042" i="16"/>
  <c r="E1042" i="16"/>
  <c r="D1043" i="16"/>
  <c r="E1043" i="16"/>
  <c r="D1044" i="16"/>
  <c r="E1044" i="16"/>
  <c r="D1045" i="16"/>
  <c r="E1045" i="16"/>
  <c r="S1046" i="16"/>
  <c r="D1046" i="16"/>
  <c r="E1046" i="16"/>
  <c r="E1047" i="16"/>
  <c r="U1047" i="16"/>
  <c r="S1048" i="16"/>
  <c r="D1048" i="16"/>
  <c r="E1048" i="16"/>
  <c r="S1049" i="16"/>
  <c r="D1049" i="16"/>
  <c r="E1049" i="16"/>
  <c r="S1050" i="16"/>
  <c r="D1050" i="16"/>
  <c r="E1050" i="16"/>
  <c r="S1051" i="16"/>
  <c r="D1051" i="16"/>
  <c r="E1051" i="16"/>
  <c r="D1052" i="16"/>
  <c r="E1052" i="16"/>
  <c r="U1052" i="16"/>
  <c r="E1053" i="16"/>
  <c r="S1054" i="16"/>
  <c r="D1054" i="16"/>
  <c r="E1054" i="16"/>
  <c r="D1055" i="16"/>
  <c r="E1055" i="16"/>
  <c r="D1056" i="16"/>
  <c r="E1056" i="16"/>
  <c r="D1057" i="16"/>
  <c r="E1057" i="16"/>
  <c r="S1058" i="16"/>
  <c r="D1058" i="16"/>
  <c r="E1058" i="16"/>
  <c r="D1059" i="16"/>
  <c r="E1059" i="16"/>
  <c r="S1060" i="16"/>
  <c r="D1060" i="16"/>
  <c r="E1060" i="16"/>
  <c r="D1061" i="16"/>
  <c r="E1061" i="16"/>
  <c r="S1062" i="16"/>
  <c r="D1062" i="16"/>
  <c r="E1062" i="16"/>
  <c r="S1063" i="16"/>
  <c r="D1063" i="16"/>
  <c r="E1063" i="16"/>
  <c r="D1064" i="16"/>
  <c r="E1064" i="16"/>
  <c r="S1065" i="16"/>
  <c r="D1065" i="16"/>
  <c r="E1065" i="16"/>
  <c r="S1067" i="16"/>
  <c r="D1067" i="16"/>
  <c r="E1067" i="16"/>
  <c r="D1068" i="16"/>
  <c r="E1068" i="16"/>
  <c r="D1070" i="16"/>
  <c r="E1070" i="16"/>
  <c r="S1071" i="16"/>
  <c r="D1071" i="16"/>
  <c r="E1071" i="16"/>
  <c r="S1072" i="16"/>
  <c r="D1072" i="16"/>
  <c r="E1072" i="16"/>
  <c r="S1073" i="16"/>
  <c r="D1073" i="16"/>
  <c r="E1073" i="16"/>
  <c r="S1074" i="16"/>
  <c r="D1074" i="16"/>
  <c r="E1074" i="16"/>
  <c r="D1075" i="16"/>
  <c r="E1075" i="16"/>
  <c r="D1076" i="16"/>
  <c r="E1076" i="16"/>
  <c r="D1077" i="16"/>
  <c r="E1077" i="16"/>
  <c r="S1078" i="16"/>
  <c r="D1078" i="16"/>
  <c r="E1078" i="16"/>
  <c r="S1080" i="16"/>
  <c r="D1080" i="16"/>
  <c r="E1080" i="16"/>
  <c r="D1081" i="16"/>
  <c r="E1081" i="16"/>
  <c r="S1082" i="16"/>
  <c r="D1082" i="16"/>
  <c r="E1082" i="16"/>
  <c r="D1083" i="16"/>
  <c r="E1083" i="16"/>
  <c r="D1084" i="16"/>
  <c r="E1084" i="16"/>
  <c r="D1085" i="16"/>
  <c r="E1085" i="16"/>
  <c r="S1086" i="16"/>
  <c r="D1086" i="16"/>
  <c r="E1086" i="16"/>
  <c r="S1087" i="16"/>
  <c r="D1087" i="16"/>
  <c r="E1087" i="16"/>
  <c r="D1088" i="16"/>
  <c r="E1088" i="16"/>
  <c r="S1089" i="16"/>
  <c r="D1089" i="16"/>
  <c r="E1089" i="16"/>
  <c r="D1090" i="16"/>
  <c r="E1090" i="16"/>
  <c r="D1091" i="16"/>
  <c r="E1091" i="16"/>
  <c r="S1092" i="16"/>
  <c r="D1092" i="16"/>
  <c r="E1092" i="16"/>
  <c r="S1093" i="16"/>
  <c r="D1093" i="16"/>
  <c r="E1093" i="16"/>
  <c r="D1094" i="16"/>
  <c r="E1094" i="16"/>
  <c r="D1095" i="16"/>
  <c r="E1095" i="16"/>
  <c r="S1096" i="16"/>
  <c r="D1096" i="16"/>
  <c r="E1096" i="16"/>
  <c r="S1097" i="16"/>
  <c r="D1097" i="16"/>
  <c r="E1097" i="16"/>
  <c r="D1098" i="16"/>
  <c r="E1098" i="16"/>
  <c r="S1099" i="16"/>
  <c r="D1099" i="16"/>
  <c r="E1099" i="16"/>
  <c r="S1100" i="16"/>
  <c r="D1100" i="16"/>
  <c r="E1100" i="16"/>
  <c r="S1101" i="16"/>
  <c r="D1101" i="16"/>
  <c r="E1101" i="16"/>
  <c r="D1102" i="16"/>
  <c r="E1102" i="16"/>
  <c r="D1103" i="16"/>
  <c r="U1103" i="16"/>
  <c r="S1104" i="16"/>
  <c r="D1104" i="16"/>
  <c r="E1104" i="16"/>
  <c r="S1105" i="16"/>
  <c r="D1105" i="16"/>
  <c r="E1105" i="16"/>
  <c r="D1106" i="16"/>
  <c r="E1106" i="16"/>
  <c r="U1106" i="16"/>
  <c r="D1107" i="16"/>
  <c r="E1107" i="16"/>
  <c r="D1108" i="16"/>
  <c r="E1108" i="16"/>
  <c r="S1109" i="16"/>
  <c r="D1109" i="16"/>
  <c r="E1109" i="16"/>
  <c r="S1110" i="16"/>
  <c r="D1110" i="16"/>
  <c r="E1110" i="16"/>
  <c r="D1111" i="16"/>
  <c r="E1111" i="16"/>
  <c r="S1112" i="16"/>
  <c r="D1112" i="16"/>
  <c r="E1112" i="16"/>
  <c r="S1113" i="16"/>
  <c r="D1113" i="16"/>
  <c r="E1113" i="16"/>
  <c r="S1114" i="16"/>
  <c r="D1114" i="16"/>
  <c r="E1114" i="16"/>
  <c r="D1115" i="16"/>
  <c r="E1115" i="16"/>
  <c r="S1116" i="16"/>
  <c r="D1116" i="16"/>
  <c r="E1116" i="16"/>
  <c r="D1117" i="16"/>
  <c r="E1117" i="16"/>
  <c r="D1118" i="16"/>
  <c r="E1118" i="16"/>
  <c r="D1119" i="16"/>
  <c r="E1119" i="16"/>
  <c r="S1120" i="16"/>
  <c r="D1120" i="16"/>
  <c r="E1120" i="16"/>
  <c r="S1121" i="16"/>
  <c r="D1121" i="16"/>
  <c r="E1121" i="16"/>
  <c r="S1122" i="16"/>
  <c r="D1122" i="16"/>
  <c r="E1122" i="16"/>
  <c r="D1123" i="16"/>
  <c r="E1123" i="16"/>
  <c r="S1124" i="16"/>
  <c r="D1124" i="16"/>
  <c r="E1124" i="16"/>
  <c r="D1125" i="16"/>
  <c r="E1125" i="16"/>
  <c r="D1126" i="16"/>
  <c r="E1126" i="16"/>
  <c r="S1127" i="16"/>
  <c r="D1127" i="16"/>
  <c r="E1127" i="16"/>
  <c r="S1128" i="16"/>
  <c r="D1128" i="16"/>
  <c r="E1128" i="16"/>
  <c r="S1129" i="16"/>
  <c r="D1129" i="16"/>
  <c r="E1129" i="16"/>
  <c r="S1130" i="16"/>
  <c r="D1130" i="16"/>
  <c r="E1130" i="16"/>
  <c r="S1131" i="16"/>
  <c r="D1131" i="16"/>
  <c r="E1131" i="16"/>
  <c r="S1132" i="16"/>
  <c r="D1132" i="16"/>
  <c r="E1132" i="16"/>
  <c r="S1133" i="16"/>
  <c r="D1133" i="16"/>
  <c r="E1133" i="16"/>
  <c r="S1134" i="16"/>
  <c r="D1134" i="16"/>
  <c r="E1134" i="16"/>
  <c r="D1135" i="16"/>
  <c r="E1135" i="16"/>
  <c r="S1136" i="16"/>
  <c r="D1136" i="16"/>
  <c r="E1136" i="16"/>
  <c r="S1137" i="16"/>
  <c r="D1137" i="16"/>
  <c r="E1137" i="16"/>
  <c r="E1138" i="16"/>
  <c r="U1138" i="16"/>
  <c r="D1139" i="16"/>
  <c r="E1139" i="16"/>
  <c r="S1140" i="16"/>
  <c r="D1140" i="16"/>
  <c r="E1140" i="16"/>
  <c r="D1141" i="16"/>
  <c r="E1141" i="16"/>
  <c r="S1142" i="16"/>
  <c r="D1142" i="16"/>
  <c r="E1142" i="16"/>
  <c r="D1143" i="16"/>
  <c r="E1143" i="16"/>
  <c r="D1144" i="16"/>
  <c r="E1144" i="16"/>
  <c r="S1145" i="16"/>
  <c r="D1145" i="16"/>
  <c r="E1145" i="16"/>
  <c r="S1146" i="16"/>
  <c r="D1146" i="16"/>
  <c r="E1146" i="16"/>
  <c r="S1147" i="16"/>
  <c r="D1147" i="16"/>
  <c r="E1147" i="16"/>
  <c r="S1148" i="16"/>
  <c r="D1148" i="16"/>
  <c r="E1148" i="16"/>
  <c r="D1149" i="16"/>
  <c r="E1149" i="16"/>
  <c r="U1149" i="16"/>
  <c r="D1150" i="16"/>
  <c r="E1150" i="16"/>
  <c r="S1151" i="16"/>
  <c r="D1151" i="16"/>
  <c r="E1151" i="16"/>
  <c r="D1152" i="16"/>
  <c r="E1152" i="16"/>
  <c r="U1152" i="16"/>
  <c r="S1153" i="16"/>
  <c r="D1153" i="16"/>
  <c r="E1153" i="16"/>
  <c r="S1154" i="16"/>
  <c r="D1154" i="16"/>
  <c r="E1154" i="16"/>
  <c r="U1154" i="16"/>
  <c r="S1155" i="16"/>
  <c r="D1155" i="16"/>
  <c r="E1155" i="16"/>
  <c r="S1156" i="16"/>
  <c r="D1156" i="16"/>
  <c r="E1156" i="16"/>
  <c r="S1157" i="16"/>
  <c r="D1157" i="16"/>
  <c r="E1157" i="16"/>
  <c r="S1158" i="16"/>
  <c r="D1158" i="16"/>
  <c r="E1158" i="16"/>
  <c r="D1159" i="16"/>
  <c r="E1159" i="16"/>
  <c r="S1160" i="16"/>
  <c r="D1160" i="16"/>
  <c r="E1160" i="16"/>
  <c r="D1161" i="16"/>
  <c r="E1161" i="16"/>
  <c r="S1162" i="16"/>
  <c r="D1162" i="16"/>
  <c r="E1162" i="16"/>
  <c r="S1163" i="16"/>
  <c r="D1163" i="16"/>
  <c r="E1163" i="16"/>
  <c r="D1164" i="16"/>
  <c r="E1164" i="16"/>
  <c r="S1165" i="16"/>
  <c r="D1165" i="16"/>
  <c r="E1165" i="16"/>
  <c r="S1166" i="16"/>
  <c r="D1166" i="16"/>
  <c r="E1166" i="16"/>
  <c r="S1167" i="16"/>
  <c r="D1167" i="16"/>
  <c r="E1167" i="16"/>
  <c r="S1168" i="16"/>
  <c r="D1168" i="16"/>
  <c r="E1168" i="16"/>
  <c r="D1169" i="16"/>
  <c r="E1169" i="16"/>
  <c r="S1170" i="16"/>
  <c r="D1170" i="16"/>
  <c r="E1170" i="16"/>
  <c r="E1171" i="16"/>
  <c r="U1171" i="16"/>
  <c r="S1172" i="16"/>
  <c r="D1172" i="16"/>
  <c r="E1172" i="16"/>
  <c r="D1173" i="16"/>
  <c r="E1173" i="16"/>
  <c r="S1174" i="16"/>
  <c r="D1174" i="16"/>
  <c r="E1174" i="16"/>
  <c r="S1175" i="16"/>
  <c r="D1175" i="16"/>
  <c r="E1175" i="16"/>
  <c r="D1176" i="16"/>
  <c r="E1176" i="16"/>
  <c r="S1177" i="16"/>
  <c r="D1177" i="16"/>
  <c r="E1177" i="16"/>
  <c r="S1178" i="16"/>
  <c r="D1178" i="16"/>
  <c r="E1178" i="16"/>
  <c r="S1179" i="16"/>
  <c r="D1179" i="16"/>
  <c r="E1179" i="16"/>
  <c r="D1180" i="16"/>
  <c r="E1180" i="16"/>
  <c r="D1181" i="16"/>
  <c r="E1181" i="16"/>
  <c r="E1182" i="16"/>
  <c r="S1183" i="16"/>
  <c r="D1183" i="16"/>
  <c r="E1183" i="16"/>
  <c r="D1184" i="16"/>
  <c r="E1184" i="16"/>
  <c r="S1185" i="16"/>
  <c r="D1185" i="16"/>
  <c r="E1185" i="16"/>
  <c r="D1186" i="16"/>
  <c r="U1186" i="16"/>
  <c r="S1187" i="16"/>
  <c r="D1187" i="16"/>
  <c r="E1187" i="16"/>
  <c r="D1188" i="16"/>
  <c r="E1188" i="16"/>
  <c r="D1189" i="16"/>
  <c r="E1189" i="16"/>
  <c r="S1190" i="16"/>
  <c r="D1190" i="16"/>
  <c r="E1190" i="16"/>
  <c r="E1191" i="16"/>
  <c r="U1191" i="16"/>
  <c r="S1192" i="16"/>
  <c r="D1192" i="16"/>
  <c r="E1192" i="16"/>
  <c r="D1193" i="16"/>
  <c r="E1193" i="16"/>
  <c r="S1194" i="16"/>
  <c r="D1194" i="16"/>
  <c r="E1194" i="16"/>
  <c r="D1195" i="16"/>
  <c r="E1195" i="16"/>
  <c r="D1196" i="16"/>
  <c r="E1196" i="16"/>
  <c r="S1197" i="16"/>
  <c r="D1197" i="16"/>
  <c r="E1197" i="16"/>
  <c r="S1198" i="16"/>
  <c r="D1198" i="16"/>
  <c r="E1198" i="16"/>
  <c r="S1199" i="16"/>
  <c r="D1199" i="16"/>
  <c r="E1199" i="16"/>
  <c r="S1200" i="16"/>
  <c r="D1200" i="16"/>
  <c r="E1200" i="16"/>
  <c r="S1201" i="16"/>
  <c r="D1201" i="16"/>
  <c r="E1201" i="16"/>
  <c r="S1202" i="16"/>
  <c r="D1202" i="16"/>
  <c r="E1202" i="16"/>
  <c r="S1203" i="16"/>
  <c r="D1203" i="16"/>
  <c r="E1203" i="16"/>
  <c r="D1204" i="16"/>
  <c r="E1204" i="16"/>
  <c r="S1205" i="16"/>
  <c r="D1205" i="16"/>
  <c r="E1205" i="16"/>
  <c r="S1206" i="16"/>
  <c r="D1206" i="16"/>
  <c r="E1206" i="16"/>
  <c r="S1207" i="16"/>
  <c r="D1207" i="16"/>
  <c r="E1207" i="16"/>
  <c r="S1208" i="16"/>
  <c r="D1208" i="16"/>
  <c r="E1208" i="16"/>
  <c r="S1209" i="16"/>
  <c r="D1209" i="16"/>
  <c r="E1209" i="16"/>
  <c r="D1210" i="16"/>
  <c r="E1210" i="16"/>
  <c r="D1211" i="16"/>
  <c r="E1211" i="16"/>
  <c r="S1212" i="16"/>
  <c r="D1212" i="16"/>
  <c r="E1212" i="16"/>
  <c r="U1212" i="16"/>
  <c r="D1213" i="16"/>
  <c r="E1213" i="16"/>
  <c r="D1214" i="16"/>
  <c r="E1214" i="16"/>
  <c r="S1215" i="16"/>
  <c r="D1215" i="16"/>
  <c r="E1215" i="16"/>
  <c r="D1216" i="16"/>
  <c r="E1216" i="16"/>
  <c r="U1216" i="16"/>
  <c r="S1217" i="16"/>
  <c r="D1217" i="16"/>
  <c r="E1217" i="16"/>
  <c r="S1218" i="16"/>
  <c r="D1218" i="16"/>
  <c r="E1218" i="16"/>
  <c r="S1219" i="16"/>
  <c r="D1219" i="16"/>
  <c r="E1219" i="16"/>
  <c r="D1220" i="16"/>
  <c r="E1220" i="16"/>
  <c r="D1221" i="16"/>
  <c r="E1221" i="16"/>
  <c r="S1222" i="16"/>
  <c r="D1222" i="16"/>
  <c r="E1222" i="16"/>
  <c r="D1223" i="16"/>
  <c r="E1223" i="16"/>
  <c r="S1224" i="16"/>
  <c r="D1224" i="16"/>
  <c r="E1224" i="16"/>
  <c r="S1225" i="16"/>
  <c r="D1225" i="16"/>
  <c r="E1225" i="16"/>
  <c r="S1226" i="16"/>
  <c r="D1226" i="16"/>
  <c r="E1226" i="16"/>
  <c r="U1226" i="16"/>
  <c r="D1227" i="16"/>
  <c r="E1227" i="16"/>
  <c r="S1228" i="16"/>
  <c r="D1228" i="16"/>
  <c r="E1228" i="16"/>
  <c r="S1229" i="16"/>
  <c r="D1229" i="16"/>
  <c r="E1229" i="16"/>
  <c r="S1230" i="16"/>
  <c r="D1230" i="16"/>
  <c r="E1230" i="16"/>
  <c r="D1231" i="16"/>
  <c r="E1231" i="16"/>
  <c r="E1232" i="16"/>
  <c r="U1232" i="16"/>
  <c r="D1233" i="16"/>
  <c r="E1233" i="16"/>
  <c r="S1234" i="16"/>
  <c r="D1234" i="16"/>
  <c r="E1234" i="16"/>
  <c r="S1235" i="16"/>
  <c r="D1235" i="16"/>
  <c r="E1235" i="16"/>
  <c r="S1236" i="16"/>
  <c r="D1236" i="16"/>
  <c r="E1236" i="16"/>
  <c r="U1236" i="16"/>
  <c r="S1237" i="16"/>
  <c r="D1237" i="16"/>
  <c r="E1237" i="16"/>
  <c r="D1238" i="16"/>
  <c r="E1238" i="16"/>
  <c r="U1238" i="16"/>
  <c r="D1239" i="16"/>
  <c r="E1239" i="16"/>
  <c r="D1241" i="16"/>
  <c r="E1241" i="16"/>
  <c r="D1243" i="16"/>
  <c r="U1243" i="16"/>
  <c r="D1244" i="16"/>
  <c r="E1244" i="16"/>
  <c r="D1245" i="16"/>
  <c r="E1245" i="16"/>
  <c r="D1246" i="16"/>
  <c r="E1246" i="16"/>
  <c r="D1247" i="16"/>
  <c r="E1247" i="16"/>
  <c r="D1248" i="16"/>
  <c r="E1248" i="16"/>
  <c r="S1249" i="16"/>
  <c r="D1249" i="16"/>
  <c r="E1249" i="16"/>
  <c r="D1250" i="16"/>
  <c r="E1250" i="16"/>
  <c r="S1251" i="16"/>
  <c r="D1251" i="16"/>
  <c r="E1251" i="16"/>
  <c r="D1252" i="16"/>
  <c r="E1252" i="16"/>
  <c r="S1253" i="16"/>
  <c r="D1253" i="16"/>
  <c r="E1253" i="16"/>
  <c r="S1254" i="16"/>
  <c r="D1254" i="16"/>
  <c r="E1254" i="16"/>
  <c r="S1255" i="16"/>
  <c r="D1255" i="16"/>
  <c r="E1255" i="16"/>
  <c r="S1256" i="16"/>
  <c r="D1256" i="16"/>
  <c r="E1256" i="16"/>
  <c r="S1257" i="16"/>
  <c r="D1257" i="16"/>
  <c r="E1257" i="16"/>
  <c r="D1258" i="16"/>
  <c r="E1258" i="16"/>
  <c r="D1259" i="16"/>
  <c r="E1259" i="16"/>
  <c r="S1260" i="16"/>
  <c r="D1260" i="16"/>
  <c r="E1260" i="16"/>
  <c r="S1261" i="16"/>
  <c r="D1261" i="16"/>
  <c r="E1261" i="16"/>
  <c r="D1262" i="16"/>
  <c r="E1262" i="16"/>
  <c r="D1263" i="16"/>
  <c r="E1263" i="16"/>
  <c r="D1264" i="16"/>
  <c r="E1264" i="16"/>
  <c r="S1265" i="16"/>
  <c r="D1265" i="16"/>
  <c r="E1265" i="16"/>
  <c r="D1266" i="16"/>
  <c r="S1267" i="16"/>
  <c r="D1267" i="16"/>
  <c r="E1267" i="16"/>
  <c r="D1268" i="16"/>
  <c r="U1268" i="16"/>
  <c r="D1269" i="16"/>
  <c r="E1269" i="16"/>
  <c r="D1270" i="16"/>
  <c r="E1270" i="16"/>
  <c r="D1271" i="16"/>
  <c r="E1271" i="16"/>
  <c r="U1271" i="16"/>
  <c r="D1272" i="16"/>
  <c r="E1272" i="16"/>
  <c r="S1273" i="16"/>
  <c r="D1273" i="16"/>
  <c r="E1273" i="16"/>
  <c r="D1274" i="16"/>
  <c r="E1274" i="16"/>
  <c r="S1276" i="16"/>
  <c r="D1276" i="16"/>
  <c r="E1276" i="16"/>
  <c r="D1277" i="16"/>
  <c r="E1277" i="16"/>
  <c r="S1278" i="16"/>
  <c r="D1278" i="16"/>
  <c r="E1278" i="16"/>
  <c r="D1279" i="16"/>
  <c r="E1279" i="16"/>
  <c r="D1280" i="16"/>
  <c r="E1280" i="16"/>
  <c r="U1280" i="16"/>
  <c r="D1281" i="16"/>
  <c r="E1281" i="16"/>
  <c r="D1282" i="16"/>
  <c r="E1282" i="16"/>
  <c r="S1283" i="16"/>
  <c r="D1283" i="16"/>
  <c r="E1283" i="16"/>
  <c r="U1283" i="16"/>
  <c r="S1284" i="16"/>
  <c r="D1284" i="16"/>
  <c r="E1284" i="16"/>
  <c r="D1285" i="16"/>
  <c r="E1285" i="16"/>
  <c r="S1286" i="16"/>
  <c r="D1286" i="16"/>
  <c r="E1286" i="16"/>
  <c r="U1286" i="16"/>
  <c r="D1287" i="16"/>
  <c r="U1287" i="16"/>
  <c r="S1288" i="16"/>
  <c r="D1288" i="16"/>
  <c r="E1288" i="16"/>
  <c r="S1289" i="16"/>
  <c r="D1289" i="16"/>
  <c r="E1289" i="16"/>
  <c r="S1292" i="16"/>
  <c r="D1292" i="16"/>
  <c r="E1292" i="16"/>
  <c r="E1293" i="16"/>
  <c r="U1293" i="16"/>
  <c r="S1294" i="16"/>
  <c r="D1294" i="16"/>
  <c r="E1294" i="16"/>
  <c r="S1295" i="16"/>
  <c r="D1295" i="16"/>
  <c r="E1295" i="16"/>
  <c r="S1296" i="16"/>
  <c r="D1296" i="16"/>
  <c r="E1296" i="16"/>
  <c r="S1297" i="16"/>
  <c r="D1297" i="16"/>
  <c r="E1297" i="16"/>
  <c r="D1298" i="16"/>
  <c r="E1298" i="16"/>
  <c r="U1298" i="16"/>
  <c r="S1299" i="16"/>
  <c r="D1299" i="16"/>
  <c r="E1299" i="16"/>
  <c r="E1300" i="16"/>
  <c r="U1300" i="16"/>
  <c r="D1301" i="16"/>
  <c r="E1301" i="16"/>
  <c r="D1302" i="16"/>
  <c r="E1302" i="16"/>
  <c r="D1303" i="16"/>
  <c r="E1303" i="16"/>
  <c r="S1304" i="16"/>
  <c r="D1304" i="16"/>
  <c r="E1304" i="16"/>
  <c r="E1305" i="16"/>
  <c r="U1305" i="16"/>
  <c r="S1306" i="16"/>
  <c r="D1306" i="16"/>
  <c r="E1306" i="16"/>
  <c r="U1306" i="16"/>
  <c r="S1307" i="16"/>
  <c r="D1307" i="16"/>
  <c r="E1307" i="16"/>
  <c r="U1307" i="16"/>
  <c r="S1308" i="16"/>
  <c r="D1308" i="16"/>
  <c r="E1308" i="16"/>
  <c r="D1309" i="16"/>
  <c r="E1309" i="16"/>
  <c r="D1310" i="16"/>
  <c r="E1310" i="16"/>
  <c r="S1311" i="16"/>
  <c r="D1311" i="16"/>
  <c r="E1311" i="16"/>
  <c r="U1311" i="16"/>
  <c r="D1312" i="16"/>
  <c r="E1312" i="16"/>
  <c r="S1313" i="16"/>
  <c r="D1313" i="16"/>
  <c r="E1313" i="16"/>
  <c r="S1314" i="16"/>
  <c r="D1314" i="16"/>
  <c r="E1314" i="16"/>
  <c r="S1315" i="16"/>
  <c r="D1315" i="16"/>
  <c r="E1315" i="16"/>
  <c r="U1315" i="16"/>
  <c r="S1316" i="16"/>
  <c r="D1316" i="16"/>
  <c r="E1316" i="16"/>
  <c r="S1317" i="16"/>
  <c r="D1317" i="16"/>
  <c r="E1317" i="16"/>
  <c r="D1318" i="16"/>
  <c r="E1318" i="16"/>
  <c r="S1319" i="16"/>
  <c r="D1319" i="16"/>
  <c r="E1319" i="16"/>
  <c r="D1320" i="16"/>
  <c r="E1320" i="16"/>
  <c r="S1321" i="16"/>
  <c r="D1321" i="16"/>
  <c r="E1321" i="16"/>
  <c r="D1322" i="16"/>
  <c r="E1322" i="16"/>
  <c r="D1323" i="16"/>
  <c r="E1323" i="16"/>
  <c r="S1324" i="16"/>
  <c r="D1324" i="16"/>
  <c r="E1324" i="16"/>
  <c r="D1325" i="16"/>
  <c r="E1325" i="16"/>
  <c r="D1326" i="16"/>
  <c r="E1326" i="16"/>
  <c r="D1327" i="16"/>
  <c r="E1327" i="16"/>
  <c r="D1328" i="16"/>
  <c r="E1328" i="16"/>
  <c r="D1329" i="16"/>
  <c r="E1329" i="16"/>
  <c r="D1330" i="16"/>
  <c r="E1330" i="16"/>
  <c r="S1331" i="16"/>
  <c r="D1331" i="16"/>
  <c r="E1331" i="16"/>
  <c r="D1332" i="16"/>
  <c r="E1332" i="16"/>
  <c r="E1333" i="16"/>
  <c r="U1333" i="16"/>
  <c r="D1334" i="16"/>
  <c r="D1335" i="16"/>
  <c r="U1335" i="16"/>
  <c r="S1336" i="16"/>
  <c r="D1336" i="16"/>
  <c r="E1336" i="16"/>
  <c r="S1337" i="16"/>
  <c r="D1337" i="16"/>
  <c r="E1337" i="16"/>
  <c r="D1338" i="16"/>
  <c r="E1338" i="16"/>
  <c r="D1339" i="16"/>
  <c r="E1339" i="16"/>
  <c r="S1340" i="16"/>
  <c r="D1340" i="16"/>
  <c r="E1340" i="16"/>
  <c r="D1341" i="16"/>
  <c r="E1341" i="16"/>
  <c r="E1342" i="16"/>
  <c r="U1342" i="16"/>
  <c r="S1343" i="16"/>
  <c r="D1343" i="16"/>
  <c r="E1343" i="16"/>
  <c r="S1344" i="16"/>
  <c r="D1344" i="16"/>
  <c r="E1344" i="16"/>
  <c r="S1346" i="16"/>
  <c r="D1346" i="16"/>
  <c r="E1346" i="16"/>
  <c r="D1347" i="16"/>
  <c r="E1347" i="16"/>
  <c r="S1348" i="16"/>
  <c r="D1348" i="16"/>
  <c r="E1348" i="16"/>
  <c r="S1349" i="16"/>
  <c r="D1349" i="16"/>
  <c r="E1349" i="16"/>
  <c r="S1350" i="16"/>
  <c r="D1350" i="16"/>
  <c r="E1350" i="16"/>
  <c r="S1351" i="16"/>
  <c r="D1351" i="16"/>
  <c r="E1351" i="16"/>
  <c r="S1352" i="16"/>
  <c r="D1352" i="16"/>
  <c r="E1352" i="16"/>
  <c r="S1353" i="16"/>
  <c r="D1353" i="16"/>
  <c r="E1353" i="16"/>
  <c r="S1354" i="16"/>
  <c r="D1354" i="16"/>
  <c r="E1354" i="16"/>
  <c r="S1355" i="16"/>
  <c r="D1355" i="16"/>
  <c r="E1355" i="16"/>
  <c r="S1356" i="16"/>
  <c r="D1356" i="16"/>
  <c r="E1356" i="16"/>
  <c r="D1357" i="16"/>
  <c r="U1357" i="16"/>
  <c r="S1358" i="16"/>
  <c r="D1358" i="16"/>
  <c r="E1358" i="16"/>
  <c r="D1359" i="16"/>
  <c r="E1359" i="16"/>
  <c r="S1360" i="16"/>
  <c r="D1360" i="16"/>
  <c r="E1360" i="16"/>
  <c r="S1361" i="16"/>
  <c r="D1361" i="16"/>
  <c r="E1361" i="16"/>
  <c r="S1362" i="16"/>
  <c r="D1362" i="16"/>
  <c r="E1362" i="16"/>
  <c r="D1363" i="16"/>
  <c r="E1363" i="16"/>
  <c r="S1364" i="16"/>
  <c r="D1364" i="16"/>
  <c r="E1364" i="16"/>
  <c r="U1364" i="16"/>
  <c r="S1365" i="16"/>
  <c r="D1365" i="16"/>
  <c r="E1365" i="16"/>
  <c r="S1366" i="16"/>
  <c r="D1366" i="16"/>
  <c r="E1366" i="16"/>
  <c r="D1367" i="16"/>
  <c r="E1367" i="16"/>
  <c r="S1368" i="16"/>
  <c r="D1368" i="16"/>
  <c r="E1368" i="16"/>
  <c r="D1369" i="16"/>
  <c r="E1369" i="16"/>
  <c r="S1370" i="16"/>
  <c r="D1370" i="16"/>
  <c r="E1370" i="16"/>
  <c r="D1371" i="16"/>
  <c r="E1371" i="16"/>
  <c r="S1372" i="16"/>
  <c r="D1372" i="16"/>
  <c r="E1372" i="16"/>
  <c r="D1373" i="16"/>
  <c r="E1373" i="16"/>
  <c r="D1374" i="16"/>
  <c r="E1374" i="16"/>
  <c r="S1375" i="16"/>
  <c r="D1375" i="16"/>
  <c r="E1375" i="16"/>
  <c r="D1376" i="16"/>
  <c r="E1376" i="16"/>
  <c r="U1377" i="16"/>
  <c r="S1378" i="16"/>
  <c r="D1378" i="16"/>
  <c r="E1378" i="16"/>
  <c r="S1379" i="16"/>
  <c r="D1379" i="16"/>
  <c r="E1379" i="16"/>
  <c r="D1380" i="16"/>
  <c r="E1380" i="16"/>
  <c r="S1381" i="16"/>
  <c r="D1381" i="16"/>
  <c r="E1381" i="16"/>
  <c r="D1382" i="16"/>
  <c r="E1382" i="16"/>
  <c r="S1383" i="16"/>
  <c r="D1383" i="16"/>
  <c r="E1383" i="16"/>
  <c r="S1384" i="16"/>
  <c r="D1384" i="16"/>
  <c r="E1384" i="16"/>
  <c r="D1386" i="16"/>
  <c r="U1386" i="16"/>
  <c r="S1387" i="16"/>
  <c r="D1387" i="16"/>
  <c r="E1387" i="16"/>
  <c r="U1387" i="16"/>
  <c r="D1388" i="16"/>
  <c r="E1388" i="16"/>
  <c r="D1389" i="16"/>
  <c r="E1389" i="16"/>
  <c r="D1390" i="16"/>
  <c r="E1390" i="16"/>
  <c r="E1391" i="16"/>
  <c r="U1391" i="16"/>
  <c r="S1392" i="16"/>
  <c r="D1392" i="16"/>
  <c r="E1392" i="16"/>
  <c r="S1393" i="16"/>
  <c r="D1393" i="16"/>
  <c r="E1393" i="16"/>
  <c r="S1394" i="16"/>
  <c r="D1394" i="16"/>
  <c r="E1394" i="16"/>
  <c r="S1395" i="16"/>
  <c r="D1395" i="16"/>
  <c r="E1395" i="16"/>
  <c r="E1396" i="16"/>
  <c r="U1396" i="16"/>
  <c r="D1397" i="16"/>
  <c r="E1397" i="16"/>
  <c r="S1398" i="16"/>
  <c r="D1398" i="16"/>
  <c r="E1398" i="16"/>
  <c r="S1399" i="16"/>
  <c r="D1399" i="16"/>
  <c r="E1399" i="16"/>
  <c r="S1400" i="16"/>
  <c r="D1400" i="16"/>
  <c r="E1400" i="16"/>
  <c r="D1401" i="16"/>
  <c r="E1401" i="16"/>
  <c r="D1402" i="16"/>
  <c r="E1402" i="16"/>
  <c r="U1402" i="16"/>
  <c r="D1403" i="16"/>
  <c r="E1403" i="16"/>
  <c r="S1404" i="16"/>
  <c r="D1404" i="16"/>
  <c r="E1404" i="16"/>
  <c r="S1405" i="16"/>
  <c r="D1405" i="16"/>
  <c r="E1405" i="16"/>
  <c r="S1406" i="16"/>
  <c r="D1406" i="16"/>
  <c r="E1406" i="16"/>
  <c r="E1407" i="16"/>
  <c r="U1407" i="16"/>
  <c r="S1408" i="16"/>
  <c r="D1408" i="16"/>
  <c r="E1408" i="16"/>
  <c r="D1409" i="16"/>
  <c r="E1409" i="16"/>
  <c r="D1410" i="16"/>
  <c r="E1410" i="16"/>
  <c r="S1411" i="16"/>
  <c r="D1411" i="16"/>
  <c r="E1411" i="16"/>
  <c r="S1412" i="16"/>
  <c r="D1412" i="16"/>
  <c r="E1412" i="16"/>
  <c r="D1413" i="16"/>
  <c r="E1413" i="16"/>
  <c r="D1414" i="16"/>
  <c r="E1414" i="16"/>
  <c r="S1416" i="16"/>
  <c r="D1416" i="16"/>
  <c r="E1416" i="16"/>
  <c r="U1417" i="16"/>
  <c r="D1418" i="16"/>
  <c r="E1418" i="16"/>
  <c r="D1419" i="16"/>
  <c r="E1419" i="16"/>
  <c r="S1420" i="16"/>
  <c r="D1420" i="16"/>
  <c r="E1420" i="16"/>
  <c r="S1421" i="16"/>
  <c r="D1421" i="16"/>
  <c r="E1421" i="16"/>
  <c r="S1422" i="16"/>
  <c r="D1422" i="16"/>
  <c r="E1422" i="16"/>
  <c r="S1423" i="16"/>
  <c r="D1423" i="16"/>
  <c r="E1423" i="16"/>
  <c r="D1424" i="16"/>
  <c r="E1424" i="16"/>
  <c r="D1425" i="16"/>
  <c r="E1425" i="16"/>
  <c r="S1426" i="16"/>
  <c r="D1426" i="16"/>
  <c r="E1426" i="16"/>
  <c r="D1427" i="16"/>
  <c r="E1427" i="16"/>
  <c r="S1428" i="16"/>
  <c r="D1428" i="16"/>
  <c r="E1428" i="16"/>
  <c r="S1429" i="16"/>
  <c r="D1429" i="16"/>
  <c r="E1429" i="16"/>
  <c r="D1430" i="16"/>
  <c r="E1430" i="16"/>
  <c r="S1431" i="16"/>
  <c r="D1431" i="16"/>
  <c r="E1431" i="16"/>
  <c r="S1432" i="16"/>
  <c r="D1432" i="16"/>
  <c r="E1432" i="16"/>
  <c r="S1433" i="16"/>
  <c r="D1433" i="16"/>
  <c r="E1433" i="16"/>
  <c r="S1434" i="16"/>
  <c r="D1434" i="16"/>
  <c r="E1434" i="16"/>
  <c r="S1435" i="16"/>
  <c r="D1435" i="16"/>
  <c r="E1435" i="16"/>
  <c r="S1436" i="16"/>
  <c r="D1436" i="16"/>
  <c r="E1436" i="16"/>
  <c r="D1437" i="16"/>
  <c r="E1437" i="16"/>
  <c r="D1438" i="16"/>
  <c r="E1438" i="16"/>
  <c r="D1439" i="16"/>
  <c r="E1439" i="16"/>
  <c r="S1440" i="16"/>
  <c r="D1440" i="16"/>
  <c r="E1440" i="16"/>
  <c r="S1441" i="16"/>
  <c r="D1441" i="16"/>
  <c r="E1441" i="16"/>
  <c r="S1442" i="16"/>
  <c r="D1442" i="16"/>
  <c r="E1442" i="16"/>
  <c r="D1443" i="16"/>
  <c r="E1443" i="16"/>
  <c r="S1444" i="16"/>
  <c r="D1444" i="16"/>
  <c r="E1444" i="16"/>
  <c r="D1445" i="16"/>
  <c r="E1445" i="16"/>
  <c r="D1446" i="16"/>
  <c r="E1446" i="16"/>
  <c r="D1447" i="16"/>
  <c r="E1447" i="16"/>
  <c r="D1448" i="16"/>
  <c r="E1448" i="16"/>
  <c r="D1449" i="16"/>
  <c r="E1449" i="16"/>
  <c r="D1450" i="16"/>
  <c r="E1450" i="16"/>
  <c r="D1452" i="16"/>
  <c r="E1452" i="16"/>
  <c r="D1453" i="16"/>
  <c r="E1453" i="16"/>
  <c r="D1454" i="16"/>
  <c r="E1454" i="16"/>
  <c r="U1454" i="16"/>
  <c r="S1456" i="16"/>
  <c r="D1456" i="16"/>
  <c r="E1456" i="16"/>
  <c r="S1457" i="16"/>
  <c r="D1457" i="16"/>
  <c r="E1457" i="16"/>
  <c r="D1458" i="16"/>
  <c r="E1458" i="16"/>
  <c r="S1459" i="16"/>
  <c r="D1459" i="16"/>
  <c r="E1459" i="16"/>
  <c r="D1460" i="16"/>
  <c r="E1460" i="16"/>
  <c r="D1461" i="16"/>
  <c r="E1461" i="16"/>
  <c r="S1462" i="16"/>
  <c r="D1462" i="16"/>
  <c r="E1462" i="16"/>
  <c r="D1463" i="16"/>
  <c r="E1463" i="16"/>
  <c r="S1464" i="16"/>
  <c r="D1464" i="16"/>
  <c r="E1464" i="16"/>
  <c r="S1465" i="16"/>
  <c r="D1465" i="16"/>
  <c r="E1465" i="16"/>
  <c r="S1466" i="16"/>
  <c r="D1466" i="16"/>
  <c r="E1466" i="16"/>
  <c r="S1467" i="16"/>
  <c r="D1467" i="16"/>
  <c r="E1467" i="16"/>
  <c r="S1468" i="16"/>
  <c r="D1468" i="16"/>
  <c r="E1468" i="16"/>
  <c r="S1469" i="16"/>
  <c r="D1469" i="16"/>
  <c r="E1469" i="16"/>
  <c r="S1470" i="16"/>
  <c r="D1470" i="16"/>
  <c r="E1470" i="16"/>
  <c r="D1471" i="16"/>
  <c r="E1471" i="16"/>
  <c r="D1472" i="16"/>
  <c r="E1472" i="16"/>
  <c r="D1473" i="16"/>
  <c r="E1473" i="16"/>
  <c r="D1474" i="16"/>
  <c r="E1474" i="16"/>
  <c r="D1475" i="16"/>
  <c r="E1475" i="16"/>
  <c r="D1476" i="16"/>
  <c r="E1476" i="16"/>
  <c r="D1477" i="16"/>
  <c r="E1477" i="16"/>
  <c r="U1477" i="16"/>
  <c r="S1478" i="16"/>
  <c r="D1478" i="16"/>
  <c r="E1478" i="16"/>
  <c r="U1479" i="16"/>
  <c r="D1480" i="16"/>
  <c r="E1480" i="16"/>
  <c r="E1481" i="16"/>
  <c r="S1482" i="16"/>
  <c r="D1482" i="16"/>
  <c r="E1482" i="16"/>
  <c r="D1483" i="16"/>
  <c r="E1483" i="16"/>
  <c r="S1484" i="16"/>
  <c r="D1484" i="16"/>
  <c r="E1484" i="16"/>
  <c r="U1484" i="16"/>
  <c r="D1485" i="16"/>
  <c r="E1485" i="16"/>
  <c r="D1486" i="16"/>
  <c r="E1486" i="16"/>
  <c r="S1487" i="16"/>
  <c r="D1487" i="16"/>
  <c r="E1487" i="16"/>
  <c r="S1488" i="16"/>
  <c r="D1488" i="16"/>
  <c r="E1488" i="16"/>
  <c r="E1489" i="16"/>
  <c r="U1489" i="16"/>
  <c r="S1490" i="16"/>
  <c r="D1490" i="16"/>
  <c r="E1490" i="16"/>
  <c r="U1490" i="16"/>
  <c r="S1491" i="16"/>
  <c r="D1491" i="16"/>
  <c r="E1491" i="16"/>
  <c r="D1492" i="16"/>
  <c r="E1492" i="16"/>
  <c r="D1493" i="16"/>
  <c r="U1493" i="16"/>
  <c r="D1494" i="16"/>
  <c r="U1494" i="16"/>
  <c r="S1495" i="16"/>
  <c r="D1495" i="16"/>
  <c r="E1495" i="16"/>
  <c r="S1496" i="16"/>
  <c r="D1496" i="16"/>
  <c r="E1496" i="16"/>
  <c r="D1497" i="16"/>
  <c r="E1497" i="16"/>
  <c r="D1498" i="16"/>
  <c r="E1498" i="16"/>
  <c r="S1499" i="16"/>
  <c r="D1499" i="16"/>
  <c r="E1499" i="16"/>
  <c r="S1500" i="16"/>
  <c r="D1500" i="16"/>
  <c r="E1500" i="16"/>
  <c r="D1501" i="16"/>
  <c r="E1501" i="16"/>
  <c r="D1502" i="16"/>
  <c r="E1502" i="16"/>
  <c r="D1503" i="16"/>
  <c r="E1503" i="16"/>
  <c r="D1504" i="16"/>
  <c r="E1504" i="16"/>
  <c r="U1504" i="16"/>
  <c r="D1505" i="16"/>
  <c r="E1505" i="16"/>
  <c r="D1506" i="16"/>
  <c r="E1506" i="16"/>
  <c r="D1507" i="16"/>
  <c r="E1507" i="16"/>
  <c r="D1508" i="16"/>
  <c r="E1508" i="16"/>
  <c r="S1509" i="16"/>
  <c r="D1509" i="16"/>
  <c r="E1509" i="16"/>
  <c r="D1510" i="16"/>
  <c r="E1510" i="16"/>
  <c r="D1511" i="16"/>
  <c r="E1511" i="16"/>
  <c r="D1512" i="16"/>
  <c r="E1512" i="16"/>
  <c r="S1513" i="16"/>
  <c r="D1513" i="16"/>
  <c r="E1513" i="16"/>
  <c r="S1514" i="16"/>
  <c r="D1514" i="16"/>
  <c r="E1514" i="16"/>
  <c r="D1515" i="16"/>
  <c r="E1515" i="16"/>
  <c r="E1516" i="16"/>
  <c r="D1517" i="16"/>
  <c r="U1517" i="16"/>
  <c r="S1518" i="16"/>
  <c r="D1518" i="16"/>
  <c r="E1518" i="16"/>
  <c r="S1519" i="16"/>
  <c r="D1519" i="16"/>
  <c r="E1519" i="16"/>
  <c r="S1520" i="16"/>
  <c r="D1520" i="16"/>
  <c r="E1520" i="16"/>
  <c r="D1521" i="16"/>
  <c r="E1521" i="16"/>
  <c r="D1522" i="16"/>
  <c r="E1522" i="16"/>
  <c r="S1523" i="16"/>
  <c r="D1523" i="16"/>
  <c r="E1523" i="16"/>
  <c r="D1524" i="16"/>
  <c r="E1524" i="16"/>
  <c r="S1525" i="16"/>
  <c r="D1525" i="16"/>
  <c r="E1525" i="16"/>
  <c r="D1526" i="16"/>
  <c r="E1526" i="16"/>
  <c r="U1526" i="16"/>
  <c r="D1527" i="16"/>
  <c r="E1527" i="16"/>
  <c r="D1528" i="16"/>
  <c r="E1528" i="16"/>
  <c r="D1529" i="16"/>
  <c r="E1529" i="16"/>
  <c r="S1530" i="16"/>
  <c r="D1530" i="16"/>
  <c r="E1530" i="16"/>
  <c r="D1531" i="16"/>
  <c r="E1531" i="16"/>
  <c r="U1532" i="16"/>
  <c r="S1533" i="16"/>
  <c r="D1533" i="16"/>
  <c r="E1533" i="16"/>
  <c r="D1534" i="16"/>
  <c r="E1534" i="16"/>
  <c r="D1535" i="16"/>
  <c r="E1535" i="16"/>
  <c r="S1536" i="16"/>
  <c r="D1536" i="16"/>
  <c r="E1536" i="16"/>
  <c r="D1537" i="16"/>
  <c r="U1537" i="16"/>
  <c r="S1538" i="16"/>
  <c r="D1538" i="16"/>
  <c r="E1538" i="16"/>
  <c r="D1539" i="16"/>
  <c r="E1539" i="16"/>
  <c r="S1540" i="16"/>
  <c r="D1540" i="16"/>
  <c r="E1540" i="16"/>
  <c r="D1541" i="16"/>
  <c r="E1541" i="16"/>
  <c r="D1542" i="16"/>
  <c r="E1542" i="16"/>
  <c r="S1543" i="16"/>
  <c r="D1543" i="16"/>
  <c r="E1543" i="16"/>
  <c r="D1544" i="16"/>
  <c r="E1544" i="16"/>
  <c r="D1545" i="16"/>
  <c r="E1545" i="16"/>
  <c r="S1546" i="16"/>
  <c r="D1546" i="16"/>
  <c r="E1546" i="16"/>
  <c r="D1547" i="16"/>
  <c r="E1547" i="16"/>
  <c r="D1548" i="16"/>
  <c r="E1548" i="16"/>
  <c r="D1549" i="16"/>
  <c r="E1549" i="16"/>
  <c r="D1550" i="16"/>
  <c r="E1550" i="16"/>
  <c r="S1551" i="16"/>
  <c r="D1551" i="16"/>
  <c r="E1551" i="16"/>
  <c r="D1552" i="16"/>
  <c r="E1552" i="16"/>
  <c r="D1553" i="16"/>
  <c r="E1553" i="16"/>
  <c r="D1554" i="16"/>
  <c r="S1555" i="16"/>
  <c r="D1555" i="16"/>
  <c r="E1555" i="16"/>
  <c r="U1555" i="16"/>
  <c r="S1556" i="16"/>
  <c r="D1556" i="16"/>
  <c r="E1556" i="16"/>
  <c r="D1557" i="16"/>
  <c r="E1557" i="16"/>
  <c r="D1558" i="16"/>
  <c r="E1558" i="16"/>
  <c r="D1559" i="16"/>
  <c r="E1559" i="16"/>
  <c r="D1560" i="16"/>
  <c r="E1560" i="16"/>
  <c r="S1561" i="16"/>
  <c r="D1561" i="16"/>
  <c r="E1561" i="16"/>
  <c r="S1562" i="16"/>
  <c r="D1562" i="16"/>
  <c r="E1562" i="16"/>
  <c r="S1563" i="16"/>
  <c r="D1563" i="16"/>
  <c r="E1563" i="16"/>
  <c r="D1564" i="16"/>
  <c r="E1564" i="16"/>
  <c r="D1565" i="16"/>
  <c r="E1565" i="16"/>
  <c r="D1566" i="16"/>
  <c r="E1566" i="16"/>
  <c r="S1567" i="16"/>
  <c r="D1567" i="16"/>
  <c r="E1567" i="16"/>
  <c r="U1567" i="16"/>
  <c r="S1568" i="16"/>
  <c r="D1568" i="16"/>
  <c r="E1568" i="16"/>
  <c r="S1569" i="16"/>
  <c r="D1569" i="16"/>
  <c r="E1569" i="16"/>
  <c r="S1570" i="16"/>
  <c r="D1570" i="16"/>
  <c r="E1570" i="16"/>
  <c r="D1571" i="16"/>
  <c r="E1571" i="16"/>
  <c r="U1571" i="16"/>
  <c r="S1572" i="16"/>
  <c r="D1572" i="16"/>
  <c r="E1572" i="16"/>
  <c r="D1573" i="16"/>
  <c r="E1573" i="16"/>
  <c r="S1574" i="16"/>
  <c r="D1574" i="16"/>
  <c r="E1574" i="16"/>
  <c r="S1575" i="16"/>
  <c r="D1575" i="16"/>
  <c r="E1575" i="16"/>
  <c r="D1576" i="16"/>
  <c r="U1576" i="16"/>
  <c r="D1577" i="16"/>
  <c r="U1577" i="16"/>
  <c r="S1578" i="16"/>
  <c r="D1578" i="16"/>
  <c r="E1578" i="16"/>
  <c r="S1579" i="16"/>
  <c r="D1579" i="16"/>
  <c r="E1579" i="16"/>
  <c r="S1580" i="16"/>
  <c r="D1580" i="16"/>
  <c r="E1580" i="16"/>
  <c r="S1581" i="16"/>
  <c r="D1581" i="16"/>
  <c r="E1581" i="16"/>
  <c r="S1582" i="16"/>
  <c r="D1582" i="16"/>
  <c r="E1582" i="16"/>
  <c r="S1583" i="16"/>
  <c r="D1583" i="16"/>
  <c r="E1583" i="16"/>
  <c r="D1584" i="16"/>
  <c r="E1584" i="16"/>
  <c r="D1585" i="16"/>
  <c r="E1585" i="16"/>
  <c r="S1586" i="16"/>
  <c r="D1586" i="16"/>
  <c r="E1586" i="16"/>
  <c r="D1587" i="16"/>
  <c r="E1587" i="16"/>
  <c r="S1588" i="16"/>
  <c r="D1588" i="16"/>
  <c r="E1588" i="16"/>
  <c r="S1589" i="16"/>
  <c r="D1589" i="16"/>
  <c r="E1589" i="16"/>
  <c r="D1590" i="16"/>
  <c r="E1590" i="16"/>
  <c r="S1591" i="16"/>
  <c r="D1591" i="16"/>
  <c r="E1591" i="16"/>
  <c r="S1592" i="16"/>
  <c r="D1592" i="16"/>
  <c r="E1592" i="16"/>
  <c r="S1593" i="16"/>
  <c r="D1593" i="16"/>
  <c r="E1593" i="16"/>
  <c r="S1594" i="16"/>
  <c r="D1594" i="16"/>
  <c r="E1594" i="16"/>
  <c r="D1595" i="16"/>
  <c r="E1595" i="16"/>
  <c r="S1596" i="16"/>
  <c r="D1596" i="16"/>
  <c r="E1596" i="16"/>
  <c r="D1597" i="16"/>
  <c r="E1597" i="16"/>
  <c r="U1597" i="16"/>
  <c r="S1598" i="16"/>
  <c r="D1598" i="16"/>
  <c r="E1598" i="16"/>
  <c r="S1599" i="16"/>
  <c r="D1599" i="16"/>
  <c r="E1599" i="16"/>
  <c r="S1600" i="16"/>
  <c r="D1600" i="16"/>
  <c r="E1600" i="16"/>
  <c r="S1601" i="16"/>
  <c r="D1601" i="16"/>
  <c r="E1601" i="16"/>
  <c r="S1602" i="16"/>
  <c r="D1602" i="16"/>
  <c r="E1602" i="16"/>
  <c r="D1603" i="16"/>
  <c r="E1603" i="16"/>
  <c r="S1604" i="16"/>
  <c r="D1604" i="16"/>
  <c r="E1604" i="16"/>
  <c r="S1605" i="16"/>
  <c r="D1605" i="16"/>
  <c r="E1605" i="16"/>
  <c r="S1606" i="16"/>
  <c r="D1606" i="16"/>
  <c r="E1606" i="16"/>
  <c r="S1607" i="16"/>
  <c r="D1607" i="16"/>
  <c r="E1607" i="16"/>
  <c r="D1608" i="16"/>
  <c r="E1608" i="16"/>
  <c r="S1609" i="16"/>
  <c r="D1609" i="16"/>
  <c r="E1609" i="16"/>
  <c r="U1609" i="16"/>
  <c r="S1610" i="16"/>
  <c r="D1610" i="16"/>
  <c r="E1610" i="16"/>
  <c r="S1611" i="16"/>
  <c r="D1611" i="16"/>
  <c r="E1611" i="16"/>
  <c r="S1612" i="16"/>
  <c r="D1612" i="16"/>
  <c r="E1612" i="16"/>
  <c r="S1613" i="16"/>
  <c r="D1613" i="16"/>
  <c r="E1613" i="16"/>
  <c r="D1614" i="16"/>
  <c r="E1614" i="16"/>
  <c r="S1615" i="16"/>
  <c r="D1615" i="16"/>
  <c r="E1615" i="16"/>
  <c r="E1616" i="16"/>
  <c r="S1617" i="16"/>
  <c r="D1617" i="16"/>
  <c r="E1617" i="16"/>
  <c r="U1617" i="16"/>
  <c r="S1618" i="16"/>
  <c r="D1618" i="16"/>
  <c r="E1618" i="16"/>
  <c r="D1619" i="16"/>
  <c r="E1619" i="16"/>
  <c r="D1620" i="16"/>
  <c r="E1620" i="16"/>
  <c r="S1621" i="16"/>
  <c r="D1621" i="16"/>
  <c r="E1621" i="16"/>
  <c r="S1622" i="16"/>
  <c r="D1622" i="16"/>
  <c r="E1622" i="16"/>
  <c r="S1623" i="16"/>
  <c r="D1623" i="16"/>
  <c r="E1623" i="16"/>
  <c r="D1624" i="16"/>
  <c r="E1624" i="16"/>
  <c r="S1625" i="16"/>
  <c r="D1625" i="16"/>
  <c r="E1625" i="16"/>
  <c r="D1626" i="16"/>
  <c r="E1626" i="16"/>
  <c r="S1627" i="16"/>
  <c r="D1627" i="16"/>
  <c r="E1627" i="16"/>
  <c r="D1628" i="16"/>
  <c r="E1628" i="16"/>
  <c r="S1629" i="16"/>
  <c r="D1629" i="16"/>
  <c r="E1629" i="16"/>
  <c r="S1630" i="16"/>
  <c r="D1630" i="16"/>
  <c r="E1630" i="16"/>
  <c r="S1631" i="16"/>
  <c r="D1631" i="16"/>
  <c r="E1631" i="16"/>
  <c r="D1632" i="16"/>
  <c r="U1632" i="16"/>
  <c r="S1633" i="16"/>
  <c r="D1633" i="16"/>
  <c r="E1633" i="16"/>
  <c r="D1634" i="16"/>
  <c r="E1634" i="16"/>
  <c r="U1634" i="16"/>
  <c r="S1635" i="16"/>
  <c r="D1635" i="16"/>
  <c r="E1635" i="16"/>
  <c r="U1635" i="16"/>
  <c r="S1636" i="16"/>
  <c r="D1636" i="16"/>
  <c r="E1636" i="16"/>
  <c r="D1637" i="16"/>
  <c r="E1637" i="16"/>
  <c r="S1638" i="16"/>
  <c r="D1638" i="16"/>
  <c r="E1638" i="16"/>
  <c r="S1639" i="16"/>
  <c r="D1639" i="16"/>
  <c r="E1639" i="16"/>
  <c r="D1640" i="16"/>
  <c r="E1640" i="16"/>
  <c r="U1640" i="16"/>
  <c r="S1641" i="16"/>
  <c r="D1641" i="16"/>
  <c r="E1641" i="16"/>
  <c r="S1642" i="16"/>
  <c r="D1642" i="16"/>
  <c r="E1642" i="16"/>
  <c r="S1643" i="16"/>
  <c r="D1643" i="16"/>
  <c r="E1643" i="16"/>
  <c r="S1644" i="16"/>
  <c r="D1644" i="16"/>
  <c r="E1644" i="16"/>
  <c r="D1645" i="16"/>
  <c r="E1645" i="16"/>
  <c r="S1646" i="16"/>
  <c r="D1646" i="16"/>
  <c r="E1646" i="16"/>
  <c r="S1647" i="16"/>
  <c r="D1647" i="16"/>
  <c r="E1647" i="16"/>
  <c r="S1648" i="16"/>
  <c r="D1648" i="16"/>
  <c r="E1648" i="16"/>
  <c r="D1649" i="16"/>
  <c r="E1649" i="16"/>
  <c r="D1650" i="16"/>
  <c r="E1650" i="16"/>
  <c r="S1651" i="16"/>
  <c r="D1651" i="16"/>
  <c r="E1651" i="16"/>
  <c r="D1652" i="16"/>
  <c r="E1652" i="16"/>
  <c r="S1653" i="16"/>
  <c r="D1653" i="16"/>
  <c r="E1653" i="16"/>
  <c r="D1654" i="16"/>
  <c r="E1654" i="16"/>
  <c r="D1655" i="16"/>
  <c r="U1655" i="16"/>
  <c r="S1656" i="16"/>
  <c r="D1656" i="16"/>
  <c r="E1656" i="16"/>
  <c r="S1657" i="16"/>
  <c r="D1657" i="16"/>
  <c r="E1657" i="16"/>
  <c r="S1658" i="16"/>
  <c r="D1658" i="16"/>
  <c r="E1658" i="16"/>
  <c r="D1659" i="16"/>
  <c r="E1659" i="16"/>
  <c r="D1660" i="16"/>
  <c r="U1660" i="16"/>
  <c r="E1661" i="16"/>
  <c r="U1661" i="16"/>
  <c r="D1662" i="16"/>
  <c r="E1662" i="16"/>
  <c r="S1664" i="16"/>
  <c r="D1664" i="16"/>
  <c r="E1664" i="16"/>
  <c r="D1665" i="16"/>
  <c r="E1665" i="16"/>
  <c r="D1666" i="16"/>
  <c r="E1666" i="16"/>
  <c r="U1666" i="16"/>
  <c r="D1667" i="16"/>
  <c r="E1667" i="16"/>
  <c r="S1668" i="16"/>
  <c r="D1668" i="16"/>
  <c r="E1668" i="16"/>
  <c r="D1669" i="16"/>
  <c r="E1669" i="16"/>
  <c r="D1670" i="16"/>
  <c r="E1670" i="16"/>
  <c r="D1671" i="16"/>
  <c r="E1671" i="16"/>
  <c r="S1672" i="16"/>
  <c r="D1672" i="16"/>
  <c r="E1672" i="16"/>
  <c r="D1673" i="16"/>
  <c r="E1673" i="16"/>
  <c r="E1674" i="16"/>
  <c r="U1674" i="16"/>
  <c r="D1675" i="16"/>
  <c r="E1675" i="16"/>
  <c r="S1676" i="16"/>
  <c r="D1676" i="16"/>
  <c r="E1676" i="16"/>
  <c r="D1677" i="16"/>
  <c r="E1677" i="16"/>
  <c r="S1678" i="16"/>
  <c r="D1678" i="16"/>
  <c r="E1678" i="16"/>
  <c r="S1679" i="16"/>
  <c r="D1679" i="16"/>
  <c r="E1679" i="16"/>
  <c r="S1680" i="16"/>
  <c r="D1680" i="16"/>
  <c r="E1680" i="16"/>
  <c r="S1681" i="16"/>
  <c r="D1681" i="16"/>
  <c r="E1681" i="16"/>
  <c r="D1682" i="16"/>
  <c r="E1682" i="16"/>
  <c r="S1683" i="16"/>
  <c r="D1683" i="16"/>
  <c r="E1683" i="16"/>
  <c r="D1684" i="16"/>
  <c r="E1684" i="16"/>
  <c r="S1685" i="16"/>
  <c r="D1685" i="16"/>
  <c r="E1685" i="16"/>
  <c r="E1686" i="16"/>
  <c r="U1686" i="16"/>
  <c r="S1687" i="16"/>
  <c r="D1687" i="16"/>
  <c r="E1687" i="16"/>
  <c r="U1687" i="16"/>
  <c r="D1688" i="16"/>
  <c r="E1688" i="16"/>
  <c r="U1688" i="16"/>
  <c r="S1689" i="16"/>
  <c r="D1689" i="16"/>
  <c r="E1689" i="16"/>
  <c r="S1690" i="16"/>
  <c r="D1690" i="16"/>
  <c r="E1690" i="16"/>
  <c r="D1691" i="16"/>
  <c r="E1691" i="16"/>
  <c r="S1692" i="16"/>
  <c r="D1692" i="16"/>
  <c r="E1692" i="16"/>
  <c r="D1693" i="16"/>
  <c r="E1693" i="16"/>
  <c r="D1694" i="16"/>
  <c r="E1694" i="16"/>
  <c r="S1695" i="16"/>
  <c r="D1695" i="16"/>
  <c r="E1695" i="16"/>
  <c r="S1696" i="16"/>
  <c r="D1696" i="16"/>
  <c r="E1696" i="16"/>
  <c r="U1696" i="16"/>
  <c r="D1697" i="16"/>
  <c r="E1697" i="16"/>
  <c r="D1698" i="16"/>
  <c r="E1698" i="16"/>
  <c r="S1699" i="16"/>
  <c r="D1699" i="16"/>
  <c r="E1699" i="16"/>
  <c r="S1700" i="16"/>
  <c r="D1700" i="16"/>
  <c r="E1700" i="16"/>
  <c r="D1701" i="16"/>
  <c r="E1701" i="16"/>
  <c r="S1702" i="16"/>
  <c r="D1702" i="16"/>
  <c r="E1702" i="16"/>
  <c r="D1703" i="16"/>
  <c r="E1703" i="16"/>
  <c r="D1704" i="16"/>
  <c r="E1704" i="16"/>
  <c r="D1705" i="16"/>
  <c r="E1705" i="16"/>
  <c r="S1706" i="16"/>
  <c r="D1706" i="16"/>
  <c r="E1706" i="16"/>
  <c r="S1707" i="16"/>
  <c r="D1707" i="16"/>
  <c r="E1707" i="16"/>
  <c r="S1708" i="16"/>
  <c r="D1708" i="16"/>
  <c r="E1708" i="16"/>
  <c r="S1709" i="16"/>
  <c r="D1709" i="16"/>
  <c r="E1709" i="16"/>
  <c r="S1710" i="16"/>
  <c r="D1710" i="16"/>
  <c r="E1710" i="16"/>
  <c r="S1711" i="16"/>
  <c r="D1711" i="16"/>
  <c r="E1711" i="16"/>
  <c r="S1712" i="16"/>
  <c r="D1712" i="16"/>
  <c r="E1712" i="16"/>
  <c r="D1713" i="16"/>
  <c r="E1713" i="16"/>
  <c r="S1714" i="16"/>
  <c r="D1714" i="16"/>
  <c r="E1714" i="16"/>
  <c r="S1715" i="16"/>
  <c r="D1715" i="16"/>
  <c r="E1715" i="16"/>
  <c r="S1716" i="16"/>
  <c r="D1716" i="16"/>
  <c r="E1716" i="16"/>
  <c r="U1716" i="16"/>
  <c r="S1717" i="16"/>
  <c r="D1717" i="16"/>
  <c r="E1717" i="16"/>
  <c r="D1718" i="16"/>
  <c r="E1718" i="16"/>
  <c r="S1719" i="16"/>
  <c r="D1719" i="16"/>
  <c r="E1719" i="16"/>
  <c r="S1720" i="16"/>
  <c r="D1720" i="16"/>
  <c r="E1720" i="16"/>
  <c r="S1721" i="16"/>
  <c r="D1721" i="16"/>
  <c r="E1721" i="16"/>
  <c r="S1722" i="16"/>
  <c r="D1722" i="16"/>
  <c r="E1722" i="16"/>
  <c r="D1723" i="16"/>
  <c r="E1723" i="16"/>
  <c r="D1724" i="16"/>
  <c r="U1724" i="16"/>
  <c r="S1725" i="16"/>
  <c r="D1725" i="16"/>
  <c r="E1725" i="16"/>
  <c r="D1726" i="16"/>
  <c r="E1726" i="16"/>
  <c r="D1727" i="16"/>
  <c r="E1727" i="16"/>
  <c r="U1727" i="16"/>
  <c r="S1728" i="16"/>
  <c r="D1728" i="16"/>
  <c r="E1728" i="16"/>
  <c r="S1729" i="16"/>
  <c r="D1729" i="16"/>
  <c r="E1729" i="16"/>
  <c r="D1730" i="16"/>
  <c r="E1730" i="16"/>
  <c r="S1731" i="16"/>
  <c r="D1731" i="16"/>
  <c r="E1731" i="16"/>
  <c r="S1732" i="16"/>
  <c r="D1732" i="16"/>
  <c r="E1732" i="16"/>
  <c r="D1733" i="16"/>
  <c r="E1733" i="16"/>
  <c r="D1734" i="16"/>
  <c r="E1734" i="16"/>
  <c r="D1735" i="16"/>
  <c r="E1735" i="16"/>
  <c r="E1736" i="16"/>
  <c r="U1736" i="16"/>
  <c r="S1737" i="16"/>
  <c r="D1737" i="16"/>
  <c r="E1737" i="16"/>
  <c r="S1738" i="16"/>
  <c r="D1738" i="16"/>
  <c r="E1738" i="16"/>
  <c r="S1739" i="16"/>
  <c r="D1739" i="16"/>
  <c r="E1739" i="16"/>
  <c r="D1740" i="16"/>
  <c r="E1740" i="16"/>
  <c r="S1741" i="16"/>
  <c r="D1741" i="16"/>
  <c r="E1741" i="16"/>
  <c r="D1742" i="16"/>
  <c r="E1742" i="16"/>
  <c r="D1743" i="16"/>
  <c r="E1743" i="16"/>
  <c r="S1744" i="16"/>
  <c r="D1744" i="16"/>
  <c r="E1744" i="16"/>
  <c r="S1745" i="16"/>
  <c r="D1745" i="16"/>
  <c r="E1745" i="16"/>
  <c r="S1746" i="16"/>
  <c r="D1746" i="16"/>
  <c r="E1746" i="16"/>
  <c r="U1747" i="16"/>
  <c r="D1748" i="16"/>
  <c r="E1748" i="16"/>
  <c r="S1749" i="16"/>
  <c r="D1749" i="16"/>
  <c r="E1749" i="16"/>
  <c r="D1750" i="16"/>
  <c r="E1750" i="16"/>
  <c r="D1751" i="16"/>
  <c r="E1751" i="16"/>
  <c r="S1752" i="16"/>
  <c r="D1752" i="16"/>
  <c r="E1752" i="16"/>
  <c r="D1753" i="16"/>
  <c r="E1753" i="16"/>
  <c r="S1754" i="16"/>
  <c r="D1754" i="16"/>
  <c r="E1754" i="16"/>
  <c r="D1755" i="16"/>
  <c r="E1755" i="16"/>
  <c r="S1756" i="16"/>
  <c r="D1756" i="16"/>
  <c r="E1756" i="16"/>
  <c r="E1757" i="16"/>
  <c r="U1757" i="16"/>
  <c r="S1758" i="16"/>
  <c r="D1758" i="16"/>
  <c r="E1758" i="16"/>
  <c r="D1759" i="16"/>
  <c r="E1759" i="16"/>
  <c r="S1760" i="16"/>
  <c r="D1760" i="16"/>
  <c r="E1760" i="16"/>
  <c r="S1761" i="16"/>
  <c r="D1761" i="16"/>
  <c r="E1761" i="16"/>
  <c r="U1761" i="16"/>
  <c r="S1762" i="16"/>
  <c r="D1762" i="16"/>
  <c r="E1762" i="16"/>
  <c r="D1763" i="16"/>
  <c r="E1763" i="16"/>
  <c r="D1764" i="16"/>
  <c r="E1764" i="16"/>
  <c r="S1765" i="16"/>
  <c r="D1765" i="16"/>
  <c r="E1765" i="16"/>
  <c r="S1766" i="16"/>
  <c r="D1766" i="16"/>
  <c r="E1766" i="16"/>
  <c r="D1767" i="16"/>
  <c r="E1767" i="16"/>
  <c r="S1768" i="16"/>
  <c r="D1768" i="16"/>
  <c r="E1768" i="16"/>
  <c r="S1769" i="16"/>
  <c r="D1769" i="16"/>
  <c r="E1769" i="16"/>
  <c r="D1770" i="16"/>
  <c r="E1770" i="16"/>
  <c r="D1771" i="16"/>
  <c r="E1771" i="16"/>
  <c r="D1772" i="16"/>
  <c r="E1772" i="16"/>
  <c r="U1772" i="16"/>
  <c r="S1773" i="16"/>
  <c r="D1773" i="16"/>
  <c r="E1773" i="16"/>
  <c r="U1773" i="16"/>
  <c r="S1774" i="16"/>
  <c r="D1774" i="16"/>
  <c r="E1774" i="16"/>
  <c r="D1775" i="16"/>
  <c r="E1775" i="16"/>
  <c r="S1776" i="16"/>
  <c r="D1776" i="16"/>
  <c r="E1776" i="16"/>
  <c r="S1777" i="16"/>
  <c r="D1777" i="16"/>
  <c r="E1777" i="16"/>
  <c r="D1778" i="16"/>
  <c r="E1778" i="16"/>
  <c r="D1779" i="16"/>
  <c r="U1779" i="16"/>
  <c r="D1780" i="16"/>
  <c r="U1780" i="16"/>
  <c r="S1781" i="16"/>
  <c r="D1781" i="16"/>
  <c r="E1781" i="16"/>
  <c r="E1782" i="16"/>
  <c r="U1782" i="16"/>
  <c r="E1783" i="16"/>
  <c r="U1783" i="16"/>
  <c r="D1784" i="16"/>
  <c r="E1784" i="16"/>
  <c r="S1785" i="16"/>
  <c r="D1785" i="16"/>
  <c r="E1785" i="16"/>
  <c r="D1786" i="16"/>
  <c r="E1786" i="16"/>
  <c r="D1787" i="16"/>
  <c r="E1787" i="16"/>
  <c r="S1788" i="16"/>
  <c r="D1788" i="16"/>
  <c r="E1788" i="16"/>
  <c r="D1789" i="16"/>
  <c r="E1789" i="16"/>
  <c r="S1790" i="16"/>
  <c r="D1790" i="16"/>
  <c r="E1790" i="16"/>
  <c r="D1791" i="16"/>
  <c r="E1791" i="16"/>
  <c r="S1792" i="16"/>
  <c r="D1792" i="16"/>
  <c r="E1792" i="16"/>
  <c r="D1793" i="16"/>
  <c r="E1793" i="16"/>
  <c r="S1794" i="16"/>
  <c r="D1794" i="16"/>
  <c r="E1794" i="16"/>
  <c r="U1794" i="16"/>
  <c r="D1795" i="16"/>
  <c r="E1795" i="16"/>
  <c r="S1796" i="16"/>
  <c r="D1796" i="16"/>
  <c r="E1796" i="16"/>
  <c r="D1797" i="16"/>
  <c r="E1797" i="16"/>
  <c r="D1798" i="16"/>
  <c r="E1798" i="16"/>
  <c r="S1799" i="16"/>
  <c r="D1799" i="16"/>
  <c r="E1799" i="16"/>
  <c r="E1800" i="16"/>
  <c r="U1800" i="16"/>
  <c r="S1801" i="16"/>
  <c r="D1801" i="16"/>
  <c r="E1801" i="16"/>
  <c r="D1802" i="16"/>
  <c r="E1802" i="16"/>
  <c r="D1803" i="16"/>
  <c r="E1803" i="16"/>
  <c r="S1804" i="16"/>
  <c r="D1804" i="16"/>
  <c r="E1804" i="16"/>
  <c r="S1805" i="16"/>
  <c r="D1805" i="16"/>
  <c r="E1805" i="16"/>
  <c r="S1806" i="16"/>
  <c r="D1806" i="16"/>
  <c r="E1806" i="16"/>
  <c r="D1807" i="16"/>
  <c r="U1807" i="16"/>
  <c r="S1808" i="16"/>
  <c r="D1808" i="16"/>
  <c r="E1808" i="16"/>
  <c r="S1809" i="16"/>
  <c r="D1809" i="16"/>
  <c r="E1809" i="16"/>
  <c r="S1810" i="16"/>
  <c r="D1810" i="16"/>
  <c r="E1810" i="16"/>
  <c r="U1810" i="16"/>
  <c r="S1811" i="16"/>
  <c r="D1811" i="16"/>
  <c r="E1811" i="16"/>
  <c r="S1812" i="16"/>
  <c r="D1812" i="16"/>
  <c r="E1812" i="16"/>
  <c r="D1813" i="16"/>
  <c r="E1813" i="16"/>
  <c r="D1814" i="16"/>
  <c r="E1814" i="16"/>
  <c r="D1815" i="16"/>
  <c r="E1815" i="16"/>
  <c r="S1816" i="16"/>
  <c r="D1816" i="16"/>
  <c r="E1816" i="16"/>
  <c r="U1816" i="16"/>
  <c r="S1817" i="16"/>
  <c r="D1817" i="16"/>
  <c r="E1817" i="16"/>
  <c r="S1818" i="16"/>
  <c r="D1818" i="16"/>
  <c r="E1818" i="16"/>
  <c r="D1819" i="16"/>
  <c r="E1819" i="16"/>
  <c r="S1820" i="16"/>
  <c r="D1820" i="16"/>
  <c r="E1820" i="16"/>
  <c r="S1821" i="16"/>
  <c r="D1821" i="16"/>
  <c r="E1821" i="16"/>
  <c r="D1822" i="16"/>
  <c r="E1822" i="16"/>
  <c r="D1823" i="16"/>
  <c r="E1823" i="16"/>
  <c r="S1824" i="16"/>
  <c r="D1824" i="16"/>
  <c r="E1824" i="16"/>
  <c r="S1825" i="16"/>
  <c r="D1825" i="16"/>
  <c r="E1825" i="16"/>
  <c r="S1826" i="16"/>
  <c r="D1826" i="16"/>
  <c r="E1826" i="16"/>
  <c r="E1827" i="16"/>
  <c r="U1827" i="16"/>
  <c r="D1828" i="16"/>
  <c r="E1828" i="16"/>
  <c r="S1829" i="16"/>
  <c r="D1829" i="16"/>
  <c r="E1829" i="16"/>
  <c r="D1830" i="16"/>
  <c r="E1830" i="16"/>
  <c r="S1831" i="16"/>
  <c r="D1831" i="16"/>
  <c r="E1831" i="16"/>
  <c r="S1832" i="16"/>
  <c r="D1832" i="16"/>
  <c r="E1832" i="16"/>
  <c r="S1833" i="16"/>
  <c r="D1833" i="16"/>
  <c r="E1833" i="16"/>
  <c r="D1834" i="16"/>
  <c r="E1834" i="16"/>
  <c r="D1835" i="16"/>
  <c r="E1835" i="16"/>
  <c r="D1836" i="16"/>
  <c r="E1836" i="16"/>
  <c r="S1837" i="16"/>
  <c r="D1837" i="16"/>
  <c r="E1837" i="16"/>
  <c r="D1838" i="16"/>
  <c r="E1838" i="16"/>
  <c r="S1839" i="16"/>
  <c r="D1839" i="16"/>
  <c r="E1839" i="16"/>
  <c r="D1840" i="16"/>
  <c r="E1840" i="16"/>
  <c r="D1841" i="16"/>
  <c r="E1841" i="16"/>
  <c r="D1842" i="16"/>
  <c r="E1842" i="16"/>
  <c r="U1842" i="16"/>
  <c r="S1843" i="16"/>
  <c r="D1843" i="16"/>
  <c r="E1843" i="16"/>
  <c r="S1844" i="16"/>
  <c r="D1844" i="16"/>
  <c r="E1844" i="16"/>
  <c r="S1845" i="16"/>
  <c r="D1845" i="16"/>
  <c r="E1845" i="16"/>
  <c r="D1846" i="16"/>
  <c r="E1846" i="16"/>
  <c r="D1847" i="16"/>
  <c r="E1847" i="16"/>
  <c r="D1848" i="16"/>
  <c r="E1848" i="16"/>
  <c r="S1849" i="16"/>
  <c r="D1849" i="16"/>
  <c r="E1849" i="16"/>
  <c r="D1850" i="16"/>
  <c r="E1850" i="16"/>
  <c r="D1851" i="16"/>
  <c r="E1851" i="16"/>
  <c r="D1852" i="16"/>
  <c r="E1852" i="16"/>
  <c r="U1852" i="16"/>
  <c r="S1853" i="16"/>
  <c r="D1853" i="16"/>
  <c r="E1853" i="16"/>
  <c r="S1854" i="16"/>
  <c r="D1854" i="16"/>
  <c r="E1854" i="16"/>
  <c r="S1855" i="16"/>
  <c r="D1855" i="16"/>
  <c r="E1855" i="16"/>
  <c r="E1856" i="16"/>
  <c r="U1856" i="16"/>
  <c r="S1857" i="16"/>
  <c r="D1857" i="16"/>
  <c r="E1857" i="16"/>
  <c r="D1858" i="16"/>
  <c r="D1859" i="16"/>
  <c r="E1859" i="16"/>
  <c r="U1859" i="16"/>
  <c r="S1860" i="16"/>
  <c r="D1860" i="16"/>
  <c r="E1860" i="16"/>
  <c r="D1861" i="16"/>
  <c r="E1861" i="16"/>
  <c r="D1862" i="16"/>
  <c r="E1862" i="16"/>
  <c r="D1863" i="16"/>
  <c r="E1863" i="16"/>
  <c r="D1864" i="16"/>
  <c r="E1864" i="16"/>
  <c r="D1865" i="16"/>
  <c r="U1865" i="16"/>
  <c r="S1866" i="16"/>
  <c r="D1866" i="16"/>
  <c r="E1866" i="16"/>
  <c r="S1867" i="16"/>
  <c r="D1867" i="16"/>
  <c r="E1867" i="16"/>
  <c r="D1868" i="16"/>
  <c r="U1868" i="16"/>
  <c r="D1869" i="16"/>
  <c r="E1869" i="16"/>
  <c r="S1870" i="16"/>
  <c r="D1870" i="16"/>
  <c r="E1870" i="16"/>
  <c r="U1870" i="16"/>
  <c r="D1871" i="16"/>
  <c r="E1871" i="16"/>
  <c r="D1872" i="16"/>
  <c r="E1872" i="16"/>
  <c r="D1873" i="16"/>
  <c r="E1873" i="16"/>
  <c r="S1874" i="16"/>
  <c r="D1874" i="16"/>
  <c r="E1874" i="16"/>
  <c r="S1875" i="16"/>
  <c r="D1875" i="16"/>
  <c r="E1875" i="16"/>
  <c r="S1876" i="16"/>
  <c r="D1876" i="16"/>
  <c r="E1876" i="16"/>
  <c r="S1877" i="16"/>
  <c r="D1877" i="16"/>
  <c r="E1877" i="16"/>
  <c r="S1878" i="16"/>
  <c r="D1878" i="16"/>
  <c r="E1878" i="16"/>
  <c r="S1879" i="16"/>
  <c r="D1879" i="16"/>
  <c r="E1879" i="16"/>
  <c r="S1880" i="16"/>
  <c r="D1880" i="16"/>
  <c r="E1880" i="16"/>
  <c r="D1881" i="16"/>
  <c r="E1881" i="16"/>
  <c r="U1881" i="16"/>
  <c r="D1882" i="16"/>
  <c r="E1882" i="16"/>
  <c r="D1883" i="16"/>
  <c r="E1883" i="16"/>
  <c r="D1884" i="16"/>
  <c r="E1884" i="16"/>
  <c r="U1884" i="16"/>
  <c r="S1885" i="16"/>
  <c r="D1885" i="16"/>
  <c r="E1885" i="16"/>
  <c r="S1886" i="16"/>
  <c r="D1886" i="16"/>
  <c r="E1886" i="16"/>
  <c r="D1887" i="16"/>
  <c r="E1887" i="16"/>
  <c r="D1888" i="16"/>
  <c r="E1888" i="16"/>
  <c r="D1889" i="16"/>
  <c r="E1889" i="16"/>
  <c r="S1890" i="16"/>
  <c r="D1890" i="16"/>
  <c r="E1890" i="16"/>
  <c r="E1891" i="16"/>
  <c r="S1892" i="16"/>
  <c r="D1892" i="16"/>
  <c r="E1892" i="16"/>
  <c r="D1893" i="16"/>
  <c r="E1893" i="16"/>
  <c r="S1894" i="16"/>
  <c r="D1894" i="16"/>
  <c r="E1894" i="16"/>
  <c r="E1895" i="16"/>
  <c r="S1896" i="16"/>
  <c r="D1896" i="16"/>
  <c r="E1896" i="16"/>
  <c r="E1897" i="16"/>
  <c r="U1897" i="16"/>
  <c r="S1898" i="16"/>
  <c r="D1898" i="16"/>
  <c r="E1898" i="16"/>
  <c r="S1899" i="16"/>
  <c r="D1899" i="16"/>
  <c r="E1899" i="16"/>
  <c r="S1900" i="16"/>
  <c r="D1900" i="16"/>
  <c r="E1900" i="16"/>
  <c r="S1901" i="16"/>
  <c r="D1901" i="16"/>
  <c r="E1901" i="16"/>
  <c r="D1902" i="16"/>
  <c r="E1902" i="16"/>
  <c r="S1903" i="16"/>
  <c r="D1903" i="16"/>
  <c r="E1903" i="16"/>
  <c r="D1904" i="16"/>
  <c r="E1904" i="16"/>
  <c r="S1905" i="16"/>
  <c r="D1905" i="16"/>
  <c r="E1905" i="16"/>
  <c r="U1905" i="16"/>
  <c r="D1907" i="16"/>
  <c r="E1907" i="16"/>
  <c r="S1908" i="16"/>
  <c r="D1908" i="16"/>
  <c r="E1908" i="16"/>
  <c r="S1909" i="16"/>
  <c r="D1909" i="16"/>
  <c r="E1909" i="16"/>
  <c r="D1910" i="16"/>
  <c r="E1910" i="16"/>
  <c r="S1911" i="16"/>
  <c r="D1911" i="16"/>
  <c r="E1911" i="16"/>
  <c r="S1912" i="16"/>
  <c r="D1912" i="16"/>
  <c r="E1912" i="16"/>
  <c r="E1913" i="16"/>
  <c r="D1914" i="16"/>
  <c r="E1914" i="16"/>
  <c r="S1915" i="16"/>
  <c r="D1915" i="16"/>
  <c r="E1915" i="16"/>
  <c r="U1915" i="16"/>
  <c r="D1916" i="16"/>
  <c r="E1916" i="16"/>
  <c r="D1917" i="16"/>
  <c r="E1917" i="16"/>
  <c r="S1918" i="16"/>
  <c r="D1918" i="16"/>
  <c r="E1918" i="16"/>
  <c r="S1919" i="16"/>
  <c r="D1919" i="16"/>
  <c r="E1919" i="16"/>
  <c r="D1920" i="16"/>
  <c r="E1920" i="16"/>
  <c r="S1921" i="16"/>
  <c r="D1921" i="16"/>
  <c r="E1921" i="16"/>
  <c r="S1922" i="16"/>
  <c r="D1922" i="16"/>
  <c r="E1922" i="16"/>
  <c r="E1923" i="16"/>
  <c r="U1923" i="16"/>
  <c r="S1925" i="16"/>
  <c r="D1925" i="16"/>
  <c r="E1925" i="16"/>
  <c r="D1926" i="16"/>
  <c r="E1926" i="16"/>
  <c r="D1927" i="16"/>
  <c r="E1927" i="16"/>
  <c r="D1928" i="16"/>
  <c r="E1928" i="16"/>
  <c r="S1929" i="16"/>
  <c r="D1929" i="16"/>
  <c r="E1929" i="16"/>
  <c r="S1930" i="16"/>
  <c r="D1930" i="16"/>
  <c r="E1930" i="16"/>
  <c r="D1931" i="16"/>
  <c r="E1931" i="16"/>
  <c r="S1932" i="16"/>
  <c r="D1932" i="16"/>
  <c r="E1932" i="16"/>
  <c r="S1933" i="16"/>
  <c r="D1933" i="16"/>
  <c r="E1933" i="16"/>
  <c r="S1934" i="16"/>
  <c r="D1934" i="16"/>
  <c r="E1934" i="16"/>
  <c r="S1935" i="16"/>
  <c r="D1935" i="16"/>
  <c r="E1935" i="16"/>
  <c r="E1936" i="16"/>
  <c r="U1936" i="16"/>
  <c r="S1937" i="16"/>
  <c r="D1937" i="16"/>
  <c r="E1937" i="16"/>
  <c r="D1938" i="16"/>
  <c r="E1938" i="16"/>
  <c r="S1939" i="16"/>
  <c r="D1939" i="16"/>
  <c r="E1939" i="16"/>
  <c r="D1940" i="16"/>
  <c r="E1940" i="16"/>
  <c r="S1941" i="16"/>
  <c r="D1941" i="16"/>
  <c r="E1941" i="16"/>
  <c r="D1942" i="16"/>
  <c r="E1942" i="16"/>
  <c r="S1943" i="16"/>
  <c r="D1943" i="16"/>
  <c r="E1943" i="16"/>
  <c r="D1944" i="16"/>
  <c r="E1944" i="16"/>
  <c r="D1945" i="16"/>
  <c r="E1945" i="16"/>
  <c r="D1946" i="16"/>
  <c r="E1946" i="16"/>
  <c r="S1947" i="16"/>
  <c r="D1947" i="16"/>
  <c r="E1947" i="16"/>
  <c r="D1948" i="16"/>
  <c r="E1948" i="16"/>
  <c r="U1948" i="16"/>
  <c r="S1949" i="16"/>
  <c r="D1949" i="16"/>
  <c r="E1949" i="16"/>
  <c r="S1950" i="16"/>
  <c r="D1950" i="16"/>
  <c r="E1950" i="16"/>
  <c r="S1951" i="16"/>
  <c r="D1951" i="16"/>
  <c r="E1951" i="16"/>
  <c r="D1952" i="16"/>
  <c r="E1952" i="16"/>
  <c r="D1953" i="16"/>
  <c r="E1953" i="16"/>
  <c r="S1954" i="16"/>
  <c r="D1954" i="16"/>
  <c r="E1954" i="16"/>
  <c r="S1956" i="16"/>
  <c r="D1956" i="16"/>
  <c r="E1956" i="16"/>
  <c r="S1957" i="16"/>
  <c r="D1957" i="16"/>
  <c r="E1957" i="16"/>
  <c r="S1958" i="16"/>
  <c r="D1958" i="16"/>
  <c r="E1958" i="16"/>
  <c r="D1959" i="16"/>
  <c r="E1959" i="16"/>
  <c r="D1960" i="16"/>
  <c r="E1960" i="16"/>
  <c r="D1961" i="16"/>
  <c r="E1961" i="16"/>
  <c r="D1962" i="16"/>
  <c r="E1962" i="16"/>
  <c r="D1963" i="16"/>
  <c r="E1963" i="16"/>
  <c r="D1964" i="16"/>
  <c r="E1964" i="16"/>
  <c r="D1965" i="16"/>
  <c r="E1965" i="16"/>
  <c r="D1966" i="16"/>
  <c r="E1966" i="16"/>
  <c r="D1967" i="16"/>
  <c r="E1967" i="16"/>
  <c r="D1968" i="16"/>
  <c r="E1968" i="16"/>
  <c r="S1969" i="16"/>
  <c r="D1969" i="16"/>
  <c r="E1969" i="16"/>
  <c r="D1970" i="16"/>
  <c r="E1970" i="16"/>
  <c r="U1970" i="16"/>
  <c r="S1971" i="16"/>
  <c r="D1971" i="16"/>
  <c r="E1971" i="16"/>
  <c r="S1972" i="16"/>
  <c r="D1972" i="16"/>
  <c r="E1972" i="16"/>
  <c r="S1973" i="16"/>
  <c r="D1973" i="16"/>
  <c r="E1973" i="16"/>
  <c r="D1974" i="16"/>
  <c r="E1974" i="16"/>
  <c r="S1975" i="16"/>
  <c r="D1975" i="16"/>
  <c r="E1975" i="16"/>
  <c r="S1976" i="16"/>
  <c r="D1976" i="16"/>
  <c r="E1976" i="16"/>
  <c r="S1977" i="16"/>
  <c r="D1977" i="16"/>
  <c r="E1977" i="16"/>
  <c r="U1977" i="16"/>
  <c r="S1978" i="16"/>
  <c r="D1978" i="16"/>
  <c r="E1978" i="16"/>
  <c r="U1978" i="16"/>
  <c r="D1979" i="16"/>
  <c r="E1979" i="16"/>
  <c r="S1980" i="16"/>
  <c r="D1980" i="16"/>
  <c r="E1980" i="16"/>
  <c r="D1981" i="16"/>
  <c r="E1981" i="16"/>
  <c r="S1982" i="16"/>
  <c r="D1982" i="16"/>
  <c r="E1982" i="16"/>
  <c r="U1982" i="16"/>
  <c r="D1983" i="16"/>
  <c r="E1983" i="16"/>
  <c r="D1984" i="16"/>
  <c r="E1984" i="16"/>
  <c r="D1985" i="16"/>
  <c r="E1985" i="16"/>
  <c r="U1985" i="16"/>
  <c r="S1986" i="16"/>
  <c r="D1986" i="16"/>
  <c r="E1986" i="16"/>
  <c r="D1988" i="16"/>
  <c r="U1988" i="16"/>
  <c r="S1989" i="16"/>
  <c r="D1989" i="16"/>
  <c r="E1989" i="16"/>
  <c r="D1990" i="16"/>
  <c r="E1990" i="16"/>
  <c r="D1991" i="16"/>
  <c r="E1991" i="16"/>
  <c r="D1992" i="16"/>
  <c r="E1992" i="16"/>
  <c r="S1993" i="16"/>
  <c r="D1993" i="16"/>
  <c r="E1993" i="16"/>
  <c r="D1994" i="16"/>
  <c r="E1994" i="16"/>
  <c r="E1995" i="16"/>
  <c r="U1995" i="16"/>
  <c r="D1996" i="16"/>
  <c r="E1996" i="16"/>
  <c r="D1997" i="16"/>
  <c r="E1997" i="16"/>
  <c r="D1998" i="16"/>
  <c r="E1998" i="16"/>
  <c r="D1999" i="16"/>
  <c r="E1999" i="16"/>
  <c r="U1999" i="16"/>
  <c r="S2000" i="16"/>
  <c r="D2000" i="16"/>
  <c r="E2000" i="16"/>
  <c r="D2001" i="16"/>
  <c r="E2001" i="16"/>
  <c r="S2002" i="16"/>
  <c r="D2002" i="16"/>
  <c r="E2002" i="16"/>
  <c r="D2003" i="16"/>
  <c r="U2003" i="16"/>
  <c r="S2004" i="16"/>
  <c r="D2004" i="16"/>
  <c r="E2004" i="16"/>
  <c r="S2005" i="16"/>
  <c r="D2005" i="16"/>
  <c r="E2005" i="16"/>
  <c r="S2006" i="16"/>
  <c r="D2006" i="16"/>
  <c r="E2006" i="16"/>
  <c r="S2007" i="16"/>
  <c r="D2007" i="16"/>
  <c r="E2007" i="16"/>
  <c r="D2008" i="16"/>
  <c r="E2008" i="16"/>
  <c r="S2009" i="16"/>
  <c r="D2009" i="16"/>
  <c r="E2009" i="16"/>
  <c r="U2009" i="16"/>
  <c r="S2010" i="16"/>
  <c r="D2010" i="16"/>
  <c r="E2010" i="16"/>
  <c r="S2011" i="16"/>
  <c r="D2011" i="16"/>
  <c r="E2011" i="16"/>
  <c r="D2012" i="16"/>
  <c r="E2012" i="16"/>
  <c r="S2013" i="16"/>
  <c r="D2013" i="16"/>
  <c r="E2013" i="16"/>
  <c r="S2014" i="16"/>
  <c r="D2014" i="16"/>
  <c r="E2014" i="16"/>
  <c r="S2015" i="16"/>
  <c r="D2015" i="16"/>
  <c r="E2015" i="16"/>
  <c r="U2015" i="16"/>
  <c r="S2016" i="16"/>
  <c r="D2016" i="16"/>
  <c r="E2016" i="16"/>
  <c r="D2017" i="16"/>
  <c r="E2017" i="16"/>
  <c r="S2018" i="16"/>
  <c r="D2018" i="16"/>
  <c r="E2018" i="16"/>
  <c r="D2019" i="16"/>
  <c r="E2019" i="16"/>
  <c r="S2020" i="16"/>
  <c r="D2020" i="16"/>
  <c r="E2020" i="16"/>
  <c r="D2021" i="16"/>
  <c r="E2021" i="16"/>
  <c r="S2022" i="16"/>
  <c r="D2022" i="16"/>
  <c r="E2022" i="16"/>
  <c r="D2023" i="16"/>
  <c r="E2023" i="16"/>
  <c r="U2023" i="16"/>
  <c r="S2024" i="16"/>
  <c r="D2024" i="16"/>
  <c r="E2024" i="16"/>
  <c r="S2025" i="16"/>
  <c r="D2025" i="16"/>
  <c r="E2025" i="16"/>
  <c r="S2026" i="16"/>
  <c r="D2026" i="16"/>
  <c r="E2026" i="16"/>
  <c r="S2027" i="16"/>
  <c r="D2027" i="16"/>
  <c r="E2027" i="16"/>
  <c r="S2028" i="16"/>
  <c r="D2028" i="16"/>
  <c r="E2028" i="16"/>
  <c r="E2029" i="16"/>
  <c r="U2029" i="16"/>
  <c r="D2030" i="16"/>
  <c r="E2030" i="16"/>
  <c r="D2031" i="16"/>
  <c r="E2031" i="16"/>
  <c r="S2032" i="16"/>
  <c r="D2032" i="16"/>
  <c r="E2032" i="16"/>
  <c r="S2033" i="16"/>
  <c r="D2033" i="16"/>
  <c r="E2033" i="16"/>
  <c r="S2034" i="16"/>
  <c r="D2034" i="16"/>
  <c r="E2034" i="16"/>
  <c r="S2035" i="16"/>
  <c r="D2035" i="16"/>
  <c r="E2035" i="16"/>
  <c r="S2036" i="16"/>
  <c r="D2036" i="16"/>
  <c r="E2036" i="16"/>
  <c r="U2036" i="16"/>
  <c r="D2037" i="16"/>
  <c r="E2037" i="16"/>
  <c r="D2038" i="16"/>
  <c r="E2038" i="16"/>
  <c r="D2039" i="16"/>
  <c r="E2039" i="16"/>
  <c r="S2040" i="16"/>
  <c r="D2040" i="16"/>
  <c r="E2040" i="16"/>
  <c r="D2041" i="16"/>
  <c r="U2041" i="16"/>
  <c r="S2042" i="16"/>
  <c r="D2042" i="16"/>
  <c r="E2042" i="16"/>
  <c r="E2043" i="16"/>
  <c r="U2043" i="16"/>
  <c r="S2044" i="16"/>
  <c r="D2044" i="16"/>
  <c r="E2044" i="16"/>
  <c r="E2045" i="16"/>
  <c r="U2045" i="16"/>
  <c r="D2046" i="16"/>
  <c r="E2046" i="16"/>
  <c r="D2047" i="16"/>
  <c r="E2047" i="16"/>
  <c r="D2048" i="16"/>
  <c r="E2048" i="16"/>
  <c r="S2049" i="16"/>
  <c r="D2049" i="16"/>
  <c r="E2049" i="16"/>
  <c r="D2050" i="16"/>
  <c r="E2050" i="16"/>
  <c r="S2051" i="16"/>
  <c r="D2051" i="16"/>
  <c r="E2051" i="16"/>
  <c r="D2052" i="16"/>
  <c r="E2052" i="16"/>
  <c r="S2053" i="16"/>
  <c r="D2053" i="16"/>
  <c r="E2053" i="16"/>
  <c r="D2054" i="16"/>
  <c r="E2054" i="16"/>
  <c r="S2055" i="16"/>
  <c r="D2055" i="16"/>
  <c r="E2055" i="16"/>
  <c r="D2056" i="16"/>
  <c r="E2056" i="16"/>
  <c r="S2057" i="16"/>
  <c r="D2057" i="16"/>
  <c r="E2057" i="16"/>
  <c r="S2058" i="16"/>
  <c r="D2058" i="16"/>
  <c r="E2058" i="16"/>
  <c r="D2059" i="16"/>
  <c r="E2059" i="16"/>
  <c r="D2060" i="16"/>
  <c r="E2060" i="16"/>
  <c r="U2060" i="16"/>
  <c r="S2061" i="16"/>
  <c r="D2061" i="16"/>
  <c r="E2061" i="16"/>
  <c r="S2062" i="16"/>
  <c r="D2062" i="16"/>
  <c r="E2062" i="16"/>
  <c r="S2063" i="16"/>
  <c r="D2063" i="16"/>
  <c r="E2063" i="16"/>
  <c r="D2064" i="16"/>
  <c r="U2064" i="16"/>
  <c r="S2065" i="16"/>
  <c r="D2065" i="16"/>
  <c r="E2065" i="16"/>
  <c r="D2066" i="16"/>
  <c r="E2066" i="16"/>
  <c r="D2067" i="16"/>
  <c r="E2067" i="16"/>
  <c r="S2068" i="16"/>
  <c r="D2068" i="16"/>
  <c r="E2068" i="16"/>
  <c r="D2069" i="16"/>
  <c r="E2069" i="16"/>
  <c r="D2070" i="16"/>
  <c r="E2070" i="16"/>
  <c r="D2071" i="16"/>
  <c r="E2071" i="16"/>
  <c r="D2072" i="16"/>
  <c r="E2072" i="16"/>
  <c r="S2073" i="16"/>
  <c r="D2073" i="16"/>
  <c r="E2073" i="16"/>
  <c r="U2073" i="16"/>
  <c r="D2074" i="16"/>
  <c r="E2074" i="16"/>
  <c r="S2075" i="16"/>
  <c r="D2075" i="16"/>
  <c r="E2075" i="16"/>
  <c r="S2076" i="16"/>
  <c r="D2076" i="16"/>
  <c r="E2076" i="16"/>
  <c r="S2077" i="16"/>
  <c r="D2077" i="16"/>
  <c r="E2077" i="16"/>
  <c r="U2077" i="16"/>
  <c r="S2078" i="16"/>
  <c r="D2078" i="16"/>
  <c r="E2078" i="16"/>
  <c r="S2079" i="16"/>
  <c r="D2079" i="16"/>
  <c r="E2079" i="16"/>
  <c r="D2080" i="16"/>
  <c r="E2080" i="16"/>
  <c r="S2081" i="16"/>
  <c r="D2081" i="16"/>
  <c r="E2081" i="16"/>
  <c r="D2082" i="16"/>
  <c r="E2082" i="16"/>
  <c r="S2083" i="16"/>
  <c r="D2083" i="16"/>
  <c r="E2083" i="16"/>
  <c r="S2084" i="16"/>
  <c r="D2084" i="16"/>
  <c r="E2084" i="16"/>
  <c r="S2085" i="16"/>
  <c r="D2085" i="16"/>
  <c r="E2085" i="16"/>
  <c r="D2086" i="16"/>
  <c r="E2086" i="16"/>
  <c r="S2087" i="16"/>
  <c r="D2087" i="16"/>
  <c r="E2087" i="16"/>
  <c r="S2088" i="16"/>
  <c r="D2088" i="16"/>
  <c r="E2088" i="16"/>
  <c r="S2089" i="16"/>
  <c r="D2089" i="16"/>
  <c r="E2089" i="16"/>
  <c r="U2089" i="16"/>
  <c r="S2090" i="16"/>
  <c r="D2090" i="16"/>
  <c r="E2090" i="16"/>
  <c r="U2090" i="16"/>
  <c r="S2091" i="16"/>
  <c r="D2091" i="16"/>
  <c r="E2091" i="16"/>
  <c r="D2092" i="16"/>
  <c r="E2092" i="16"/>
  <c r="S2093" i="16"/>
  <c r="D2093" i="16"/>
  <c r="E2093" i="16"/>
  <c r="U2093" i="16"/>
  <c r="S2094" i="16"/>
  <c r="D2094" i="16"/>
  <c r="E2094" i="16"/>
  <c r="S2095" i="16"/>
  <c r="D2095" i="16"/>
  <c r="E2095" i="16"/>
  <c r="S2096" i="16"/>
  <c r="D2096" i="16"/>
  <c r="E2096" i="16"/>
  <c r="S2097" i="16"/>
  <c r="D2097" i="16"/>
  <c r="E2097" i="16"/>
  <c r="D2098" i="16"/>
  <c r="E2098" i="16"/>
  <c r="D2099" i="16"/>
  <c r="E2099" i="16"/>
  <c r="D2100" i="16"/>
  <c r="S2101" i="16"/>
  <c r="D2101" i="16"/>
  <c r="E2101" i="16"/>
  <c r="D2102" i="16"/>
  <c r="E2102" i="16"/>
  <c r="U2102" i="16"/>
  <c r="S2103" i="16"/>
  <c r="D2103" i="16"/>
  <c r="E2103" i="16"/>
  <c r="D2104" i="16"/>
  <c r="E2104" i="16"/>
  <c r="S2105" i="16"/>
  <c r="D2105" i="16"/>
  <c r="E2105" i="16"/>
  <c r="D2106" i="16"/>
  <c r="E2106" i="16"/>
  <c r="U2106" i="16"/>
  <c r="S2107" i="16"/>
  <c r="D2107" i="16"/>
  <c r="E2107" i="16"/>
  <c r="D2108" i="16"/>
  <c r="E2108" i="16"/>
  <c r="S2109" i="16"/>
  <c r="D2109" i="16"/>
  <c r="E2109" i="16"/>
  <c r="S2110" i="16"/>
  <c r="D2110" i="16"/>
  <c r="E2110" i="16"/>
  <c r="S2111" i="16"/>
  <c r="D2111" i="16"/>
  <c r="E2111" i="16"/>
  <c r="S2112" i="16"/>
  <c r="D2112" i="16"/>
  <c r="E2112" i="16"/>
  <c r="S2113" i="16"/>
  <c r="D2113" i="16"/>
  <c r="E2113" i="16"/>
  <c r="D2114" i="16"/>
  <c r="E2114" i="16"/>
  <c r="D2115" i="16"/>
  <c r="E2115" i="16"/>
  <c r="D2116" i="16"/>
  <c r="E2116" i="16"/>
  <c r="D2117" i="16"/>
  <c r="E2117" i="16"/>
  <c r="D2118" i="16"/>
  <c r="E2118" i="16"/>
  <c r="U2118" i="16"/>
  <c r="S2119" i="16"/>
  <c r="D2119" i="16"/>
  <c r="E2119" i="16"/>
  <c r="D2120" i="16"/>
  <c r="E2120" i="16"/>
  <c r="S2121" i="16"/>
  <c r="D2121" i="16"/>
  <c r="E2121" i="16"/>
  <c r="D2122" i="16"/>
  <c r="E2122" i="16"/>
  <c r="U2122" i="16"/>
  <c r="S2123" i="16"/>
  <c r="D2123" i="16"/>
  <c r="E2123" i="16"/>
  <c r="S2124" i="16"/>
  <c r="D2124" i="16"/>
  <c r="E2124" i="16"/>
  <c r="S2125" i="16"/>
  <c r="D2125" i="16"/>
  <c r="E2125" i="16"/>
  <c r="S2127" i="16"/>
  <c r="D2127" i="16"/>
  <c r="E2127" i="16"/>
  <c r="S2128" i="16"/>
  <c r="D2128" i="16"/>
  <c r="E2128" i="16"/>
  <c r="D2129" i="16"/>
  <c r="E2129" i="16"/>
  <c r="D2130" i="16"/>
  <c r="E2130" i="16"/>
  <c r="S2131" i="16"/>
  <c r="D2131" i="16"/>
  <c r="E2131" i="16"/>
  <c r="D2132" i="16"/>
  <c r="E2132" i="16"/>
  <c r="D2133" i="16"/>
  <c r="E2133" i="16"/>
  <c r="D2134" i="16"/>
  <c r="E2134" i="16"/>
  <c r="S2135" i="16"/>
  <c r="D2135" i="16"/>
  <c r="E2135" i="16"/>
  <c r="D2136" i="16"/>
  <c r="E2136" i="16"/>
  <c r="S2137" i="16"/>
  <c r="D2137" i="16"/>
  <c r="E2137" i="16"/>
  <c r="D2138" i="16"/>
  <c r="E2138" i="16"/>
  <c r="D2139" i="16"/>
  <c r="E2139" i="16"/>
  <c r="U2139" i="16"/>
  <c r="S2140" i="16"/>
  <c r="D2140" i="16"/>
  <c r="E2140" i="16"/>
  <c r="S2141" i="16"/>
  <c r="D2141" i="16"/>
  <c r="E2141" i="16"/>
  <c r="S2142" i="16"/>
  <c r="D2142" i="16"/>
  <c r="E2142" i="16"/>
  <c r="S2143" i="16"/>
  <c r="D2143" i="16"/>
  <c r="E2143" i="16"/>
  <c r="S2144" i="16"/>
  <c r="D2144" i="16"/>
  <c r="E2144" i="16"/>
  <c r="D2145" i="16"/>
  <c r="E2145" i="16"/>
  <c r="D2146" i="16"/>
  <c r="E2146" i="16"/>
  <c r="S2147" i="16"/>
  <c r="D2147" i="16"/>
  <c r="E2147" i="16"/>
  <c r="S2148" i="16"/>
  <c r="D2148" i="16"/>
  <c r="E2148" i="16"/>
  <c r="S2149" i="16"/>
  <c r="D2149" i="16"/>
  <c r="E2149" i="16"/>
  <c r="S2150" i="16"/>
  <c r="D2150" i="16"/>
  <c r="E2150" i="16"/>
  <c r="U2150" i="16"/>
  <c r="D2151" i="16"/>
  <c r="E2151" i="16"/>
  <c r="S2152" i="16"/>
  <c r="D2152" i="16"/>
  <c r="E2152" i="16"/>
  <c r="S2153" i="16"/>
  <c r="D2153" i="16"/>
  <c r="E2153" i="16"/>
  <c r="S2154" i="16"/>
  <c r="D2154" i="16"/>
  <c r="E2154" i="16"/>
  <c r="S2155" i="16"/>
  <c r="D2155" i="16"/>
  <c r="E2155" i="16"/>
  <c r="D2156" i="16"/>
  <c r="E2156" i="16"/>
  <c r="D2157" i="16"/>
  <c r="E2157" i="16"/>
  <c r="S2158" i="16"/>
  <c r="D2158" i="16"/>
  <c r="E2158" i="16"/>
  <c r="D2159" i="16"/>
  <c r="E2159" i="16"/>
  <c r="U2159" i="16"/>
  <c r="S2160" i="16"/>
  <c r="D2160" i="16"/>
  <c r="E2160" i="16"/>
  <c r="D2161" i="16"/>
  <c r="E2161" i="16"/>
  <c r="S2162" i="16"/>
  <c r="D2162" i="16"/>
  <c r="E2162" i="16"/>
  <c r="S2163" i="16"/>
  <c r="D2163" i="16"/>
  <c r="E2163" i="16"/>
  <c r="D2164" i="16"/>
  <c r="E2164" i="16"/>
  <c r="D2165" i="16"/>
  <c r="E2165" i="16"/>
  <c r="S2166" i="16"/>
  <c r="D2166" i="16"/>
  <c r="E2166" i="16"/>
  <c r="U2166" i="16"/>
  <c r="D2167" i="16"/>
  <c r="U2167" i="16"/>
  <c r="S2168" i="16"/>
  <c r="D2168" i="16"/>
  <c r="E2168" i="16"/>
  <c r="D2169" i="16"/>
  <c r="E2169" i="16"/>
  <c r="S2170" i="16"/>
  <c r="D2170" i="16"/>
  <c r="E2170" i="16"/>
  <c r="D2171" i="16"/>
  <c r="E2171" i="16"/>
  <c r="D2172" i="16"/>
  <c r="E2172" i="16"/>
  <c r="D2173" i="16"/>
  <c r="E2173" i="16"/>
  <c r="D2174" i="16"/>
  <c r="E2174" i="16"/>
  <c r="D2175" i="16"/>
  <c r="E2175" i="16"/>
  <c r="D2176" i="16"/>
  <c r="E2176" i="16"/>
  <c r="D2177" i="16"/>
  <c r="E2177" i="16"/>
  <c r="E2178" i="16"/>
  <c r="U2178" i="16"/>
  <c r="S2179" i="16"/>
  <c r="D2179" i="16"/>
  <c r="E2179" i="16"/>
  <c r="U2179" i="16"/>
  <c r="D2180" i="16"/>
  <c r="E2180" i="16"/>
  <c r="D2181" i="16"/>
  <c r="E2181" i="16"/>
  <c r="S2182" i="16"/>
  <c r="D2182" i="16"/>
  <c r="E2182" i="16"/>
  <c r="S2183" i="16"/>
  <c r="D2183" i="16"/>
  <c r="E2183" i="16"/>
  <c r="D2184" i="16"/>
  <c r="E2184" i="16"/>
  <c r="S2185" i="16"/>
  <c r="D2185" i="16"/>
  <c r="E2185" i="16"/>
  <c r="S2186" i="16"/>
  <c r="D2186" i="16"/>
  <c r="E2186" i="16"/>
  <c r="S2187" i="16"/>
  <c r="D2187" i="16"/>
  <c r="E2187" i="16"/>
  <c r="D2188" i="16"/>
  <c r="E2188" i="16"/>
  <c r="D2189" i="16"/>
  <c r="E2189" i="16"/>
  <c r="S2190" i="16"/>
  <c r="D2190" i="16"/>
  <c r="E2190" i="16"/>
  <c r="S2191" i="16"/>
  <c r="D2191" i="16"/>
  <c r="E2191" i="16"/>
  <c r="D2192" i="16"/>
  <c r="U2192" i="16"/>
  <c r="S2193" i="16"/>
  <c r="D2193" i="16"/>
  <c r="E2193" i="16"/>
  <c r="S2194" i="16"/>
  <c r="D2194" i="16"/>
  <c r="E2194" i="16"/>
  <c r="S2195" i="16"/>
  <c r="D2195" i="16"/>
  <c r="E2195" i="16"/>
  <c r="D2196" i="16"/>
  <c r="E2196" i="16"/>
  <c r="U2196" i="16"/>
  <c r="S2197" i="16"/>
  <c r="D2197" i="16"/>
  <c r="E2197" i="16"/>
  <c r="S2198" i="16"/>
  <c r="D2198" i="16"/>
  <c r="E2198" i="16"/>
  <c r="S2199" i="16"/>
  <c r="D2199" i="16"/>
  <c r="E2199" i="16"/>
  <c r="D2200" i="16"/>
  <c r="E2200" i="16"/>
  <c r="U2200" i="16"/>
  <c r="S2201" i="16"/>
  <c r="D2201" i="16"/>
  <c r="E2201" i="16"/>
  <c r="S2202" i="16"/>
  <c r="D2202" i="16"/>
  <c r="E2202" i="16"/>
  <c r="E2204" i="16"/>
  <c r="U2205" i="16"/>
  <c r="S2206" i="16"/>
  <c r="D2206" i="16"/>
  <c r="E2206" i="16"/>
  <c r="E2207" i="16"/>
  <c r="S2208" i="16"/>
  <c r="D2208" i="16"/>
  <c r="E2208" i="16"/>
  <c r="S2209" i="16"/>
  <c r="D2209" i="16"/>
  <c r="E2209" i="16"/>
  <c r="S2210" i="16"/>
  <c r="D2210" i="16"/>
  <c r="E2210" i="16"/>
  <c r="D2211" i="16"/>
  <c r="E2211" i="16"/>
  <c r="U2211" i="16"/>
  <c r="D2212" i="16"/>
  <c r="E2212" i="16"/>
  <c r="S2214" i="16"/>
  <c r="D2214" i="16"/>
  <c r="E2214" i="16"/>
  <c r="D2215" i="16"/>
  <c r="E2215" i="16"/>
  <c r="D2216" i="16"/>
  <c r="E2216" i="16"/>
  <c r="D2217" i="16"/>
  <c r="E2217" i="16"/>
  <c r="D2218" i="16"/>
  <c r="E2218" i="16"/>
  <c r="D2219" i="16"/>
  <c r="E2219" i="16"/>
  <c r="D2220" i="16"/>
  <c r="E2220" i="16"/>
  <c r="D2221" i="16"/>
  <c r="U2221" i="16"/>
  <c r="S2222" i="16"/>
  <c r="D2222" i="16"/>
  <c r="E2222" i="16"/>
  <c r="D2223" i="16"/>
  <c r="E2223" i="16"/>
  <c r="S2224" i="16"/>
  <c r="D2224" i="16"/>
  <c r="E2224" i="16"/>
  <c r="S2225" i="16"/>
  <c r="D2225" i="16"/>
  <c r="E2225" i="16"/>
  <c r="S2226" i="16"/>
  <c r="D2226" i="16"/>
  <c r="E2226" i="16"/>
  <c r="D2227" i="16"/>
  <c r="E2227" i="16"/>
  <c r="S2228" i="16"/>
  <c r="D2228" i="16"/>
  <c r="E2228" i="16"/>
  <c r="D2229" i="16"/>
  <c r="E2229" i="16"/>
  <c r="D2230" i="16"/>
  <c r="E2230" i="16"/>
  <c r="U2230" i="16"/>
  <c r="D2231" i="16"/>
  <c r="E2231" i="16"/>
  <c r="S2232" i="16"/>
  <c r="D2232" i="16"/>
  <c r="E2232" i="16"/>
  <c r="D2233" i="16"/>
  <c r="E2233" i="16"/>
  <c r="S2234" i="16"/>
  <c r="D2234" i="16"/>
  <c r="E2234" i="16"/>
  <c r="S2235" i="16"/>
  <c r="D2235" i="16"/>
  <c r="E2235" i="16"/>
  <c r="S2236" i="16"/>
  <c r="D2236" i="16"/>
  <c r="E2236" i="16"/>
  <c r="U2236" i="16"/>
  <c r="S2237" i="16"/>
  <c r="D2237" i="16"/>
  <c r="E2237" i="16"/>
  <c r="S2238" i="16"/>
  <c r="D2238" i="16"/>
  <c r="E2238" i="16"/>
  <c r="D2239" i="16"/>
  <c r="E2239" i="16"/>
  <c r="D2240" i="16"/>
  <c r="U2240" i="16"/>
  <c r="S2241" i="16"/>
  <c r="D2241" i="16"/>
  <c r="E2241" i="16"/>
  <c r="D2242" i="16"/>
  <c r="E2242" i="16"/>
  <c r="U2242" i="16"/>
  <c r="S2243" i="16"/>
  <c r="D2243" i="16"/>
  <c r="E2243" i="16"/>
  <c r="S2244" i="16"/>
  <c r="D2244" i="16"/>
  <c r="E2244" i="16"/>
  <c r="U2244" i="16"/>
  <c r="S2245" i="16"/>
  <c r="D2245" i="16"/>
  <c r="E2245" i="16"/>
  <c r="S2246" i="16"/>
  <c r="D2246" i="16"/>
  <c r="E2246" i="16"/>
  <c r="S2247" i="16"/>
  <c r="D2247" i="16"/>
  <c r="E2247" i="16"/>
  <c r="D2248" i="16"/>
  <c r="E2248" i="16"/>
  <c r="S2249" i="16"/>
  <c r="D2249" i="16"/>
  <c r="E2249" i="16"/>
  <c r="D2250" i="16"/>
  <c r="E2250" i="16"/>
  <c r="U2250" i="16"/>
  <c r="D2251" i="16"/>
  <c r="E2251" i="16"/>
  <c r="S2252" i="16"/>
  <c r="D2252" i="16"/>
  <c r="E2252" i="16"/>
  <c r="S2253" i="16"/>
  <c r="D2253" i="16"/>
  <c r="E2253" i="16"/>
  <c r="D2254" i="16"/>
  <c r="E2254" i="16"/>
  <c r="S2255" i="16"/>
  <c r="D2255" i="16"/>
  <c r="E2255" i="16"/>
  <c r="S2256" i="16"/>
  <c r="D2256" i="16"/>
  <c r="E2256" i="16"/>
  <c r="S2257" i="16"/>
  <c r="D2257" i="16"/>
  <c r="E2257" i="16"/>
  <c r="S2258" i="16"/>
  <c r="D2258" i="16"/>
  <c r="E2258" i="16"/>
  <c r="S2259" i="16"/>
  <c r="D2259" i="16"/>
  <c r="E2259" i="16"/>
  <c r="S2260" i="16"/>
  <c r="D2260" i="16"/>
  <c r="E2260" i="16"/>
  <c r="S2261" i="16"/>
  <c r="D2261" i="16"/>
  <c r="E2261" i="16"/>
  <c r="D2262" i="16"/>
  <c r="E2262" i="16"/>
  <c r="D2263" i="16"/>
  <c r="E2263" i="16"/>
  <c r="D2264" i="16"/>
  <c r="E2264" i="16"/>
  <c r="U2264" i="16"/>
  <c r="S2265" i="16"/>
  <c r="D2265" i="16"/>
  <c r="E2265" i="16"/>
  <c r="S2266" i="16"/>
  <c r="D2266" i="16"/>
  <c r="E2266" i="16"/>
  <c r="D2267" i="16"/>
  <c r="E2267" i="16"/>
  <c r="S2268" i="16"/>
  <c r="D2268" i="16"/>
  <c r="E2268" i="16"/>
  <c r="D2269" i="16"/>
  <c r="E2269" i="16"/>
  <c r="S2270" i="16"/>
  <c r="D2270" i="16"/>
  <c r="E2270" i="16"/>
  <c r="S2271" i="16"/>
  <c r="D2271" i="16"/>
  <c r="E2271" i="16"/>
  <c r="U2271" i="16"/>
  <c r="S2272" i="16"/>
  <c r="D2272" i="16"/>
  <c r="E2272" i="16"/>
  <c r="D2273" i="16"/>
  <c r="S2274" i="16"/>
  <c r="D2274" i="16"/>
  <c r="E2274" i="16"/>
  <c r="S2275" i="16"/>
  <c r="D2275" i="16"/>
  <c r="E2275" i="16"/>
  <c r="D2276" i="16"/>
  <c r="E2276" i="16"/>
  <c r="S2277" i="16"/>
  <c r="D2277" i="16"/>
  <c r="E2277" i="16"/>
  <c r="D2278" i="16"/>
  <c r="E2278" i="16"/>
  <c r="D2279" i="16"/>
  <c r="E2279" i="16"/>
  <c r="D2280" i="16"/>
  <c r="E2280" i="16"/>
  <c r="S2281" i="16"/>
  <c r="D2281" i="16"/>
  <c r="E2281" i="16"/>
  <c r="U2281" i="16"/>
  <c r="S2282" i="16"/>
  <c r="D2282" i="16"/>
  <c r="E2282" i="16"/>
  <c r="S2283" i="16"/>
  <c r="D2283" i="16"/>
  <c r="E2283" i="16"/>
  <c r="S2284" i="16"/>
  <c r="D2284" i="16"/>
  <c r="E2284" i="16"/>
  <c r="S2285" i="16"/>
  <c r="D2285" i="16"/>
  <c r="E2285" i="16"/>
  <c r="U2285" i="16"/>
  <c r="D2286" i="16"/>
  <c r="E2286" i="16"/>
  <c r="S2287" i="16"/>
  <c r="D2287" i="16"/>
  <c r="E2287" i="16"/>
  <c r="S2288" i="16"/>
  <c r="D2288" i="16"/>
  <c r="E2288" i="16"/>
  <c r="D2289" i="16"/>
  <c r="E2289" i="16"/>
  <c r="U2289" i="16"/>
  <c r="S2290" i="16"/>
  <c r="D2290" i="16"/>
  <c r="E2290" i="16"/>
  <c r="S2291" i="16"/>
  <c r="D2291" i="16"/>
  <c r="E2291" i="16"/>
  <c r="E2292" i="16"/>
  <c r="U2292" i="16"/>
  <c r="D2293" i="16"/>
  <c r="E2293" i="16"/>
  <c r="D2294" i="16"/>
  <c r="E2294" i="16"/>
  <c r="D2295" i="16"/>
  <c r="E2295" i="16"/>
  <c r="D2296" i="16"/>
  <c r="E2296" i="16"/>
  <c r="D2297" i="16"/>
  <c r="E2297" i="16"/>
  <c r="S2298" i="16"/>
  <c r="D2298" i="16"/>
  <c r="E2298" i="16"/>
  <c r="S2299" i="16"/>
  <c r="D2299" i="16"/>
  <c r="E2299" i="16"/>
  <c r="E2300" i="16"/>
  <c r="U2300" i="16"/>
  <c r="D2301" i="16"/>
  <c r="E2301" i="16"/>
  <c r="D2302" i="16"/>
  <c r="E2302" i="16"/>
  <c r="S2303" i="16"/>
  <c r="D2303" i="16"/>
  <c r="E2303" i="16"/>
  <c r="D2304" i="16"/>
  <c r="E2304" i="16"/>
  <c r="D2305" i="16"/>
  <c r="E2305" i="16"/>
  <c r="S2306" i="16"/>
  <c r="D2306" i="16"/>
  <c r="E2306" i="16"/>
  <c r="D2307" i="16"/>
  <c r="E2307" i="16"/>
  <c r="S2308" i="16"/>
  <c r="D2308" i="16"/>
  <c r="E2308" i="16"/>
  <c r="S2309" i="16"/>
  <c r="D2309" i="16"/>
  <c r="E2309" i="16"/>
  <c r="S2310" i="16"/>
  <c r="D2310" i="16"/>
  <c r="E2310" i="16"/>
  <c r="D2311" i="16"/>
  <c r="E2311" i="16"/>
  <c r="E2312" i="16"/>
  <c r="U2312" i="16"/>
  <c r="S2313" i="16"/>
  <c r="D2313" i="16"/>
  <c r="E2313" i="16"/>
  <c r="D2314" i="16"/>
  <c r="E2314" i="16"/>
  <c r="S2315" i="16"/>
  <c r="D2315" i="16"/>
  <c r="E2315" i="16"/>
  <c r="S2316" i="16"/>
  <c r="D2316" i="16"/>
  <c r="E2316" i="16"/>
  <c r="D2317" i="16"/>
  <c r="E2317" i="16"/>
  <c r="S2318" i="16"/>
  <c r="D2318" i="16"/>
  <c r="E2318" i="16"/>
  <c r="D2319" i="16"/>
  <c r="E2319" i="16"/>
  <c r="D2320" i="16"/>
  <c r="E2320" i="16"/>
  <c r="D2321" i="16"/>
  <c r="E2321" i="16"/>
  <c r="S2322" i="16"/>
  <c r="D2322" i="16"/>
  <c r="E2322" i="16"/>
  <c r="S2323" i="16"/>
  <c r="D2323" i="16"/>
  <c r="E2323" i="16"/>
  <c r="D2324" i="16"/>
  <c r="E2324" i="16"/>
  <c r="D2325" i="16"/>
  <c r="E2325" i="16"/>
  <c r="S2326" i="16"/>
  <c r="D2326" i="16"/>
  <c r="E2326" i="16"/>
  <c r="U2326" i="16"/>
  <c r="D2327" i="16"/>
  <c r="E2327" i="16"/>
  <c r="U2327" i="16"/>
  <c r="D2328" i="16"/>
  <c r="S2329" i="16"/>
  <c r="D2329" i="16"/>
  <c r="E2329" i="16"/>
  <c r="D2330" i="16"/>
  <c r="E2330" i="16"/>
  <c r="S2331" i="16"/>
  <c r="D2331" i="16"/>
  <c r="E2331" i="16"/>
  <c r="S2332" i="16"/>
  <c r="D2332" i="16"/>
  <c r="E2332" i="16"/>
  <c r="D2333" i="16"/>
  <c r="E2333" i="16"/>
  <c r="D2334" i="16"/>
  <c r="E2334" i="16"/>
  <c r="U2334" i="16"/>
  <c r="D2335" i="16"/>
  <c r="E2335" i="16"/>
  <c r="S2336" i="16"/>
  <c r="D2336" i="16"/>
  <c r="E2336" i="16"/>
  <c r="S2337" i="16"/>
  <c r="D2337" i="16"/>
  <c r="E2337" i="16"/>
  <c r="S2338" i="16"/>
  <c r="D2338" i="16"/>
  <c r="E2338" i="16"/>
  <c r="U2338" i="16"/>
  <c r="D2339" i="16"/>
  <c r="E2339" i="16"/>
  <c r="U2339" i="16"/>
  <c r="S2340" i="16"/>
  <c r="D2340" i="16"/>
  <c r="E2340" i="16"/>
  <c r="S2341" i="16"/>
  <c r="D2341" i="16"/>
  <c r="E2341" i="16"/>
  <c r="S2342" i="16"/>
  <c r="D2342" i="16"/>
  <c r="E2342" i="16"/>
  <c r="D2343" i="16"/>
  <c r="E2343" i="16"/>
  <c r="D2344" i="16"/>
  <c r="E2344" i="16"/>
  <c r="D2345" i="16"/>
  <c r="E2345" i="16"/>
  <c r="E2346" i="16"/>
  <c r="D2347" i="16"/>
  <c r="E2347" i="16"/>
  <c r="D2348" i="16"/>
  <c r="E2348" i="16"/>
  <c r="D2349" i="16"/>
  <c r="E2349" i="16"/>
  <c r="D2350" i="16"/>
  <c r="E2350" i="16"/>
  <c r="E2351" i="16"/>
  <c r="U2351" i="16"/>
  <c r="S2352" i="16"/>
  <c r="D2352" i="16"/>
  <c r="E2352" i="16"/>
  <c r="S2353" i="16"/>
  <c r="D2353" i="16"/>
  <c r="E2353" i="16"/>
  <c r="S2354" i="16"/>
  <c r="D2354" i="16"/>
  <c r="E2354" i="16"/>
  <c r="S2355" i="16"/>
  <c r="D2355" i="16"/>
  <c r="E2355" i="16"/>
  <c r="S2356" i="16"/>
  <c r="D2356" i="16"/>
  <c r="E2356" i="16"/>
  <c r="S2357" i="16"/>
  <c r="D2357" i="16"/>
  <c r="E2357" i="16"/>
  <c r="D2358" i="16"/>
  <c r="E2358" i="16"/>
  <c r="D2359" i="16"/>
  <c r="E2359" i="16"/>
  <c r="D2360" i="16"/>
  <c r="E2360" i="16"/>
  <c r="S2361" i="16"/>
  <c r="D2361" i="16"/>
  <c r="E2361" i="16"/>
  <c r="D2362" i="16"/>
  <c r="E2362" i="16"/>
  <c r="D2363" i="16"/>
  <c r="E2363" i="16"/>
  <c r="S2364" i="16"/>
  <c r="D2364" i="16"/>
  <c r="E2364" i="16"/>
  <c r="D2365" i="16"/>
  <c r="E2365" i="16"/>
  <c r="S2366" i="16"/>
  <c r="D2366" i="16"/>
  <c r="E2366" i="16"/>
  <c r="D2367" i="16"/>
  <c r="E2367" i="16"/>
  <c r="D2368" i="16"/>
  <c r="E2368" i="16"/>
  <c r="D2369" i="16"/>
  <c r="E2369" i="16"/>
  <c r="S2370" i="16"/>
  <c r="D2370" i="16"/>
  <c r="E2370" i="16"/>
  <c r="S2371" i="16"/>
  <c r="D2371" i="16"/>
  <c r="E2371" i="16"/>
  <c r="S2372" i="16"/>
  <c r="D2372" i="16"/>
  <c r="E2372" i="16"/>
  <c r="E2373" i="16"/>
  <c r="S2374" i="16"/>
  <c r="D2374" i="16"/>
  <c r="E2374" i="16"/>
  <c r="D2375" i="16"/>
  <c r="E2375" i="16"/>
  <c r="U2375" i="16"/>
  <c r="D2376" i="16"/>
  <c r="E2376" i="16"/>
  <c r="D2377" i="16"/>
  <c r="E2377" i="16"/>
  <c r="S2378" i="16"/>
  <c r="D2378" i="16"/>
  <c r="E2378" i="16"/>
  <c r="D2379" i="16"/>
  <c r="E2379" i="16"/>
  <c r="U2379" i="16"/>
  <c r="S2380" i="16"/>
  <c r="D2380" i="16"/>
  <c r="E2380" i="16"/>
  <c r="U2380" i="16"/>
  <c r="D2381" i="16"/>
  <c r="E2381" i="16"/>
  <c r="S2382" i="16"/>
  <c r="D2382" i="16"/>
  <c r="E2382" i="16"/>
  <c r="D2383" i="16"/>
  <c r="E2383" i="16"/>
  <c r="S2384" i="16"/>
  <c r="D2384" i="16"/>
  <c r="E2384" i="16"/>
  <c r="U2384" i="16"/>
  <c r="D2385" i="16"/>
  <c r="E2385" i="16"/>
  <c r="S2386" i="16"/>
  <c r="D2386" i="16"/>
  <c r="E2386" i="16"/>
  <c r="U2386" i="16"/>
  <c r="S2387" i="16"/>
  <c r="D2387" i="16"/>
  <c r="E2387" i="16"/>
  <c r="U2387" i="16"/>
  <c r="S2388" i="16"/>
  <c r="D2388" i="16"/>
  <c r="E2388" i="16"/>
  <c r="D2389" i="16"/>
  <c r="E2389" i="16"/>
  <c r="S2390" i="16"/>
  <c r="D2390" i="16"/>
  <c r="E2390" i="16"/>
  <c r="U2390" i="16"/>
  <c r="D2391" i="16"/>
  <c r="E2391" i="16"/>
  <c r="D2392" i="16"/>
  <c r="E2392" i="16"/>
  <c r="E2393" i="16"/>
  <c r="U2393" i="16"/>
  <c r="D2394" i="16"/>
  <c r="E2394" i="16"/>
  <c r="U2394" i="16"/>
  <c r="D2395" i="16"/>
  <c r="E2395" i="16"/>
  <c r="S2396" i="16"/>
  <c r="D2396" i="16"/>
  <c r="E2396" i="16"/>
  <c r="D2397" i="16"/>
  <c r="E2397" i="16"/>
  <c r="D2398" i="16"/>
  <c r="E2398" i="16"/>
  <c r="U2398" i="16"/>
  <c r="S2399" i="16"/>
  <c r="D2399" i="16"/>
  <c r="E2399" i="16"/>
  <c r="S2400" i="16"/>
  <c r="D2400" i="16"/>
  <c r="E2400" i="16"/>
  <c r="D2401" i="16"/>
  <c r="E2401" i="16"/>
  <c r="S2402" i="16"/>
  <c r="D2402" i="16"/>
  <c r="E2402" i="16"/>
  <c r="D2403" i="16"/>
  <c r="E2403" i="16"/>
  <c r="S2404" i="16"/>
  <c r="D2404" i="16"/>
  <c r="E2404" i="16"/>
  <c r="D2405" i="16"/>
  <c r="E2405" i="16"/>
  <c r="U2405" i="16"/>
  <c r="S2406" i="16"/>
  <c r="D2406" i="16"/>
  <c r="E2406" i="16"/>
  <c r="D2407" i="16"/>
  <c r="E2407" i="16"/>
  <c r="D2408" i="16"/>
  <c r="E2408" i="16"/>
  <c r="E2409" i="16"/>
  <c r="D2410" i="16"/>
  <c r="E2410" i="16"/>
  <c r="U2410" i="16"/>
  <c r="D2411" i="16"/>
  <c r="E2411" i="16"/>
  <c r="S2412" i="16"/>
  <c r="D2412" i="16"/>
  <c r="E2412" i="16"/>
  <c r="S2413" i="16"/>
  <c r="D2413" i="16"/>
  <c r="E2413" i="16"/>
  <c r="S2414" i="16"/>
  <c r="D2414" i="16"/>
  <c r="E2414" i="16"/>
  <c r="U2414" i="16"/>
  <c r="D2415" i="16"/>
  <c r="D2416" i="16"/>
  <c r="E2416" i="16"/>
  <c r="S2417" i="16"/>
  <c r="D2417" i="16"/>
  <c r="E2417" i="16"/>
  <c r="S2418" i="16"/>
  <c r="D2418" i="16"/>
  <c r="E2418" i="16"/>
  <c r="U2418" i="16"/>
  <c r="S2419" i="16"/>
  <c r="D2419" i="16"/>
  <c r="E2419" i="16"/>
  <c r="D2420" i="16"/>
  <c r="U2420" i="16"/>
  <c r="S2421" i="16"/>
  <c r="D2421" i="16"/>
  <c r="E2421" i="16"/>
  <c r="S2422" i="16"/>
  <c r="D2422" i="16"/>
  <c r="E2422" i="16"/>
  <c r="D2423" i="16"/>
  <c r="E2423" i="16"/>
  <c r="S2424" i="16"/>
  <c r="D2424" i="16"/>
  <c r="E2424" i="16"/>
  <c r="D2425" i="16"/>
  <c r="E2425" i="16"/>
  <c r="D2426" i="16"/>
  <c r="E2426" i="16"/>
  <c r="U2426" i="16"/>
  <c r="S2427" i="16"/>
  <c r="D2427" i="16"/>
  <c r="E2427" i="16"/>
  <c r="U2427" i="16"/>
  <c r="S2428" i="16"/>
  <c r="D2428" i="16"/>
  <c r="E2428" i="16"/>
  <c r="S2429" i="16"/>
  <c r="D2429" i="16"/>
  <c r="E2429" i="16"/>
  <c r="D2430" i="16"/>
  <c r="E2430" i="16"/>
  <c r="S2431" i="16"/>
  <c r="D2431" i="16"/>
  <c r="E2431" i="16"/>
  <c r="S2432" i="16"/>
  <c r="D2432" i="16"/>
  <c r="E2432" i="16"/>
  <c r="D2433" i="16"/>
  <c r="E2433" i="16"/>
  <c r="D2434" i="16"/>
  <c r="E2434" i="16"/>
  <c r="D2435" i="16"/>
  <c r="U2435" i="16"/>
  <c r="S2436" i="16"/>
  <c r="D2436" i="16"/>
  <c r="E2436" i="16"/>
  <c r="D2437" i="16"/>
  <c r="E2437" i="16"/>
  <c r="D2438" i="16"/>
  <c r="U2438" i="16"/>
  <c r="S2439" i="16"/>
  <c r="D2439" i="16"/>
  <c r="E2439" i="16"/>
  <c r="S2440" i="16"/>
  <c r="D2440" i="16"/>
  <c r="E2440" i="16"/>
  <c r="D2441" i="16"/>
  <c r="E2441" i="16"/>
  <c r="D2442" i="16"/>
  <c r="E2442" i="16"/>
  <c r="S2443" i="16"/>
  <c r="D2443" i="16"/>
  <c r="E2443" i="16"/>
  <c r="S2444" i="16"/>
  <c r="D2444" i="16"/>
  <c r="E2444" i="16"/>
  <c r="U2444" i="16"/>
  <c r="E2445" i="16"/>
  <c r="U2445" i="16"/>
  <c r="S2446" i="16"/>
  <c r="D2446" i="16"/>
  <c r="E2446" i="16"/>
  <c r="S2447" i="16"/>
  <c r="D2447" i="16"/>
  <c r="E2447" i="16"/>
  <c r="D2448" i="16"/>
  <c r="E2448" i="16"/>
  <c r="U2448" i="16"/>
  <c r="S2449" i="16"/>
  <c r="D2449" i="16"/>
  <c r="E2449" i="16"/>
  <c r="D2450" i="16"/>
  <c r="E2450" i="16"/>
  <c r="S2451" i="16"/>
  <c r="D2451" i="16"/>
  <c r="E2451" i="16"/>
  <c r="U2451" i="16"/>
  <c r="D2452" i="16"/>
  <c r="U2452" i="16"/>
  <c r="S2453" i="16"/>
  <c r="D2453" i="16"/>
  <c r="E2453" i="16"/>
  <c r="S2454" i="16"/>
  <c r="D2454" i="16"/>
  <c r="E2454" i="16"/>
  <c r="S2455" i="16"/>
  <c r="D2455" i="16"/>
  <c r="E2455" i="16"/>
  <c r="D2456" i="16"/>
  <c r="E2456" i="16"/>
  <c r="S2457" i="16"/>
  <c r="D2457" i="16"/>
  <c r="E2457" i="16"/>
  <c r="D2458" i="16"/>
  <c r="E2458" i="16"/>
  <c r="D2459" i="16"/>
  <c r="E2459" i="16"/>
  <c r="S2460" i="16"/>
  <c r="D2460" i="16"/>
  <c r="E2460" i="16"/>
  <c r="U2460" i="16"/>
  <c r="S2461" i="16"/>
  <c r="D2461" i="16"/>
  <c r="E2461" i="16"/>
  <c r="D2462" i="16"/>
  <c r="E2462" i="16"/>
  <c r="S2463" i="16"/>
  <c r="D2463" i="16"/>
  <c r="E2463" i="16"/>
  <c r="S2464" i="16"/>
  <c r="D2464" i="16"/>
  <c r="E2464" i="16"/>
  <c r="D2465" i="16"/>
  <c r="E2465" i="16"/>
  <c r="D2466" i="16"/>
  <c r="E2466" i="16"/>
  <c r="D2467" i="16"/>
  <c r="E2467" i="16"/>
  <c r="D2468" i="16"/>
  <c r="E2468" i="16"/>
  <c r="U2468" i="16"/>
  <c r="D2469" i="16"/>
  <c r="U2469" i="16"/>
  <c r="D2470" i="16"/>
  <c r="E2470" i="16"/>
  <c r="S2471" i="16"/>
  <c r="D2471" i="16"/>
  <c r="E2471" i="16"/>
  <c r="D2472" i="16"/>
  <c r="E2472" i="16"/>
  <c r="S2473" i="16"/>
  <c r="D2473" i="16"/>
  <c r="E2473" i="16"/>
  <c r="D2474" i="16"/>
  <c r="E2474" i="16"/>
  <c r="S2475" i="16"/>
  <c r="D2475" i="16"/>
  <c r="E2475" i="16"/>
  <c r="S2476" i="16"/>
  <c r="D2476" i="16"/>
  <c r="E2476" i="16"/>
  <c r="U2476" i="16"/>
  <c r="D2477" i="16"/>
  <c r="E2477" i="16"/>
  <c r="S2478" i="16"/>
  <c r="D2478" i="16"/>
  <c r="E2478" i="16"/>
  <c r="S2479" i="16"/>
  <c r="D2479" i="16"/>
  <c r="E2479" i="16"/>
  <c r="D2480" i="16"/>
  <c r="E2480" i="16"/>
  <c r="D2481" i="16"/>
  <c r="E2481" i="16"/>
  <c r="S2482" i="16"/>
  <c r="D2482" i="16"/>
  <c r="E2482" i="16"/>
  <c r="S2483" i="16"/>
  <c r="D2483" i="16"/>
  <c r="E2483" i="16"/>
  <c r="D2484" i="16"/>
  <c r="E2484" i="16"/>
  <c r="D2485" i="16"/>
  <c r="E2485" i="16"/>
  <c r="S2486" i="16"/>
  <c r="D2486" i="16"/>
  <c r="E2486" i="16"/>
  <c r="S2487" i="16"/>
  <c r="D2487" i="16"/>
  <c r="E2487" i="16"/>
  <c r="D2488" i="16"/>
  <c r="E2488" i="16"/>
  <c r="U2488" i="16"/>
  <c r="S2489" i="16"/>
  <c r="D2489" i="16"/>
  <c r="E2489" i="16"/>
  <c r="D2490" i="16"/>
  <c r="E2490" i="16"/>
  <c r="D2491" i="16"/>
  <c r="E2491" i="16"/>
  <c r="D2492" i="16"/>
  <c r="E2492" i="16"/>
  <c r="U2492" i="16"/>
  <c r="S2493" i="16"/>
  <c r="D2493" i="16"/>
  <c r="E2493" i="16"/>
  <c r="D2494" i="16"/>
  <c r="E2494" i="16"/>
  <c r="D2495" i="16"/>
  <c r="E2495" i="16"/>
  <c r="S2496" i="16"/>
  <c r="D2496" i="16"/>
  <c r="E2496" i="16"/>
  <c r="D2497" i="16"/>
  <c r="E2497" i="16"/>
  <c r="D2498" i="16"/>
  <c r="E2498" i="16"/>
  <c r="S2499" i="16"/>
  <c r="D2499" i="16"/>
  <c r="E2499" i="16"/>
  <c r="U2499" i="16"/>
  <c r="D2500" i="16"/>
  <c r="E2500" i="16"/>
  <c r="S2501" i="16"/>
  <c r="D2501" i="16"/>
  <c r="E2501" i="16"/>
  <c r="D2502" i="16"/>
  <c r="E2502" i="16"/>
  <c r="D2503" i="16"/>
  <c r="E2503" i="16"/>
  <c r="U2503" i="16"/>
  <c r="S2504" i="16"/>
  <c r="D2504" i="16"/>
  <c r="E2504" i="16"/>
  <c r="B4" i="14"/>
  <c r="I8" i="10"/>
  <c r="B8" i="3"/>
  <c r="B24" i="3"/>
  <c r="B19" i="4"/>
  <c r="I61" i="10"/>
  <c r="C61" i="10"/>
  <c r="D1" i="10"/>
  <c r="J18" i="10"/>
  <c r="I18" i="10"/>
  <c r="C18" i="10"/>
  <c r="I38" i="10"/>
  <c r="F38" i="10"/>
  <c r="H38" i="10"/>
  <c r="C38" i="10"/>
  <c r="I10" i="10"/>
  <c r="I35" i="10"/>
  <c r="F35" i="10"/>
  <c r="H35" i="10"/>
  <c r="C35" i="10"/>
  <c r="G4" i="14"/>
  <c r="C8" i="3"/>
  <c r="J4" i="16"/>
  <c r="A1" i="14"/>
  <c r="B3" i="10"/>
  <c r="C4" i="14"/>
  <c r="K4" i="16"/>
  <c r="B26" i="4"/>
  <c r="A15" i="10"/>
  <c r="C18" i="3"/>
  <c r="B31" i="3"/>
  <c r="B15" i="3"/>
  <c r="A58" i="2"/>
  <c r="I13" i="10"/>
  <c r="I65" i="10"/>
  <c r="C22" i="3"/>
  <c r="A1" i="11"/>
  <c r="C3" i="10"/>
  <c r="D3" i="10"/>
  <c r="C19" i="3"/>
  <c r="I11" i="10"/>
  <c r="J62" i="10"/>
  <c r="G25" i="4"/>
  <c r="G49" i="4"/>
  <c r="A60" i="2"/>
  <c r="B25" i="4"/>
  <c r="A14" i="10"/>
  <c r="I62" i="10"/>
  <c r="I53" i="10"/>
  <c r="F53" i="10"/>
  <c r="H53" i="10"/>
  <c r="C53" i="10"/>
  <c r="B44" i="1"/>
  <c r="B28" i="4"/>
  <c r="J59" i="10"/>
  <c r="F59" i="10"/>
  <c r="H59" i="10"/>
  <c r="I59" i="10"/>
  <c r="C59" i="10"/>
  <c r="B26" i="3"/>
  <c r="B16" i="3"/>
  <c r="A4" i="16"/>
  <c r="C13" i="3"/>
  <c r="J63" i="10"/>
  <c r="B17" i="3"/>
  <c r="J31" i="10"/>
  <c r="F31" i="10"/>
  <c r="H31" i="10"/>
  <c r="I31" i="10"/>
  <c r="C31" i="10"/>
  <c r="B14" i="4"/>
  <c r="J32" i="10"/>
  <c r="F32" i="10"/>
  <c r="H32" i="10"/>
  <c r="I32" i="10"/>
  <c r="C32" i="10"/>
  <c r="B1001" i="11"/>
  <c r="C24" i="3"/>
  <c r="J58" i="10"/>
  <c r="F58" i="10"/>
  <c r="H58" i="10"/>
  <c r="I58" i="10"/>
  <c r="C58" i="10"/>
  <c r="I46" i="10"/>
  <c r="I47" i="10"/>
  <c r="F47" i="10"/>
  <c r="H47" i="10"/>
  <c r="C47" i="10"/>
  <c r="I7" i="10"/>
  <c r="J33" i="10"/>
  <c r="F33" i="10"/>
  <c r="H33" i="10"/>
  <c r="I33" i="10"/>
  <c r="C33" i="10"/>
  <c r="J38" i="10"/>
  <c r="J54" i="10"/>
  <c r="F54" i="10"/>
  <c r="H54" i="10"/>
  <c r="I54" i="10"/>
  <c r="C54" i="10"/>
  <c r="B31" i="4"/>
  <c r="A19" i="10"/>
  <c r="A77" i="2"/>
  <c r="B16" i="4"/>
  <c r="A8" i="10"/>
  <c r="J28" i="10"/>
  <c r="H28" i="10"/>
  <c r="C28" i="10"/>
  <c r="G4" i="16"/>
  <c r="B10" i="4"/>
  <c r="A6" i="10"/>
  <c r="D2" i="4"/>
  <c r="I4" i="14"/>
  <c r="J43" i="10"/>
  <c r="F43" i="10"/>
  <c r="H43" i="10"/>
  <c r="I43" i="10"/>
  <c r="C43" i="10"/>
  <c r="J41" i="10"/>
  <c r="F41" i="10"/>
  <c r="H41" i="10"/>
  <c r="I41" i="10"/>
  <c r="C41" i="10"/>
  <c r="J35" i="10"/>
  <c r="A62" i="2"/>
  <c r="A56" i="2"/>
  <c r="A76" i="2"/>
  <c r="I21" i="10"/>
  <c r="B13" i="3"/>
  <c r="A79" i="2"/>
  <c r="B9" i="4"/>
  <c r="A5" i="10"/>
  <c r="B6" i="3"/>
  <c r="B4" i="16"/>
  <c r="A65" i="2"/>
  <c r="B10" i="3"/>
  <c r="D5" i="11"/>
  <c r="D25" i="4"/>
  <c r="D68" i="4"/>
  <c r="C5" i="3"/>
  <c r="B19" i="3"/>
  <c r="J13" i="10"/>
  <c r="C13" i="10"/>
  <c r="J8" i="10"/>
  <c r="C8" i="10"/>
  <c r="I51" i="10"/>
  <c r="H51" i="10"/>
  <c r="C51" i="10"/>
  <c r="D4" i="14"/>
  <c r="C11" i="3"/>
  <c r="I50" i="10"/>
  <c r="J6" i="10"/>
  <c r="I40" i="10"/>
  <c r="F40" i="10"/>
  <c r="H40" i="10"/>
  <c r="C40" i="10"/>
  <c r="J64" i="10"/>
  <c r="C31" i="3"/>
  <c r="B29" i="3"/>
  <c r="J50" i="10"/>
  <c r="H50" i="10"/>
  <c r="C50" i="10"/>
  <c r="J9" i="10"/>
  <c r="I9" i="10"/>
  <c r="C9" i="10"/>
  <c r="A61" i="2"/>
  <c r="I45" i="10"/>
  <c r="I52" i="10"/>
  <c r="J52" i="10"/>
  <c r="C2" i="3"/>
  <c r="J15" i="10"/>
  <c r="G15" i="10"/>
  <c r="H15" i="10"/>
  <c r="I15" i="10"/>
  <c r="C15" i="10"/>
  <c r="A1" i="10"/>
  <c r="B3" i="3"/>
  <c r="C14" i="3"/>
  <c r="J25" i="10"/>
  <c r="H25" i="10"/>
  <c r="I25" i="10"/>
  <c r="C25" i="10"/>
  <c r="I4" i="16"/>
  <c r="C6" i="3"/>
  <c r="I56" i="10"/>
  <c r="B2" i="3"/>
  <c r="F2017" i="16"/>
  <c r="J1453" i="16"/>
  <c r="I1453" i="16"/>
  <c r="H1453" i="16"/>
  <c r="G1453" i="16"/>
  <c r="G804" i="16"/>
  <c r="J1669" i="16"/>
  <c r="F2358" i="16"/>
  <c r="I1493" i="16"/>
  <c r="H1493" i="16"/>
  <c r="F1493" i="16"/>
  <c r="H959" i="16"/>
  <c r="G959" i="16"/>
  <c r="I959" i="16"/>
  <c r="J1506" i="16"/>
  <c r="H1673" i="16"/>
  <c r="I1673" i="16"/>
  <c r="F1673" i="16"/>
  <c r="H1862" i="16"/>
  <c r="I1486" i="16"/>
  <c r="G1486" i="16"/>
  <c r="J1486" i="16"/>
  <c r="I2497" i="16"/>
  <c r="I831" i="16"/>
  <c r="F831" i="16"/>
  <c r="J831" i="16"/>
  <c r="J1757" i="16"/>
  <c r="G831" i="16"/>
  <c r="J687" i="16"/>
  <c r="H1008" i="16"/>
  <c r="H579" i="16"/>
  <c r="H1694" i="16"/>
  <c r="H2221" i="16"/>
  <c r="G764" i="16"/>
  <c r="F2377" i="16"/>
  <c r="I2377" i="16"/>
  <c r="J2377" i="16"/>
  <c r="G2377" i="16"/>
  <c r="I662" i="16"/>
  <c r="F703" i="16"/>
  <c r="F735" i="16"/>
  <c r="H735" i="16"/>
  <c r="I735" i="16"/>
  <c r="H1275" i="16"/>
  <c r="I1275" i="16"/>
  <c r="I1751" i="16"/>
  <c r="F1751" i="16"/>
  <c r="J1751" i="16"/>
  <c r="H1751" i="16"/>
  <c r="J1767" i="16"/>
  <c r="J546" i="16"/>
  <c r="F810" i="16"/>
  <c r="I2458" i="16"/>
  <c r="I699" i="16"/>
  <c r="J699" i="16"/>
  <c r="F699" i="16"/>
  <c r="J829" i="16"/>
  <c r="F829" i="16"/>
  <c r="H829" i="16"/>
  <c r="G662" i="16"/>
  <c r="G735" i="16"/>
  <c r="G829" i="16"/>
  <c r="G1275" i="16"/>
  <c r="H1544" i="16"/>
  <c r="F1544" i="16"/>
  <c r="G1654" i="16"/>
  <c r="G1751" i="16"/>
  <c r="G1767" i="16"/>
  <c r="I1819" i="16"/>
  <c r="H1884" i="16"/>
  <c r="G1544" i="16"/>
  <c r="F1258" i="16"/>
  <c r="I1258" i="16"/>
  <c r="H1637" i="16"/>
  <c r="I1637" i="16"/>
  <c r="J1665" i="16"/>
  <c r="I1665" i="16"/>
  <c r="G1838" i="16"/>
  <c r="H1861" i="16"/>
  <c r="J1861" i="16"/>
  <c r="J1996" i="16"/>
  <c r="F1996" i="16"/>
  <c r="H1996" i="16"/>
  <c r="F2001" i="16"/>
  <c r="H842" i="16"/>
  <c r="J1045" i="16"/>
  <c r="F1045" i="16"/>
  <c r="J1081" i="16"/>
  <c r="I1152" i="16"/>
  <c r="F1152" i="16"/>
  <c r="I1214" i="16"/>
  <c r="F1214" i="16"/>
  <c r="H1214" i="16"/>
  <c r="J1214" i="16"/>
  <c r="J1438" i="16"/>
  <c r="F1438" i="16"/>
  <c r="H1438" i="16"/>
  <c r="J1564" i="16"/>
  <c r="H1486" i="16"/>
  <c r="J590" i="16"/>
  <c r="J1813" i="16"/>
  <c r="F1637" i="16"/>
  <c r="H591" i="16"/>
  <c r="F1838" i="16"/>
  <c r="H784" i="16"/>
  <c r="J862" i="16"/>
  <c r="H1023" i="16"/>
  <c r="I1023" i="16"/>
  <c r="F2262" i="16"/>
  <c r="H1902" i="16"/>
  <c r="F1902" i="16"/>
  <c r="J2132" i="16"/>
  <c r="H2132" i="16"/>
  <c r="F2132" i="16"/>
  <c r="I2132" i="16"/>
  <c r="J707" i="16"/>
  <c r="F707" i="16"/>
  <c r="H808" i="16"/>
  <c r="I983" i="16"/>
  <c r="F983" i="16"/>
  <c r="J983" i="16"/>
  <c r="H983" i="16"/>
  <c r="H1111" i="16"/>
  <c r="I1111" i="16"/>
  <c r="J1111" i="16"/>
  <c r="J1447" i="16"/>
  <c r="H1447" i="16"/>
  <c r="F1486" i="16"/>
  <c r="H961" i="16"/>
  <c r="F961" i="16"/>
  <c r="J961" i="16"/>
  <c r="I961" i="16"/>
  <c r="I1029" i="16"/>
  <c r="I1241" i="16"/>
  <c r="H1241" i="16"/>
  <c r="J1241" i="16"/>
  <c r="F1241" i="16"/>
  <c r="F1542" i="16"/>
  <c r="I1542" i="16"/>
  <c r="I1584" i="16"/>
  <c r="G1637" i="16"/>
  <c r="G1665" i="16"/>
  <c r="H1693" i="16"/>
  <c r="I1693" i="16"/>
  <c r="F1693" i="16"/>
  <c r="J1693" i="16"/>
  <c r="J1888" i="16"/>
  <c r="H1888" i="16"/>
  <c r="I1888" i="16"/>
  <c r="F1662" i="16"/>
  <c r="J1694" i="16"/>
  <c r="I1694" i="16"/>
  <c r="F1999" i="16"/>
  <c r="H1999" i="16"/>
  <c r="I2385" i="16"/>
  <c r="F2385" i="16"/>
  <c r="H2385" i="16"/>
  <c r="J2385" i="16"/>
  <c r="H768" i="16"/>
  <c r="F806" i="16"/>
  <c r="J806" i="16"/>
  <c r="I806" i="16"/>
  <c r="H806" i="16"/>
  <c r="F1043" i="16"/>
  <c r="I1043" i="16"/>
  <c r="I1064" i="16"/>
  <c r="G1081" i="16"/>
  <c r="J1083" i="16"/>
  <c r="I1216" i="16"/>
  <c r="H1216" i="16"/>
  <c r="J1216" i="16"/>
  <c r="F1339" i="16"/>
  <c r="J1339" i="16"/>
  <c r="H1339" i="16"/>
  <c r="I1339" i="16"/>
  <c r="I1045" i="16"/>
  <c r="H2466" i="16"/>
  <c r="H2116" i="16"/>
  <c r="I1338" i="16"/>
  <c r="H1813" i="16"/>
  <c r="F1862" i="16"/>
  <c r="G2001" i="16"/>
  <c r="F1081" i="16"/>
  <c r="J1691" i="16"/>
  <c r="G1691" i="16"/>
  <c r="G550" i="16"/>
  <c r="J845" i="16"/>
  <c r="F845" i="16"/>
  <c r="J879" i="16"/>
  <c r="J984" i="16"/>
  <c r="F1025" i="16"/>
  <c r="G1025" i="16"/>
  <c r="J1485" i="16"/>
  <c r="F1485" i="16"/>
  <c r="H1485" i="16"/>
  <c r="I1485" i="16"/>
  <c r="F1730" i="16"/>
  <c r="G1861" i="16"/>
  <c r="F1920" i="16"/>
  <c r="I1920" i="16"/>
  <c r="J1948" i="16"/>
  <c r="F1948" i="16"/>
  <c r="I1948" i="16"/>
  <c r="G1996" i="16"/>
  <c r="J2233" i="16"/>
  <c r="I2233" i="16"/>
  <c r="G2233" i="16"/>
  <c r="G2262" i="16"/>
  <c r="F1970" i="16"/>
  <c r="G2037" i="16"/>
  <c r="G2132" i="16"/>
  <c r="F538" i="16"/>
  <c r="H538" i="16"/>
  <c r="J538" i="16"/>
  <c r="I575" i="16"/>
  <c r="J575" i="16"/>
  <c r="F575" i="16"/>
  <c r="F644" i="16"/>
  <c r="G808" i="16"/>
  <c r="G1045" i="16"/>
  <c r="G1094" i="16"/>
  <c r="F1259" i="16"/>
  <c r="I1259" i="16"/>
  <c r="J1259" i="16"/>
  <c r="H1259" i="16"/>
  <c r="I1326" i="16"/>
  <c r="F1326" i="16"/>
  <c r="H1326" i="16"/>
  <c r="J1326" i="16"/>
  <c r="G1505" i="16"/>
  <c r="I1516" i="16"/>
  <c r="J1516" i="16"/>
  <c r="F1376" i="16"/>
  <c r="J1376" i="16"/>
  <c r="I1376" i="16"/>
  <c r="H1376" i="16"/>
  <c r="H807" i="16"/>
  <c r="G1115" i="16"/>
  <c r="H1115" i="16"/>
  <c r="J1115" i="16"/>
  <c r="I1115" i="16"/>
  <c r="F1115" i="16"/>
  <c r="H1859" i="16"/>
  <c r="I1859" i="16"/>
  <c r="H767" i="16"/>
  <c r="I767" i="16"/>
  <c r="J767" i="16"/>
  <c r="J1252" i="16"/>
  <c r="I861" i="16"/>
  <c r="H861" i="16"/>
  <c r="J579" i="16"/>
  <c r="I579" i="16"/>
  <c r="H1363" i="16"/>
  <c r="J1363" i="16"/>
  <c r="H1755" i="16"/>
  <c r="F1755" i="16"/>
  <c r="I1755" i="16"/>
  <c r="J1755" i="16"/>
  <c r="F1994" i="16"/>
  <c r="H1994" i="16"/>
  <c r="F2041" i="16"/>
  <c r="I1669" i="16"/>
  <c r="J2333" i="16"/>
  <c r="H1269" i="16"/>
  <c r="I1269" i="16"/>
  <c r="F1269" i="16"/>
  <c r="J1269" i="16"/>
  <c r="F2339" i="16"/>
  <c r="J1493" i="16"/>
  <c r="H2362" i="16"/>
  <c r="F1141" i="16"/>
  <c r="G1141" i="16"/>
  <c r="J1141" i="16"/>
  <c r="H1686" i="16"/>
  <c r="F1686" i="16"/>
  <c r="G1686" i="16"/>
  <c r="J804" i="16"/>
  <c r="F804" i="16"/>
  <c r="I804" i="16"/>
  <c r="J1784" i="16"/>
  <c r="J2136" i="16"/>
  <c r="F2136" i="16"/>
  <c r="I2136" i="16"/>
  <c r="H2136" i="16"/>
  <c r="J2164" i="16"/>
  <c r="G1269" i="16"/>
  <c r="I1759" i="16"/>
  <c r="G2115" i="16"/>
  <c r="J2115" i="16"/>
  <c r="J2358" i="16"/>
  <c r="H2368" i="16"/>
  <c r="I2368" i="16"/>
  <c r="J1196" i="16"/>
  <c r="H1196" i="16"/>
  <c r="F1196" i="16"/>
  <c r="I1196" i="16"/>
  <c r="I1558" i="16"/>
  <c r="J1558" i="16"/>
  <c r="F1666" i="16"/>
  <c r="I1841" i="16"/>
  <c r="H1841" i="16"/>
  <c r="I2420" i="16"/>
  <c r="I622" i="16"/>
  <c r="I792" i="16"/>
  <c r="H792" i="16"/>
  <c r="J1035" i="16"/>
  <c r="H1035" i="16"/>
  <c r="J1329" i="16"/>
  <c r="H919" i="16"/>
  <c r="F919" i="16"/>
  <c r="J919" i="16"/>
  <c r="G919" i="16"/>
  <c r="I919" i="16"/>
  <c r="I1298" i="16"/>
  <c r="F1298" i="16"/>
  <c r="F1990" i="16"/>
  <c r="H1990" i="16"/>
  <c r="I1990" i="16"/>
  <c r="J1990" i="16"/>
  <c r="F2106" i="16"/>
  <c r="F2118" i="16"/>
  <c r="J2118" i="16"/>
  <c r="H2118" i="16"/>
  <c r="I2118" i="16"/>
  <c r="J1522" i="16"/>
  <c r="F1522" i="16"/>
  <c r="H1522" i="16"/>
  <c r="J2452" i="16"/>
  <c r="F2452" i="16"/>
  <c r="I2452" i="16"/>
  <c r="H2452" i="16"/>
  <c r="H1076" i="16"/>
  <c r="H1328" i="16"/>
  <c r="I1328" i="16"/>
  <c r="F1328" i="16"/>
  <c r="J1328" i="16"/>
  <c r="G1328" i="16"/>
  <c r="H1526" i="16"/>
  <c r="J2373" i="16"/>
  <c r="F2373" i="16"/>
  <c r="I2466" i="16"/>
  <c r="F767" i="16"/>
  <c r="H2041" i="16"/>
  <c r="G1376" i="16"/>
  <c r="I1312" i="16"/>
  <c r="G1859" i="16"/>
  <c r="G590" i="16"/>
  <c r="H687" i="16"/>
  <c r="H965" i="16"/>
  <c r="F1075" i="16"/>
  <c r="G1075" i="16"/>
  <c r="H1952" i="16"/>
  <c r="F1952" i="16"/>
  <c r="I1952" i="16"/>
  <c r="H2254" i="16"/>
  <c r="G861" i="16"/>
  <c r="F1871" i="16"/>
  <c r="G2031" i="16"/>
  <c r="H656" i="16"/>
  <c r="I656" i="16"/>
  <c r="H738" i="16"/>
  <c r="G1363" i="16"/>
  <c r="G1755" i="16"/>
  <c r="H1780" i="16"/>
  <c r="F1780" i="16"/>
  <c r="G1994" i="16"/>
  <c r="G1669" i="16"/>
  <c r="I1928" i="16"/>
  <c r="F1928" i="16"/>
  <c r="J1928" i="16"/>
  <c r="H1928" i="16"/>
  <c r="G1952" i="16"/>
  <c r="G2362" i="16"/>
  <c r="F2450" i="16"/>
  <c r="H2450" i="16"/>
  <c r="J2450" i="16"/>
  <c r="I2450" i="16"/>
  <c r="G2450" i="16"/>
  <c r="F2494" i="16"/>
  <c r="I779" i="16"/>
  <c r="F779" i="16"/>
  <c r="J1135" i="16"/>
  <c r="I1135" i="16"/>
  <c r="F1144" i="16"/>
  <c r="H1193" i="16"/>
  <c r="G1493" i="16"/>
  <c r="J1701" i="16"/>
  <c r="H1997" i="16"/>
  <c r="F1997" i="16"/>
  <c r="J1997" i="16"/>
  <c r="G1928" i="16"/>
  <c r="G860" i="16"/>
  <c r="J1508" i="16"/>
  <c r="F2052" i="16"/>
  <c r="H1397" i="16"/>
  <c r="F1397" i="16"/>
  <c r="H1836" i="16"/>
  <c r="F1836" i="16"/>
  <c r="J2383" i="16"/>
  <c r="F2442" i="16"/>
  <c r="G2442" i="16"/>
  <c r="H2442" i="16"/>
  <c r="J2442" i="16"/>
  <c r="I2442" i="16"/>
  <c r="F643" i="16"/>
  <c r="F675" i="16"/>
  <c r="J760" i="16"/>
  <c r="F760" i="16"/>
  <c r="H1968" i="16"/>
  <c r="H2192" i="16"/>
  <c r="J909" i="16"/>
  <c r="G909" i="16"/>
  <c r="I1359" i="16"/>
  <c r="J1814" i="16"/>
  <c r="J2491" i="16"/>
  <c r="G760" i="16"/>
  <c r="I1926" i="16"/>
  <c r="F1926" i="16"/>
  <c r="J1926" i="16"/>
  <c r="G1483" i="16"/>
  <c r="F2426" i="16"/>
  <c r="F964" i="16"/>
  <c r="J2345" i="16"/>
  <c r="G2345" i="16"/>
  <c r="F2345" i="16"/>
  <c r="I1213" i="16"/>
  <c r="H1213" i="16"/>
  <c r="H1864" i="16"/>
  <c r="F1091" i="16"/>
  <c r="H1091" i="16"/>
  <c r="G1091" i="16"/>
  <c r="F1450" i="16"/>
  <c r="H1450" i="16"/>
  <c r="J1497" i="16"/>
  <c r="I2159" i="16"/>
  <c r="H2159" i="16"/>
  <c r="F2159" i="16"/>
  <c r="F2325" i="16"/>
  <c r="J2344" i="16"/>
  <c r="G2344" i="16"/>
  <c r="I2344" i="16"/>
  <c r="F2344" i="16"/>
  <c r="H2344" i="16"/>
  <c r="J724" i="16"/>
  <c r="H777" i="16"/>
  <c r="H927" i="16"/>
  <c r="J1139" i="16"/>
  <c r="I1139" i="16"/>
  <c r="H1139" i="16"/>
  <c r="F1139" i="16"/>
  <c r="F1323" i="16"/>
  <c r="H1323" i="16"/>
  <c r="I614" i="16"/>
  <c r="J614" i="16"/>
  <c r="F614" i="16"/>
  <c r="G614" i="16"/>
  <c r="H614" i="16"/>
  <c r="G769" i="16"/>
  <c r="J2039" i="16"/>
  <c r="H2039" i="16"/>
  <c r="F1726" i="16"/>
  <c r="J667" i="16"/>
  <c r="F1347" i="16"/>
  <c r="J1705" i="16"/>
  <c r="I1705" i="16"/>
  <c r="F1965" i="16"/>
  <c r="H1965" i="16"/>
  <c r="J1965" i="16"/>
  <c r="J2139" i="16"/>
  <c r="H2139" i="16"/>
  <c r="F2139" i="16"/>
  <c r="I2139" i="16"/>
  <c r="J2071" i="16"/>
  <c r="J2389" i="16"/>
  <c r="F2389" i="16"/>
  <c r="H2389" i="16"/>
  <c r="H688" i="16"/>
  <c r="G892" i="16"/>
  <c r="J1318" i="16"/>
  <c r="F1318" i="16"/>
  <c r="F1803" i="16"/>
  <c r="J1019" i="16"/>
  <c r="F1019" i="16"/>
  <c r="I1019" i="16"/>
  <c r="H1652" i="16"/>
  <c r="F1409" i="16"/>
  <c r="J1409" i="16"/>
  <c r="G1409" i="16"/>
  <c r="J1504" i="16"/>
  <c r="I1504" i="16"/>
  <c r="F1504" i="16"/>
  <c r="G643" i="16"/>
  <c r="H1180" i="16"/>
  <c r="F1180" i="16"/>
  <c r="I1753" i="16"/>
  <c r="I1872" i="16"/>
  <c r="J1872" i="16"/>
  <c r="H1872" i="16"/>
  <c r="F1872" i="16"/>
  <c r="G1968" i="16"/>
  <c r="I2019" i="16"/>
  <c r="H2019" i="16"/>
  <c r="H2064" i="16"/>
  <c r="G2139" i="16"/>
  <c r="J2229" i="16"/>
  <c r="H2229" i="16"/>
  <c r="I2229" i="16"/>
  <c r="I2334" i="16"/>
  <c r="F2334" i="16"/>
  <c r="G2334" i="16"/>
  <c r="J2334" i="16"/>
  <c r="H2334" i="16"/>
  <c r="I999" i="16"/>
  <c r="F1055" i="16"/>
  <c r="H1055" i="16"/>
  <c r="I1077" i="16"/>
  <c r="H1077" i="16"/>
  <c r="J1210" i="16"/>
  <c r="H1210" i="16"/>
  <c r="F1210" i="16"/>
  <c r="I1210" i="16"/>
  <c r="I2330" i="16"/>
  <c r="F2330" i="16"/>
  <c r="J2330" i="16"/>
  <c r="G927" i="16"/>
  <c r="I652" i="16"/>
  <c r="J652" i="16"/>
  <c r="F674" i="16"/>
  <c r="G674" i="16"/>
  <c r="H732" i="16"/>
  <c r="F772" i="16"/>
  <c r="J772" i="16"/>
  <c r="I917" i="16"/>
  <c r="H917" i="16"/>
  <c r="J917" i="16"/>
  <c r="F917" i="16"/>
  <c r="J1704" i="16"/>
  <c r="H1704" i="16"/>
  <c r="J1865" i="16"/>
  <c r="J1940" i="16"/>
  <c r="F1940" i="16"/>
  <c r="F2048" i="16"/>
  <c r="I2048" i="16"/>
  <c r="H2048" i="16"/>
  <c r="J2048" i="16"/>
  <c r="F2151" i="16"/>
  <c r="J2151" i="16"/>
  <c r="G675" i="16"/>
  <c r="G2229" i="16"/>
  <c r="F1585" i="16"/>
  <c r="J1585" i="16"/>
  <c r="H1585" i="16"/>
  <c r="I1585" i="16"/>
  <c r="G1541" i="16"/>
  <c r="F1449" i="16"/>
  <c r="H1449" i="16"/>
  <c r="I1449" i="16"/>
  <c r="G1341" i="16"/>
  <c r="J1341" i="16"/>
  <c r="F1325" i="16"/>
  <c r="H1325" i="16"/>
  <c r="J1325" i="16"/>
  <c r="I1325" i="16"/>
  <c r="G1325" i="16"/>
  <c r="G1149" i="16"/>
  <c r="I1149" i="16"/>
  <c r="F1149" i="16"/>
  <c r="H1021" i="16"/>
  <c r="J1021" i="16"/>
  <c r="I1021" i="16"/>
  <c r="G1021" i="16"/>
  <c r="F1021" i="16"/>
  <c r="F889" i="16"/>
  <c r="G2200" i="16"/>
  <c r="H2080" i="16"/>
  <c r="G2080" i="16"/>
  <c r="F2080" i="16"/>
  <c r="F1964" i="16"/>
  <c r="I1964" i="16"/>
  <c r="J1964" i="16"/>
  <c r="H1560" i="16"/>
  <c r="I1560" i="16"/>
  <c r="H1272" i="16"/>
  <c r="I1272" i="16"/>
  <c r="G1272" i="16"/>
  <c r="F1272" i="16"/>
  <c r="H1248" i="16"/>
  <c r="J1000" i="16"/>
  <c r="H1000" i="16"/>
  <c r="G1000" i="16"/>
  <c r="I1000" i="16"/>
  <c r="G2324" i="16"/>
  <c r="J1726" i="16"/>
  <c r="H2324" i="16"/>
  <c r="F1560" i="16"/>
  <c r="G2219" i="16"/>
  <c r="F1983" i="16"/>
  <c r="I1983" i="16"/>
  <c r="G1983" i="16"/>
  <c r="G1783" i="16"/>
  <c r="G1515" i="16"/>
  <c r="I1171" i="16"/>
  <c r="H1171" i="16"/>
  <c r="J1171" i="16"/>
  <c r="G1171" i="16"/>
  <c r="H1123" i="16"/>
  <c r="J1123" i="16"/>
  <c r="G1123" i="16"/>
  <c r="F1123" i="16"/>
  <c r="I1123" i="16"/>
  <c r="H1039" i="16"/>
  <c r="F1039" i="16"/>
  <c r="G1039" i="16"/>
  <c r="I1039" i="16"/>
  <c r="J1039" i="16"/>
  <c r="J947" i="16"/>
  <c r="G947" i="16"/>
  <c r="H947" i="16"/>
  <c r="I947" i="16"/>
  <c r="F947" i="16"/>
  <c r="F891" i="16"/>
  <c r="G891" i="16"/>
  <c r="J887" i="16"/>
  <c r="H887" i="16"/>
  <c r="F887" i="16"/>
  <c r="J815" i="16"/>
  <c r="F815" i="16"/>
  <c r="G815" i="16"/>
  <c r="H815" i="16"/>
  <c r="I815" i="16"/>
  <c r="F723" i="16"/>
  <c r="G723" i="16"/>
  <c r="I723" i="16"/>
  <c r="H723" i="16"/>
  <c r="J1248" i="16"/>
  <c r="J1272" i="16"/>
  <c r="F1506" i="16"/>
  <c r="F1041" i="16"/>
  <c r="I598" i="16"/>
  <c r="F598" i="16"/>
  <c r="F570" i="16"/>
  <c r="J1733" i="16"/>
  <c r="H1733" i="16"/>
  <c r="F1145" i="16"/>
  <c r="J594" i="16"/>
  <c r="F1300" i="16"/>
  <c r="I1300" i="16"/>
  <c r="H1300" i="16"/>
  <c r="J979" i="16"/>
  <c r="H979" i="16"/>
  <c r="F1451" i="16"/>
  <c r="J1451" i="16"/>
  <c r="H911" i="16"/>
  <c r="F647" i="16"/>
  <c r="G2346" i="16"/>
  <c r="J941" i="16"/>
  <c r="I941" i="16"/>
  <c r="G1517" i="16"/>
  <c r="G1713" i="16"/>
  <c r="J2008" i="16"/>
  <c r="H1747" i="16"/>
  <c r="G1747" i="16"/>
  <c r="I1724" i="16"/>
  <c r="H1736" i="16"/>
  <c r="J2176" i="16"/>
  <c r="J1740" i="16"/>
  <c r="J1852" i="16"/>
  <c r="I1232" i="16"/>
  <c r="G567" i="16"/>
  <c r="J1287" i="16"/>
  <c r="G1106" i="16"/>
  <c r="G1560" i="16"/>
  <c r="I1873" i="16"/>
  <c r="F1117" i="16"/>
  <c r="H2213" i="16"/>
  <c r="H1386" i="16"/>
  <c r="H898" i="16"/>
  <c r="J2045" i="16"/>
  <c r="H1455" i="16"/>
  <c r="F634" i="16"/>
  <c r="H936" i="16"/>
  <c r="G1239" i="16"/>
  <c r="G1377" i="16"/>
  <c r="F901" i="16"/>
  <c r="H875" i="16"/>
  <c r="G1659" i="16"/>
  <c r="Y967" i="16"/>
  <c r="H1451" i="16"/>
  <c r="G2300" i="16"/>
  <c r="G1279" i="16"/>
  <c r="H594" i="16"/>
  <c r="G1616" i="16"/>
  <c r="I908" i="16"/>
  <c r="G889" i="16"/>
  <c r="H1532" i="16"/>
  <c r="G1532" i="16"/>
  <c r="G1271" i="16"/>
  <c r="H1263" i="16"/>
  <c r="Y1733" i="16"/>
  <c r="Y1693" i="16"/>
  <c r="G1285" i="16"/>
  <c r="J1271" i="16"/>
  <c r="H1301" i="16"/>
  <c r="G551" i="16"/>
  <c r="F1532" i="16"/>
  <c r="I632" i="16"/>
  <c r="F1247" i="16"/>
  <c r="H1391" i="16"/>
  <c r="G1733" i="16"/>
  <c r="G599" i="16"/>
  <c r="G1357" i="16"/>
  <c r="J1279" i="16"/>
  <c r="J599" i="16"/>
  <c r="F1335" i="16"/>
  <c r="F1264" i="16"/>
  <c r="I679" i="16"/>
  <c r="J1401" i="16"/>
  <c r="Y2333" i="16"/>
  <c r="Y2248" i="16"/>
  <c r="Y2217" i="16"/>
  <c r="Y2215" i="16"/>
  <c r="Y2203" i="16"/>
  <c r="Y2072" i="16"/>
  <c r="Y1997" i="16"/>
  <c r="Y1893" i="16"/>
  <c r="Y1869" i="16"/>
  <c r="Y1751" i="16"/>
  <c r="Y1677" i="16"/>
  <c r="Y1588" i="16"/>
  <c r="Y1453" i="16"/>
  <c r="Y1439" i="16"/>
  <c r="Y1407" i="16"/>
  <c r="Y1387" i="16"/>
  <c r="Y1347" i="16"/>
  <c r="Y1020" i="16"/>
  <c r="Y904" i="16"/>
  <c r="Y832" i="16"/>
  <c r="Y547" i="16"/>
  <c r="Y468" i="16"/>
  <c r="Y2229" i="16"/>
  <c r="Y2209" i="16"/>
  <c r="Y2184" i="16"/>
  <c r="Y2011" i="16"/>
  <c r="Y1979" i="16"/>
  <c r="Y1977" i="16"/>
  <c r="Y1964" i="16"/>
  <c r="Y1895" i="16"/>
  <c r="Y1887" i="16"/>
  <c r="Y1873" i="16"/>
  <c r="Y1813" i="16"/>
  <c r="Y1807" i="16"/>
  <c r="Y1753" i="16"/>
  <c r="Y1516" i="16"/>
  <c r="Y1483" i="16"/>
  <c r="Y1445" i="16"/>
  <c r="Y1200" i="16"/>
  <c r="Y1151" i="16"/>
  <c r="Y1143" i="16"/>
  <c r="Y1139" i="16"/>
  <c r="Y1099" i="16"/>
  <c r="Y1087" i="16"/>
  <c r="Y679" i="16"/>
  <c r="Y568" i="16"/>
  <c r="Y1671" i="16"/>
  <c r="Y1560" i="16"/>
  <c r="Y1479" i="16"/>
  <c r="Y1455" i="16"/>
  <c r="Y1449" i="16"/>
  <c r="Y1348" i="16"/>
  <c r="Y1245" i="16"/>
  <c r="Y1189" i="16"/>
  <c r="Y1172" i="16"/>
  <c r="Y1103" i="16"/>
  <c r="Y1085" i="16"/>
  <c r="Y1060" i="16"/>
  <c r="Y1025" i="16"/>
  <c r="Y872" i="16"/>
  <c r="Y863" i="16"/>
  <c r="Y809" i="16"/>
  <c r="Y768" i="16"/>
  <c r="Y644" i="16"/>
  <c r="Y596" i="16"/>
  <c r="Y564" i="16"/>
  <c r="Y541" i="16"/>
  <c r="F1277" i="16"/>
  <c r="H1277" i="16"/>
  <c r="I1277" i="16"/>
  <c r="J1277" i="16"/>
  <c r="J2276" i="16"/>
  <c r="G2276" i="16"/>
  <c r="G1984" i="16"/>
  <c r="H1984" i="16"/>
  <c r="F1984" i="16"/>
  <c r="J787" i="16"/>
  <c r="I2276" i="16"/>
  <c r="I1566" i="16"/>
  <c r="H1566" i="16"/>
  <c r="F1280" i="16"/>
  <c r="G777" i="16"/>
  <c r="J777" i="16"/>
  <c r="J813" i="16"/>
  <c r="I1181" i="16"/>
  <c r="J1181" i="16"/>
  <c r="I2484" i="16"/>
  <c r="H2484" i="16"/>
  <c r="J2484" i="16"/>
  <c r="F2484" i="16"/>
  <c r="G2467" i="16"/>
  <c r="H2467" i="16"/>
  <c r="I2467" i="16"/>
  <c r="J2467" i="16"/>
  <c r="J2465" i="16"/>
  <c r="J2416" i="16"/>
  <c r="I2416" i="16"/>
  <c r="G2263" i="16"/>
  <c r="I2193" i="16"/>
  <c r="I2174" i="16"/>
  <c r="F2174" i="16"/>
  <c r="J2174" i="16"/>
  <c r="G2164" i="16"/>
  <c r="J2158" i="16"/>
  <c r="J2140" i="16"/>
  <c r="F2042" i="16"/>
  <c r="J2042" i="16"/>
  <c r="I2036" i="16"/>
  <c r="F2020" i="16"/>
  <c r="H2014" i="16"/>
  <c r="H2012" i="16"/>
  <c r="J2012" i="16"/>
  <c r="G2012" i="16"/>
  <c r="I2012" i="16"/>
  <c r="F1949" i="16"/>
  <c r="G1941" i="16"/>
  <c r="I1933" i="16"/>
  <c r="Y1933" i="16"/>
  <c r="F1927" i="16"/>
  <c r="I1927" i="16"/>
  <c r="J1927" i="16"/>
  <c r="H1927" i="16"/>
  <c r="J1925" i="16"/>
  <c r="H1900" i="16"/>
  <c r="G1898" i="16"/>
  <c r="J1851" i="16"/>
  <c r="I1847" i="16"/>
  <c r="J1847" i="16"/>
  <c r="F1847" i="16"/>
  <c r="I1837" i="16"/>
  <c r="H1835" i="16"/>
  <c r="I1835" i="16"/>
  <c r="F1797" i="16"/>
  <c r="G1797" i="16"/>
  <c r="I1797" i="16"/>
  <c r="Y1737" i="16"/>
  <c r="G1735" i="16"/>
  <c r="Y1710" i="16"/>
  <c r="Y1681" i="16"/>
  <c r="H1677" i="16"/>
  <c r="I1677" i="16"/>
  <c r="F1677" i="16"/>
  <c r="G1677" i="16"/>
  <c r="J1677" i="16"/>
  <c r="H1658" i="16"/>
  <c r="Y1658" i="16"/>
  <c r="J1654" i="16"/>
  <c r="F1654" i="16"/>
  <c r="H1654" i="16"/>
  <c r="Y1648" i="16"/>
  <c r="J1646" i="16"/>
  <c r="Y1617" i="16"/>
  <c r="Y1613" i="16"/>
  <c r="Y1609" i="16"/>
  <c r="Y1605" i="16"/>
  <c r="H1597" i="16"/>
  <c r="F1597" i="16"/>
  <c r="Y1593" i="16"/>
  <c r="Y1589" i="16"/>
  <c r="Y1568" i="16"/>
  <c r="Y1566" i="16"/>
  <c r="G1566" i="16"/>
  <c r="F1564" i="16"/>
  <c r="H1564" i="16"/>
  <c r="Y1562" i="16"/>
  <c r="J1475" i="16"/>
  <c r="F1475" i="16"/>
  <c r="F1459" i="16"/>
  <c r="Y1459" i="16"/>
  <c r="H1388" i="16"/>
  <c r="J1388" i="16"/>
  <c r="F1388" i="16"/>
  <c r="G1388" i="16"/>
  <c r="Y1187" i="16"/>
  <c r="I1185" i="16"/>
  <c r="Y1185" i="16"/>
  <c r="Y1181" i="16"/>
  <c r="Y1175" i="16"/>
  <c r="J1173" i="16"/>
  <c r="H1173" i="16"/>
  <c r="I1173" i="16"/>
  <c r="F1173" i="16"/>
  <c r="Y1170" i="16"/>
  <c r="F1166" i="16"/>
  <c r="H1162" i="16"/>
  <c r="Y1162" i="16"/>
  <c r="I1160" i="16"/>
  <c r="J1158" i="16"/>
  <c r="Y1158" i="16"/>
  <c r="F1137" i="16"/>
  <c r="F1135" i="16"/>
  <c r="H1135" i="16"/>
  <c r="I1133" i="16"/>
  <c r="Y1133" i="16"/>
  <c r="Y1129" i="16"/>
  <c r="J1597" i="16"/>
  <c r="I1475" i="16"/>
  <c r="F777" i="16"/>
  <c r="G2174" i="16"/>
  <c r="J1835" i="16"/>
  <c r="G2189" i="16"/>
  <c r="I1654" i="16"/>
  <c r="Y1572" i="16"/>
  <c r="H675" i="16"/>
  <c r="I675" i="16"/>
  <c r="I2325" i="16"/>
  <c r="F909" i="16"/>
  <c r="I909" i="16"/>
  <c r="H909" i="16"/>
  <c r="I927" i="16"/>
  <c r="F579" i="16"/>
  <c r="J1250" i="16"/>
  <c r="J703" i="16"/>
  <c r="G703" i="16"/>
  <c r="H703" i="16"/>
  <c r="I703" i="16"/>
  <c r="Y2463" i="16"/>
  <c r="F2071" i="16"/>
  <c r="Y2016" i="16"/>
  <c r="Y1851" i="16"/>
  <c r="Y1743" i="16"/>
  <c r="F1213" i="16"/>
  <c r="I777" i="16"/>
  <c r="G1135" i="16"/>
  <c r="G1564" i="16"/>
  <c r="H2174" i="16"/>
  <c r="I1564" i="16"/>
  <c r="J1735" i="16"/>
  <c r="H1608" i="16"/>
  <c r="G1897" i="16"/>
  <c r="I1897" i="16"/>
  <c r="F807" i="16"/>
  <c r="J807" i="16"/>
  <c r="I807" i="16"/>
  <c r="G807" i="16"/>
  <c r="G1312" i="16"/>
  <c r="H1312" i="16"/>
  <c r="J792" i="16"/>
  <c r="G792" i="16"/>
  <c r="F792" i="16"/>
  <c r="J1036" i="16"/>
  <c r="I1036" i="16"/>
  <c r="G1036" i="16"/>
  <c r="H1036" i="16"/>
  <c r="F1036" i="16"/>
  <c r="J2292" i="16"/>
  <c r="I1176" i="16"/>
  <c r="G845" i="16"/>
  <c r="H845" i="16"/>
  <c r="I984" i="16"/>
  <c r="G1029" i="16"/>
  <c r="F1029" i="16"/>
  <c r="H1542" i="16"/>
  <c r="I1902" i="16"/>
  <c r="G1902" i="16"/>
  <c r="H1028" i="16"/>
  <c r="G1447" i="16"/>
  <c r="J2470" i="16"/>
  <c r="F2470" i="16"/>
  <c r="H2470" i="16"/>
  <c r="I2470" i="16"/>
  <c r="Y2467" i="16"/>
  <c r="Y2465" i="16"/>
  <c r="F2449" i="16"/>
  <c r="Y2447" i="16"/>
  <c r="Y2437" i="16"/>
  <c r="Y2435" i="16"/>
  <c r="I2427" i="16"/>
  <c r="G2425" i="16"/>
  <c r="Y2412" i="16"/>
  <c r="I2390" i="16"/>
  <c r="J2384" i="16"/>
  <c r="J2382" i="16"/>
  <c r="Y2382" i="16"/>
  <c r="J2378" i="16"/>
  <c r="Y2378" i="16"/>
  <c r="I2376" i="16"/>
  <c r="F2376" i="16"/>
  <c r="J2376" i="16"/>
  <c r="H2374" i="16"/>
  <c r="Y2374" i="16"/>
  <c r="H2370" i="16"/>
  <c r="G2356" i="16"/>
  <c r="Y2322" i="16"/>
  <c r="I2320" i="16"/>
  <c r="F2320" i="16"/>
  <c r="J2320" i="16"/>
  <c r="I2310" i="16"/>
  <c r="Y2291" i="16"/>
  <c r="Y2232" i="16"/>
  <c r="Y2197" i="16"/>
  <c r="Y2193" i="16"/>
  <c r="Y2191" i="16"/>
  <c r="Y2189" i="16"/>
  <c r="Y2187" i="16"/>
  <c r="J2183" i="16"/>
  <c r="Y2183" i="16"/>
  <c r="I2175" i="16"/>
  <c r="H2175" i="16"/>
  <c r="F2175" i="16"/>
  <c r="J2175" i="16"/>
  <c r="Y2174" i="16"/>
  <c r="Y2172" i="16"/>
  <c r="Y2168" i="16"/>
  <c r="Y2166" i="16"/>
  <c r="Y2164" i="16"/>
  <c r="Y2160" i="16"/>
  <c r="Y2156" i="16"/>
  <c r="Y2152" i="16"/>
  <c r="Y2144" i="16"/>
  <c r="I2138" i="16"/>
  <c r="J2138" i="16"/>
  <c r="H2138" i="16"/>
  <c r="I2115" i="16"/>
  <c r="Y2103" i="16"/>
  <c r="J2099" i="16"/>
  <c r="I2099" i="16"/>
  <c r="F2099" i="16"/>
  <c r="Y2085" i="16"/>
  <c r="I2081" i="16"/>
  <c r="F2059" i="16"/>
  <c r="H2059" i="16"/>
  <c r="Y2040" i="16"/>
  <c r="Y2036" i="16"/>
  <c r="Y2032" i="16"/>
  <c r="Y2028" i="16"/>
  <c r="Y2018" i="16"/>
  <c r="F1967" i="16"/>
  <c r="H1967" i="16"/>
  <c r="G1962" i="16"/>
  <c r="J1962" i="16"/>
  <c r="F1962" i="16"/>
  <c r="I1962" i="16"/>
  <c r="Y1947" i="16"/>
  <c r="Y1943" i="16"/>
  <c r="Y1937" i="16"/>
  <c r="Y1929" i="16"/>
  <c r="H1921" i="16"/>
  <c r="Y1921" i="16"/>
  <c r="I1919" i="16"/>
  <c r="G1913" i="16"/>
  <c r="Y1911" i="16"/>
  <c r="I1907" i="16"/>
  <c r="J1907" i="16"/>
  <c r="Y1900" i="16"/>
  <c r="Y1898" i="16"/>
  <c r="Y1896" i="16"/>
  <c r="Y1892" i="16"/>
  <c r="G1888" i="16"/>
  <c r="F1888" i="16"/>
  <c r="G1884" i="16"/>
  <c r="F1884" i="16"/>
  <c r="Y1876" i="16"/>
  <c r="Y1866" i="16"/>
  <c r="H1858" i="16"/>
  <c r="I1858" i="16"/>
  <c r="G1858" i="16"/>
  <c r="J1858" i="16"/>
  <c r="Y1841" i="16"/>
  <c r="Y1839" i="16"/>
  <c r="Y1829" i="16"/>
  <c r="G1827" i="16"/>
  <c r="F1827" i="16"/>
  <c r="H1827" i="16"/>
  <c r="Y1824" i="16"/>
  <c r="G1802" i="16"/>
  <c r="J1802" i="16"/>
  <c r="H1802" i="16"/>
  <c r="Y1766" i="16"/>
  <c r="Y1764" i="16"/>
  <c r="H1752" i="16"/>
  <c r="G1752" i="16"/>
  <c r="Y1752" i="16"/>
  <c r="G1640" i="16"/>
  <c r="F1640" i="16"/>
  <c r="I1640" i="16"/>
  <c r="F1494" i="16"/>
  <c r="J1494" i="16"/>
  <c r="I1374" i="16"/>
  <c r="J1374" i="16"/>
  <c r="F1374" i="16"/>
  <c r="Y1370" i="16"/>
  <c r="Y1368" i="16"/>
  <c r="G1366" i="16"/>
  <c r="Y1366" i="16"/>
  <c r="Y1364" i="16"/>
  <c r="Y1356" i="16"/>
  <c r="J1356" i="16"/>
  <c r="F1354" i="16"/>
  <c r="Y1354" i="16"/>
  <c r="Y1255" i="16"/>
  <c r="G1253" i="16"/>
  <c r="Y1251" i="16"/>
  <c r="I1249" i="16"/>
  <c r="H1228" i="16"/>
  <c r="Y1224" i="16"/>
  <c r="Y1190" i="16"/>
  <c r="I895" i="16"/>
  <c r="Y855" i="16"/>
  <c r="F851" i="16"/>
  <c r="I851" i="16"/>
  <c r="J851" i="16"/>
  <c r="H851" i="16"/>
  <c r="G839" i="16"/>
  <c r="J822" i="16"/>
  <c r="Y822" i="16"/>
  <c r="F818" i="16"/>
  <c r="H795" i="16"/>
  <c r="F793" i="16"/>
  <c r="Y791" i="16"/>
  <c r="Y785" i="16"/>
  <c r="I783" i="16"/>
  <c r="Y783" i="16"/>
  <c r="F706" i="16"/>
  <c r="F704" i="16"/>
  <c r="I700" i="16"/>
  <c r="F700" i="16"/>
  <c r="H700" i="16"/>
  <c r="J700" i="16"/>
  <c r="G664" i="16"/>
  <c r="J662" i="16"/>
  <c r="F660" i="16"/>
  <c r="G656" i="16"/>
  <c r="F656" i="16"/>
  <c r="Y620" i="16"/>
  <c r="H620" i="16"/>
  <c r="Y616" i="16"/>
  <c r="H2497" i="16"/>
  <c r="J2497" i="16"/>
  <c r="F652" i="16"/>
  <c r="F1814" i="16"/>
  <c r="J656" i="16"/>
  <c r="J841" i="16"/>
  <c r="H622" i="16"/>
  <c r="F1047" i="16"/>
  <c r="G1542" i="16"/>
  <c r="F1620" i="16"/>
  <c r="I1447" i="16"/>
  <c r="J1902" i="16"/>
  <c r="I1884" i="16"/>
  <c r="H662" i="16"/>
  <c r="G2497" i="16"/>
  <c r="J801" i="16"/>
  <c r="I2059" i="16"/>
  <c r="H2376" i="16"/>
  <c r="Y1905" i="16"/>
  <c r="I595" i="16"/>
  <c r="I1996" i="16"/>
  <c r="G652" i="16"/>
  <c r="G1255" i="16"/>
  <c r="F622" i="16"/>
  <c r="I845" i="16"/>
  <c r="G1862" i="16"/>
  <c r="J1542" i="16"/>
  <c r="H1029" i="16"/>
  <c r="J1620" i="16"/>
  <c r="F1447" i="16"/>
  <c r="I1862" i="16"/>
  <c r="F662" i="16"/>
  <c r="F801" i="16"/>
  <c r="Y1923" i="16"/>
  <c r="Y1814" i="16"/>
  <c r="Y2111" i="16"/>
  <c r="F590" i="16"/>
  <c r="H590" i="16"/>
  <c r="G622" i="16"/>
  <c r="G851" i="16"/>
  <c r="Y849" i="16"/>
  <c r="G2106" i="16"/>
  <c r="J2106" i="16"/>
  <c r="G1494" i="16"/>
  <c r="Y2179" i="16"/>
  <c r="J1258" i="16"/>
  <c r="H1258" i="16"/>
  <c r="G1258" i="16"/>
  <c r="F1338" i="16"/>
  <c r="H1338" i="16"/>
  <c r="I1813" i="16"/>
  <c r="G1813" i="16"/>
  <c r="G2053" i="16"/>
  <c r="G1779" i="16"/>
  <c r="I1767" i="16"/>
  <c r="F1767" i="16"/>
  <c r="G1907" i="16"/>
  <c r="I687" i="16"/>
  <c r="F1161" i="16"/>
  <c r="J1161" i="16"/>
  <c r="G2254" i="16"/>
  <c r="G1298" i="16"/>
  <c r="J1298" i="16"/>
  <c r="H1298" i="16"/>
  <c r="G1990" i="16"/>
  <c r="J2362" i="16"/>
  <c r="F2368" i="16"/>
  <c r="I1081" i="16"/>
  <c r="H1081" i="16"/>
  <c r="G1516" i="16"/>
  <c r="H1516" i="16"/>
  <c r="F1516" i="16"/>
  <c r="G1673" i="16"/>
  <c r="F1453" i="16"/>
  <c r="G1329" i="16"/>
  <c r="H1329" i="16"/>
  <c r="J2031" i="16"/>
  <c r="F1772" i="16"/>
  <c r="I1025" i="16"/>
  <c r="G1819" i="16"/>
  <c r="F1819" i="16"/>
  <c r="H1819" i="16"/>
  <c r="F1576" i="16"/>
  <c r="I2493" i="16"/>
  <c r="G2470" i="16"/>
  <c r="G2350" i="16"/>
  <c r="I2348" i="16"/>
  <c r="F2348" i="16"/>
  <c r="J2348" i="16"/>
  <c r="Y2343" i="16"/>
  <c r="Y2332" i="16"/>
  <c r="I2328" i="16"/>
  <c r="Y2327" i="16"/>
  <c r="Y2310" i="16"/>
  <c r="Y2306" i="16"/>
  <c r="F2300" i="16"/>
  <c r="H2300" i="16"/>
  <c r="Y2284" i="16"/>
  <c r="J2274" i="16"/>
  <c r="Y2270" i="16"/>
  <c r="I2262" i="16"/>
  <c r="H2262" i="16"/>
  <c r="I2239" i="16"/>
  <c r="G2239" i="16"/>
  <c r="Y2236" i="16"/>
  <c r="J2228" i="16"/>
  <c r="Y2228" i="16"/>
  <c r="Y2226" i="16"/>
  <c r="Y2224" i="16"/>
  <c r="I2206" i="16"/>
  <c r="Y2204" i="16"/>
  <c r="I2200" i="16"/>
  <c r="Y2198" i="16"/>
  <c r="F2196" i="16"/>
  <c r="F2188" i="16"/>
  <c r="H2188" i="16"/>
  <c r="G2175" i="16"/>
  <c r="Y2175" i="16"/>
  <c r="I2171" i="16"/>
  <c r="Y2157" i="16"/>
  <c r="J2155" i="16"/>
  <c r="I2143" i="16"/>
  <c r="G2138" i="16"/>
  <c r="Y2135" i="16"/>
  <c r="Y2123" i="16"/>
  <c r="Y2115" i="16"/>
  <c r="G1008" i="16"/>
  <c r="G1023" i="16"/>
  <c r="J1023" i="16"/>
  <c r="J1637" i="16"/>
  <c r="F1083" i="16"/>
  <c r="J1275" i="16"/>
  <c r="F1275" i="16"/>
  <c r="Y2099" i="16"/>
  <c r="Y1982" i="16"/>
  <c r="I1976" i="16"/>
  <c r="Y1976" i="16"/>
  <c r="G1974" i="16"/>
  <c r="J1974" i="16"/>
  <c r="Y1969" i="16"/>
  <c r="G1967" i="16"/>
  <c r="H1963" i="16"/>
  <c r="G1963" i="16"/>
  <c r="I1960" i="16"/>
  <c r="Y1958" i="16"/>
  <c r="G1948" i="16"/>
  <c r="H1948" i="16"/>
  <c r="H1946" i="16"/>
  <c r="I1946" i="16"/>
  <c r="J1946" i="16"/>
  <c r="Y1934" i="16"/>
  <c r="Y1930" i="16"/>
  <c r="Y1917" i="16"/>
  <c r="Y1909" i="16"/>
  <c r="Y1903" i="16"/>
  <c r="G1895" i="16"/>
  <c r="I1895" i="16"/>
  <c r="J1895" i="16"/>
  <c r="Y1884" i="16"/>
  <c r="Y1882" i="16"/>
  <c r="I1690" i="16"/>
  <c r="J1686" i="16"/>
  <c r="I1686" i="16"/>
  <c r="J1647" i="16"/>
  <c r="I1645" i="16"/>
  <c r="H1645" i="16"/>
  <c r="J1616" i="16"/>
  <c r="F1616" i="16"/>
  <c r="H1616" i="16"/>
  <c r="H1612" i="16"/>
  <c r="J1604" i="16"/>
  <c r="Y1600" i="16"/>
  <c r="I1600" i="16"/>
  <c r="G1470" i="16"/>
  <c r="J1458" i="16"/>
  <c r="F1458" i="16"/>
  <c r="H1458" i="16"/>
  <c r="H933" i="16"/>
  <c r="F933" i="16"/>
  <c r="I933" i="16"/>
  <c r="Y868" i="16"/>
  <c r="H864" i="16"/>
  <c r="G864" i="16"/>
  <c r="Y853" i="16"/>
  <c r="Y845" i="16"/>
  <c r="Y841" i="16"/>
  <c r="I835" i="16"/>
  <c r="F835" i="16"/>
  <c r="J833" i="16"/>
  <c r="I823" i="16"/>
  <c r="F823" i="16"/>
  <c r="H798" i="16"/>
  <c r="G798" i="16"/>
  <c r="Y795" i="16"/>
  <c r="Y793" i="16"/>
  <c r="I775" i="16"/>
  <c r="H775" i="16"/>
  <c r="G771" i="16"/>
  <c r="Y771" i="16"/>
  <c r="J747" i="16"/>
  <c r="Y743" i="16"/>
  <c r="H737" i="16"/>
  <c r="F731" i="16"/>
  <c r="Y704" i="16"/>
  <c r="J676" i="16"/>
  <c r="Y656" i="16"/>
  <c r="H629" i="16"/>
  <c r="H627" i="16"/>
  <c r="Y625" i="16"/>
  <c r="Y579" i="16"/>
  <c r="G579" i="16"/>
  <c r="H575" i="16"/>
  <c r="J571" i="16"/>
  <c r="Y556" i="16"/>
  <c r="Y554" i="16"/>
  <c r="G546" i="16"/>
  <c r="Y540" i="16"/>
  <c r="G1238" i="16"/>
  <c r="Y1952" i="16"/>
  <c r="G952" i="16"/>
  <c r="J1871" i="16"/>
  <c r="H1871" i="16"/>
  <c r="G884" i="16"/>
  <c r="F1946" i="16"/>
  <c r="G1526" i="16"/>
  <c r="I1526" i="16"/>
  <c r="F1526" i="16"/>
  <c r="G1558" i="16"/>
  <c r="H1558" i="16"/>
  <c r="F1645" i="16"/>
  <c r="G1446" i="16"/>
  <c r="I1840" i="16"/>
  <c r="G1863" i="16"/>
  <c r="I1904" i="16"/>
  <c r="H1045" i="16"/>
  <c r="G1216" i="16"/>
  <c r="F1216" i="16"/>
  <c r="G1326" i="16"/>
  <c r="I1438" i="16"/>
  <c r="G1438" i="16"/>
  <c r="G699" i="16"/>
  <c r="H699" i="16"/>
  <c r="G1645" i="16"/>
  <c r="J1960" i="16"/>
  <c r="J1963" i="16"/>
  <c r="Y980" i="16"/>
  <c r="G1960" i="16"/>
  <c r="I1616" i="16"/>
  <c r="G933" i="16"/>
  <c r="Y542" i="16"/>
  <c r="F2490" i="16"/>
  <c r="Y1379" i="16"/>
  <c r="F1377" i="16"/>
  <c r="H1377" i="16"/>
  <c r="J1371" i="16"/>
  <c r="H1369" i="16"/>
  <c r="I1361" i="16"/>
  <c r="J1357" i="16"/>
  <c r="Y1297" i="16"/>
  <c r="G1297" i="16"/>
  <c r="J1297" i="16"/>
  <c r="F1293" i="16"/>
  <c r="H991" i="16"/>
  <c r="G987" i="16"/>
  <c r="H969" i="16"/>
  <c r="Y937" i="16"/>
  <c r="H902" i="16"/>
  <c r="F894" i="16"/>
  <c r="Y883" i="16"/>
  <c r="Y829" i="16"/>
  <c r="J821" i="16"/>
  <c r="F821" i="16"/>
  <c r="I2430" i="16"/>
  <c r="Y2350" i="16"/>
  <c r="G2348" i="16"/>
  <c r="Y2320" i="16"/>
  <c r="Y1770" i="16"/>
  <c r="I1641" i="16"/>
  <c r="Y1514" i="16"/>
  <c r="Y1228" i="16"/>
  <c r="Y1226" i="16"/>
  <c r="Y1219" i="16"/>
  <c r="Y1215" i="16"/>
  <c r="Y1211" i="16"/>
  <c r="Y1209" i="16"/>
  <c r="Y1205" i="16"/>
  <c r="Y1194" i="16"/>
  <c r="Y1183" i="16"/>
  <c r="Y1137" i="16"/>
  <c r="Y1118" i="16"/>
  <c r="H1053" i="16"/>
  <c r="G938" i="16"/>
  <c r="G934" i="16"/>
  <c r="I582" i="16"/>
  <c r="Y1946" i="16"/>
  <c r="Y1810" i="16"/>
  <c r="Y1806" i="16"/>
  <c r="Y1654" i="16"/>
  <c r="Y1620" i="16"/>
  <c r="Y1612" i="16"/>
  <c r="Y1501" i="16"/>
  <c r="Y747" i="16"/>
  <c r="Y739" i="16"/>
  <c r="Y692" i="16"/>
  <c r="H655" i="16"/>
  <c r="Y612" i="16"/>
  <c r="Y2470" i="16"/>
  <c r="Y2459" i="16"/>
  <c r="Y2349" i="16"/>
  <c r="Y1994" i="16"/>
  <c r="Y1981" i="16"/>
  <c r="Y1963" i="16"/>
  <c r="Y1941" i="16"/>
  <c r="Y1704" i="16"/>
  <c r="Y1564" i="16"/>
  <c r="Y1363" i="16"/>
  <c r="Y1361" i="16"/>
  <c r="Y1259" i="16"/>
  <c r="Y1235" i="16"/>
  <c r="Y1098" i="16"/>
  <c r="Y973" i="16"/>
  <c r="Y971" i="16"/>
  <c r="Y958" i="16"/>
  <c r="Y823" i="16"/>
  <c r="Y775" i="16"/>
  <c r="Y467" i="16"/>
  <c r="Y1823" i="16"/>
  <c r="Y1779" i="16"/>
  <c r="Y1759" i="16"/>
  <c r="Y1698" i="16"/>
  <c r="Y1601" i="16"/>
  <c r="Y1597" i="16"/>
  <c r="Y1502" i="16"/>
  <c r="Y1335" i="16"/>
  <c r="Y1266" i="16"/>
  <c r="Y1123" i="16"/>
  <c r="Y1109" i="16"/>
  <c r="Y1015" i="16"/>
  <c r="Y934" i="16"/>
  <c r="Y852" i="16"/>
  <c r="Y717" i="16"/>
  <c r="Y560" i="16"/>
  <c r="F1231" i="16"/>
  <c r="H572" i="16"/>
  <c r="I572" i="16"/>
  <c r="G667" i="16"/>
  <c r="F1031" i="16"/>
  <c r="G1031" i="16"/>
  <c r="G763" i="16"/>
  <c r="J790" i="16"/>
  <c r="H1090" i="16"/>
  <c r="G1090" i="16"/>
  <c r="G1666" i="16"/>
  <c r="H1666" i="16"/>
  <c r="G1701" i="16"/>
  <c r="I1701" i="16"/>
  <c r="G1889" i="16"/>
  <c r="G2072" i="16"/>
  <c r="G2397" i="16"/>
  <c r="J1169" i="16"/>
  <c r="H1169" i="16"/>
  <c r="I1169" i="16"/>
  <c r="F1169" i="16"/>
  <c r="F2221" i="16"/>
  <c r="J2221" i="16"/>
  <c r="G2221" i="16"/>
  <c r="F667" i="16"/>
  <c r="I1851" i="16"/>
  <c r="G1040" i="16"/>
  <c r="H2397" i="16"/>
  <c r="F1701" i="16"/>
  <c r="I1031" i="16"/>
  <c r="H2420" i="16"/>
  <c r="I1666" i="16"/>
  <c r="G1169" i="16"/>
  <c r="J1652" i="16"/>
  <c r="G2048" i="16"/>
  <c r="I965" i="16"/>
  <c r="J965" i="16"/>
  <c r="G1780" i="16"/>
  <c r="I1780" i="16"/>
  <c r="J1780" i="16"/>
  <c r="H2156" i="16"/>
  <c r="F1119" i="16"/>
  <c r="H667" i="16"/>
  <c r="J572" i="16"/>
  <c r="H1040" i="16"/>
  <c r="J2397" i="16"/>
  <c r="H1701" i="16"/>
  <c r="F763" i="16"/>
  <c r="H1031" i="16"/>
  <c r="J2420" i="16"/>
  <c r="J1666" i="16"/>
  <c r="I1483" i="16"/>
  <c r="H1483" i="16"/>
  <c r="G1282" i="16"/>
  <c r="G1705" i="16"/>
  <c r="F1705" i="16"/>
  <c r="H1887" i="16"/>
  <c r="I1965" i="16"/>
  <c r="G1965" i="16"/>
  <c r="J927" i="16"/>
  <c r="F927" i="16"/>
  <c r="I915" i="16"/>
  <c r="H550" i="16"/>
  <c r="F550" i="16"/>
  <c r="H1842" i="16"/>
  <c r="G1842" i="16"/>
  <c r="G1920" i="16"/>
  <c r="H1920" i="16"/>
  <c r="J1998" i="16"/>
  <c r="H1998" i="16"/>
  <c r="G2116" i="16"/>
  <c r="I2116" i="16"/>
  <c r="J2116" i="16"/>
  <c r="I667" i="16"/>
  <c r="H1851" i="16"/>
  <c r="I1040" i="16"/>
  <c r="I1231" i="16"/>
  <c r="I2397" i="16"/>
  <c r="F2397" i="16"/>
  <c r="F1090" i="16"/>
  <c r="J1031" i="16"/>
  <c r="J1889" i="16"/>
  <c r="H2072" i="16"/>
  <c r="I1009" i="16"/>
  <c r="G1597" i="16"/>
  <c r="I1597" i="16"/>
  <c r="J1091" i="16"/>
  <c r="I1091" i="16"/>
  <c r="F1363" i="16"/>
  <c r="I1363" i="16"/>
  <c r="J1176" i="16"/>
  <c r="Y2007" i="16"/>
  <c r="G1917" i="16"/>
  <c r="H1917" i="16"/>
  <c r="I1706" i="16"/>
  <c r="Y1706" i="16"/>
  <c r="H1698" i="16"/>
  <c r="G1698" i="16"/>
  <c r="J1698" i="16"/>
  <c r="G1577" i="16"/>
  <c r="I1433" i="16"/>
  <c r="Y1433" i="16"/>
  <c r="I1414" i="16"/>
  <c r="F1414" i="16"/>
  <c r="H1410" i="16"/>
  <c r="I1410" i="16"/>
  <c r="F1410" i="16"/>
  <c r="F1265" i="16"/>
  <c r="H1242" i="16"/>
  <c r="J1242" i="16"/>
  <c r="F1242" i="16"/>
  <c r="I1242" i="16"/>
  <c r="F1220" i="16"/>
  <c r="I1220" i="16"/>
  <c r="Y1203" i="16"/>
  <c r="F1201" i="16"/>
  <c r="Y1201" i="16"/>
  <c r="G1199" i="16"/>
  <c r="Y1199" i="16"/>
  <c r="Y1197" i="16"/>
  <c r="J1195" i="16"/>
  <c r="Y1154" i="16"/>
  <c r="J1146" i="16"/>
  <c r="Y1146" i="16"/>
  <c r="I1138" i="16"/>
  <c r="G1138" i="16"/>
  <c r="J1138" i="16"/>
  <c r="H1138" i="16"/>
  <c r="G1125" i="16"/>
  <c r="F239" i="16"/>
  <c r="G1835" i="16"/>
  <c r="H1250" i="16"/>
  <c r="F1698" i="16"/>
  <c r="Y2273" i="16"/>
  <c r="Y2097" i="16"/>
  <c r="G2095" i="16"/>
  <c r="Y2087" i="16"/>
  <c r="J2077" i="16"/>
  <c r="Y2073" i="16"/>
  <c r="Y2071" i="16"/>
  <c r="G2071" i="16"/>
  <c r="F2065" i="16"/>
  <c r="Y2065" i="16"/>
  <c r="F2063" i="16"/>
  <c r="Y2061" i="16"/>
  <c r="Y2055" i="16"/>
  <c r="F2012" i="16"/>
  <c r="H935" i="16"/>
  <c r="J1868" i="16"/>
  <c r="H1868" i="16"/>
  <c r="G1868" i="16"/>
  <c r="G1410" i="16"/>
  <c r="J1032" i="16"/>
  <c r="J1061" i="16"/>
  <c r="G716" i="16"/>
  <c r="Y716" i="16"/>
  <c r="I2409" i="16"/>
  <c r="J2409" i="16"/>
  <c r="H2409" i="16"/>
  <c r="Y2112" i="16"/>
  <c r="I1802" i="16"/>
  <c r="F1802" i="16"/>
  <c r="F1739" i="16"/>
  <c r="Y1739" i="16"/>
  <c r="F1678" i="16"/>
  <c r="Y1633" i="16"/>
  <c r="Y1621" i="16"/>
  <c r="F1423" i="16"/>
  <c r="I1395" i="16"/>
  <c r="J1274" i="16"/>
  <c r="H1274" i="16"/>
  <c r="I1274" i="16"/>
  <c r="F1266" i="16"/>
  <c r="H1266" i="16"/>
  <c r="G1266" i="16"/>
  <c r="Y1067" i="16"/>
  <c r="H2460" i="16"/>
  <c r="G2308" i="16"/>
  <c r="G1971" i="16"/>
  <c r="H1962" i="16"/>
  <c r="F1110" i="16"/>
  <c r="G1110" i="16"/>
  <c r="Y1110" i="16"/>
  <c r="Y1065" i="16"/>
  <c r="I718" i="16"/>
  <c r="J718" i="16"/>
  <c r="F718" i="16"/>
  <c r="H718" i="16"/>
  <c r="F716" i="16"/>
  <c r="I716" i="16"/>
  <c r="H716" i="16"/>
  <c r="I712" i="16"/>
  <c r="F712" i="16"/>
  <c r="Y2494" i="16"/>
  <c r="G2320" i="16"/>
  <c r="G2260" i="16"/>
  <c r="F2256" i="16"/>
  <c r="H2140" i="16"/>
  <c r="Y2120" i="16"/>
  <c r="I2098" i="16"/>
  <c r="Y2081" i="16"/>
  <c r="Y2069" i="16"/>
  <c r="Y2059" i="16"/>
  <c r="I1830" i="16"/>
  <c r="I1828" i="16"/>
  <c r="Y1799" i="16"/>
  <c r="G1315" i="16"/>
  <c r="I1309" i="16"/>
  <c r="Y1274" i="16"/>
  <c r="Y1121" i="16"/>
  <c r="I2250" i="16"/>
  <c r="Y2148" i="16"/>
  <c r="I1986" i="16"/>
  <c r="G1932" i="16"/>
  <c r="Y1912" i="16"/>
  <c r="Y1544" i="16"/>
  <c r="Y1542" i="16"/>
  <c r="Y1254" i="16"/>
  <c r="J1183" i="16"/>
  <c r="Y2498" i="16"/>
  <c r="Y1980" i="16"/>
  <c r="Y1961" i="16"/>
  <c r="Y1811" i="16"/>
  <c r="Y1729" i="16"/>
  <c r="Y1669" i="16"/>
  <c r="Y1573" i="16"/>
  <c r="Y1373" i="16"/>
  <c r="Y1342" i="16"/>
  <c r="Y1240" i="16"/>
  <c r="Y891" i="16"/>
  <c r="Y873" i="16"/>
  <c r="I2240" i="16"/>
  <c r="Y2484" i="16"/>
  <c r="Y2364" i="16"/>
  <c r="Y2336" i="16"/>
  <c r="Y2171" i="16"/>
  <c r="Y2012" i="16"/>
  <c r="Y1907" i="16"/>
  <c r="Y1863" i="16"/>
  <c r="Y1837" i="16"/>
  <c r="Y1801" i="16"/>
  <c r="Y1584" i="16"/>
  <c r="Y1385" i="16"/>
  <c r="Y1357" i="16"/>
  <c r="Y1301" i="16"/>
  <c r="Y1735" i="16"/>
  <c r="Y1687" i="16"/>
  <c r="Y1640" i="16"/>
  <c r="Y1596" i="16"/>
  <c r="Y1475" i="16"/>
  <c r="Y1473" i="16"/>
  <c r="Y1462" i="16"/>
  <c r="Y1437" i="16"/>
  <c r="Y1395" i="16"/>
  <c r="Y1371" i="16"/>
  <c r="Y1332" i="16"/>
  <c r="Y1319" i="16"/>
  <c r="Y1216" i="16"/>
  <c r="Y1195" i="16"/>
  <c r="Y1165" i="16"/>
  <c r="Y952" i="16"/>
  <c r="Y239" i="16"/>
  <c r="Y2390" i="16"/>
  <c r="Y2302" i="16"/>
  <c r="Y2170" i="16"/>
  <c r="Y2159" i="16"/>
  <c r="Y2138" i="16"/>
  <c r="Y2060" i="16"/>
  <c r="Y2043" i="16"/>
  <c r="Y2037" i="16"/>
  <c r="Y1951" i="16"/>
  <c r="Y1938" i="16"/>
  <c r="Y1935" i="16"/>
  <c r="Y1925" i="16"/>
  <c r="Y1904" i="16"/>
  <c r="Y1897" i="16"/>
  <c r="Y1853" i="16"/>
  <c r="Y1812" i="16"/>
  <c r="Y1747" i="16"/>
  <c r="Y1697" i="16"/>
  <c r="Y1690" i="16"/>
  <c r="Y1683" i="16"/>
  <c r="Y1641" i="16"/>
  <c r="Y1632" i="16"/>
  <c r="Y1510" i="16"/>
  <c r="Y1374" i="16"/>
  <c r="Y1322" i="16"/>
  <c r="Y1204" i="16"/>
  <c r="Y1188" i="16"/>
  <c r="Y1166" i="16"/>
  <c r="Y1125" i="16"/>
  <c r="Y915" i="16"/>
  <c r="Y894" i="16"/>
  <c r="Y880" i="16"/>
  <c r="Y878" i="16"/>
  <c r="Y876" i="16"/>
  <c r="Y830" i="16"/>
  <c r="Y828" i="16"/>
  <c r="Y698" i="16"/>
  <c r="Y835" i="16"/>
  <c r="Y802" i="16"/>
  <c r="Y780" i="16"/>
  <c r="Y720" i="16"/>
  <c r="Y676" i="16"/>
  <c r="Y1141" i="16"/>
  <c r="Y1135" i="16"/>
  <c r="Y1084" i="16"/>
  <c r="Y986" i="16"/>
  <c r="Y953" i="16"/>
  <c r="Y941" i="16"/>
  <c r="Y811" i="16"/>
  <c r="Y723" i="16"/>
  <c r="Y598" i="16"/>
  <c r="Y594" i="16"/>
  <c r="J766" i="16"/>
  <c r="I1255" i="16"/>
  <c r="G1213" i="16"/>
  <c r="J1213" i="16"/>
  <c r="G1277" i="16"/>
  <c r="G1851" i="16"/>
  <c r="F1851" i="16"/>
  <c r="I2207" i="16"/>
  <c r="G989" i="16"/>
  <c r="I2345" i="16"/>
  <c r="H2345" i="16"/>
  <c r="G1887" i="16"/>
  <c r="I1887" i="16"/>
  <c r="I1931" i="16"/>
  <c r="G2330" i="16"/>
  <c r="H2330" i="16"/>
  <c r="J1312" i="16"/>
  <c r="F1312" i="16"/>
  <c r="J861" i="16"/>
  <c r="F861" i="16"/>
  <c r="H1632" i="16"/>
  <c r="J1632" i="16"/>
  <c r="I2072" i="16"/>
  <c r="H964" i="16"/>
  <c r="H1814" i="16"/>
  <c r="G1814" i="16"/>
  <c r="H2115" i="16"/>
  <c r="F2115" i="16"/>
  <c r="F2458" i="16"/>
  <c r="J2458" i="16"/>
  <c r="I862" i="16"/>
  <c r="H862" i="16"/>
  <c r="G1970" i="16"/>
  <c r="J1920" i="16"/>
  <c r="G1028" i="16"/>
  <c r="I1028" i="16"/>
  <c r="J1028" i="16"/>
  <c r="Y2486" i="16"/>
  <c r="I2486" i="16"/>
  <c r="G2484" i="16"/>
  <c r="Y922" i="16"/>
  <c r="G922" i="16"/>
  <c r="F881" i="16"/>
  <c r="I870" i="16"/>
  <c r="H1955" i="16"/>
  <c r="I1955" i="16"/>
  <c r="H1944" i="16"/>
  <c r="I1944" i="16"/>
  <c r="H1924" i="16"/>
  <c r="G1924" i="16"/>
  <c r="F1760" i="16"/>
  <c r="G1760" i="16"/>
  <c r="J1670" i="16"/>
  <c r="G1670" i="16"/>
  <c r="H1655" i="16"/>
  <c r="I1649" i="16"/>
  <c r="I1403" i="16"/>
  <c r="H1374" i="16"/>
  <c r="Y1360" i="16"/>
  <c r="Y1358" i="16"/>
  <c r="Y1349" i="16"/>
  <c r="I1225" i="16"/>
  <c r="H1206" i="16"/>
  <c r="G1206" i="16"/>
  <c r="G1204" i="16"/>
  <c r="I1204" i="16"/>
  <c r="G1173" i="16"/>
  <c r="G1163" i="16"/>
  <c r="J1149" i="16"/>
  <c r="H1149" i="16"/>
  <c r="G1087" i="16"/>
  <c r="Y1070" i="16"/>
  <c r="Y1037" i="16"/>
  <c r="H929" i="16"/>
  <c r="F929" i="16"/>
  <c r="G929" i="16"/>
  <c r="Y2475" i="16"/>
  <c r="J2231" i="16"/>
  <c r="H1541" i="16"/>
  <c r="H1528" i="16"/>
  <c r="G1528" i="16"/>
  <c r="G1521" i="16"/>
  <c r="J1502" i="16"/>
  <c r="H1502" i="16"/>
  <c r="H1489" i="16"/>
  <c r="J1489" i="16"/>
  <c r="J1345" i="16"/>
  <c r="H1345" i="16"/>
  <c r="F1341" i="16"/>
  <c r="I1341" i="16"/>
  <c r="H1341" i="16"/>
  <c r="G1339" i="16"/>
  <c r="I1004" i="16"/>
  <c r="F1000" i="16"/>
  <c r="G980" i="16"/>
  <c r="F980" i="16"/>
  <c r="I976" i="16"/>
  <c r="I949" i="16"/>
  <c r="H949" i="16"/>
  <c r="H863" i="16"/>
  <c r="J863" i="16"/>
  <c r="Y759" i="16"/>
  <c r="J2446" i="16"/>
  <c r="I2444" i="16"/>
  <c r="I2405" i="16"/>
  <c r="Y2400" i="16"/>
  <c r="H2400" i="16"/>
  <c r="I2300" i="16"/>
  <c r="J2300" i="16"/>
  <c r="Y2238" i="16"/>
  <c r="I2234" i="16"/>
  <c r="Y2234" i="16"/>
  <c r="J2212" i="16"/>
  <c r="Y2202" i="16"/>
  <c r="F1713" i="16"/>
  <c r="I1333" i="16"/>
  <c r="F1333" i="16"/>
  <c r="Y1007" i="16"/>
  <c r="H1007" i="16"/>
  <c r="F1005" i="16"/>
  <c r="H1005" i="16"/>
  <c r="G1005" i="16"/>
  <c r="F650" i="16"/>
  <c r="Y566" i="16"/>
  <c r="G562" i="16"/>
  <c r="Y543" i="16"/>
  <c r="Y2163" i="16"/>
  <c r="I2144" i="16"/>
  <c r="Y2142" i="16"/>
  <c r="H1987" i="16"/>
  <c r="F1987" i="16"/>
  <c r="I1967" i="16"/>
  <c r="F1923" i="16"/>
  <c r="H1923" i="16"/>
  <c r="J1923" i="16"/>
  <c r="H1852" i="16"/>
  <c r="G1852" i="16"/>
  <c r="H1847" i="16"/>
  <c r="Y1844" i="16"/>
  <c r="I1827" i="16"/>
  <c r="J1827" i="16"/>
  <c r="G1824" i="16"/>
  <c r="Y1808" i="16"/>
  <c r="I1712" i="16"/>
  <c r="H1708" i="16"/>
  <c r="J1663" i="16"/>
  <c r="I1663" i="16"/>
  <c r="J1661" i="16"/>
  <c r="I1661" i="16"/>
  <c r="J1518" i="16"/>
  <c r="I1443" i="16"/>
  <c r="H1443" i="16"/>
  <c r="Y1441" i="16"/>
  <c r="J1402" i="16"/>
  <c r="F1373" i="16"/>
  <c r="I1353" i="16"/>
  <c r="Y1331" i="16"/>
  <c r="I1311" i="16"/>
  <c r="I1305" i="16"/>
  <c r="J1294" i="16"/>
  <c r="F1281" i="16"/>
  <c r="J1268" i="16"/>
  <c r="H1268" i="16"/>
  <c r="F1268" i="16"/>
  <c r="I1268" i="16"/>
  <c r="I1266" i="16"/>
  <c r="J1266" i="16"/>
  <c r="J1260" i="16"/>
  <c r="G1229" i="16"/>
  <c r="I1195" i="16"/>
  <c r="G1195" i="16"/>
  <c r="F1195" i="16"/>
  <c r="I1103" i="16"/>
  <c r="F1103" i="16"/>
  <c r="G1103" i="16"/>
  <c r="J1103" i="16"/>
  <c r="F997" i="16"/>
  <c r="Y995" i="16"/>
  <c r="J946" i="16"/>
  <c r="G935" i="16"/>
  <c r="F878" i="16"/>
  <c r="J876" i="16"/>
  <c r="F864" i="16"/>
  <c r="F853" i="16"/>
  <c r="H853" i="16"/>
  <c r="G816" i="16"/>
  <c r="J640" i="16"/>
  <c r="I638" i="16"/>
  <c r="F638" i="16"/>
  <c r="I583" i="16"/>
  <c r="Y2386" i="16"/>
  <c r="Y2338" i="16"/>
  <c r="H2320" i="16"/>
  <c r="J2239" i="16"/>
  <c r="H2230" i="16"/>
  <c r="G2129" i="16"/>
  <c r="F2102" i="16"/>
  <c r="Y2088" i="16"/>
  <c r="I2080" i="16"/>
  <c r="J2080" i="16"/>
  <c r="G2003" i="16"/>
  <c r="I2003" i="16"/>
  <c r="J1995" i="16"/>
  <c r="I1995" i="16"/>
  <c r="H1922" i="16"/>
  <c r="I1918" i="16"/>
  <c r="Y1918" i="16"/>
  <c r="Y1877" i="16"/>
  <c r="J1875" i="16"/>
  <c r="H1800" i="16"/>
  <c r="J1800" i="16"/>
  <c r="F1800" i="16"/>
  <c r="J1797" i="16"/>
  <c r="H1797" i="16"/>
  <c r="Y1760" i="16"/>
  <c r="I1756" i="16"/>
  <c r="Y1755" i="16"/>
  <c r="H1735" i="16"/>
  <c r="I1735" i="16"/>
  <c r="F1735" i="16"/>
  <c r="Y1732" i="16"/>
  <c r="G1724" i="16"/>
  <c r="J1295" i="16"/>
  <c r="J1263" i="16"/>
  <c r="I1248" i="16"/>
  <c r="F1248" i="16"/>
  <c r="G1248" i="16"/>
  <c r="Y1212" i="16"/>
  <c r="I1106" i="16"/>
  <c r="J1106" i="16"/>
  <c r="G1048" i="16"/>
  <c r="G1035" i="16"/>
  <c r="H992" i="16"/>
  <c r="I992" i="16"/>
  <c r="H988" i="16"/>
  <c r="G988" i="16"/>
  <c r="G762" i="16"/>
  <c r="F762" i="16"/>
  <c r="G755" i="16"/>
  <c r="F751" i="16"/>
  <c r="H751" i="16"/>
  <c r="Y696" i="16"/>
  <c r="G694" i="16"/>
  <c r="G683" i="16"/>
  <c r="F665" i="16"/>
  <c r="H663" i="16"/>
  <c r="F663" i="16"/>
  <c r="J626" i="16"/>
  <c r="H626" i="16"/>
  <c r="I571" i="16"/>
  <c r="G571" i="16"/>
  <c r="F571" i="16"/>
  <c r="F554" i="16"/>
  <c r="H2504" i="16"/>
  <c r="Y2504" i="16"/>
  <c r="Y2466" i="16"/>
  <c r="G2458" i="16"/>
  <c r="I2365" i="16"/>
  <c r="F2365" i="16"/>
  <c r="H2328" i="16"/>
  <c r="G2290" i="16"/>
  <c r="I2283" i="16"/>
  <c r="H2283" i="16"/>
  <c r="G2190" i="16"/>
  <c r="Y2190" i="16"/>
  <c r="H2171" i="16"/>
  <c r="Y2133" i="16"/>
  <c r="Y2093" i="16"/>
  <c r="F2043" i="16"/>
  <c r="I2043" i="16"/>
  <c r="G2004" i="16"/>
  <c r="Y1988" i="16"/>
  <c r="H1964" i="16"/>
  <c r="G1964" i="16"/>
  <c r="H1916" i="16"/>
  <c r="G1916" i="16"/>
  <c r="I1916" i="16"/>
  <c r="F1907" i="16"/>
  <c r="H1907" i="16"/>
  <c r="Y1885" i="16"/>
  <c r="F1883" i="16"/>
  <c r="I1883" i="16"/>
  <c r="H1883" i="16"/>
  <c r="Y1816" i="16"/>
  <c r="G1800" i="16"/>
  <c r="Y1756" i="16"/>
  <c r="Y1748" i="16"/>
  <c r="Y1714" i="16"/>
  <c r="Y1604" i="16"/>
  <c r="G1592" i="16"/>
  <c r="G1585" i="16"/>
  <c r="H1554" i="16"/>
  <c r="F1554" i="16"/>
  <c r="F1509" i="16"/>
  <c r="F1425" i="16"/>
  <c r="G1414" i="16"/>
  <c r="J1414" i="16"/>
  <c r="G1407" i="16"/>
  <c r="I1380" i="16"/>
  <c r="I1335" i="16"/>
  <c r="H1335" i="16"/>
  <c r="G1324" i="16"/>
  <c r="F1207" i="16"/>
  <c r="Y1134" i="16"/>
  <c r="H1125" i="16"/>
  <c r="I1125" i="16"/>
  <c r="J1125" i="16"/>
  <c r="F1125" i="16"/>
  <c r="Y1112" i="16"/>
  <c r="Y1071" i="16"/>
  <c r="J1069" i="16"/>
  <c r="F1069" i="16"/>
  <c r="I1069" i="16"/>
  <c r="G1069" i="16"/>
  <c r="G906" i="16"/>
  <c r="Y906" i="16"/>
  <c r="J891" i="16"/>
  <c r="I889" i="16"/>
  <c r="J889" i="16"/>
  <c r="H889" i="16"/>
  <c r="Y805" i="16"/>
  <c r="I803" i="16"/>
  <c r="F803" i="16"/>
  <c r="Y789" i="16"/>
  <c r="J758" i="16"/>
  <c r="G758" i="16"/>
  <c r="Y755" i="16"/>
  <c r="I747" i="16"/>
  <c r="G747" i="16"/>
  <c r="I2459" i="16"/>
  <c r="F1855" i="16"/>
  <c r="G1777" i="16"/>
  <c r="G1716" i="16"/>
  <c r="Y1625" i="16"/>
  <c r="G1554" i="16"/>
  <c r="Y1548" i="16"/>
  <c r="J1314" i="16"/>
  <c r="G1314" i="16"/>
  <c r="G1284" i="16"/>
  <c r="Y1281" i="16"/>
  <c r="Y1196" i="16"/>
  <c r="Y1163" i="16"/>
  <c r="Y1088" i="16"/>
  <c r="Y1053" i="16"/>
  <c r="G1053" i="16"/>
  <c r="Y981" i="16"/>
  <c r="F852" i="16"/>
  <c r="Y816" i="16"/>
  <c r="F796" i="16"/>
  <c r="I796" i="16"/>
  <c r="Y773" i="16"/>
  <c r="Y678" i="16"/>
  <c r="Y635" i="16"/>
  <c r="J2447" i="16"/>
  <c r="Y2146" i="16"/>
  <c r="Y1849" i="16"/>
  <c r="G1847" i="16"/>
  <c r="Y1836" i="16"/>
  <c r="Y1780" i="16"/>
  <c r="G1293" i="16"/>
  <c r="Y1174" i="16"/>
  <c r="Y1169" i="16"/>
  <c r="Y992" i="16"/>
  <c r="G702" i="16"/>
  <c r="F607" i="16"/>
  <c r="Y603" i="16"/>
  <c r="Y2455" i="16"/>
  <c r="Y2446" i="16"/>
  <c r="Y2393" i="16"/>
  <c r="Y2358" i="16"/>
  <c r="Y2247" i="16"/>
  <c r="Y2221" i="16"/>
  <c r="Y2067" i="16"/>
  <c r="Y1847" i="16"/>
  <c r="Y1554" i="16"/>
  <c r="Y1471" i="16"/>
  <c r="Y1429" i="16"/>
  <c r="Y1414" i="16"/>
  <c r="Y1280" i="16"/>
  <c r="Y1271" i="16"/>
  <c r="Y1213" i="16"/>
  <c r="Y1208" i="16"/>
  <c r="Y889" i="16"/>
  <c r="Y766" i="16"/>
  <c r="Y1410" i="16"/>
  <c r="Y1262" i="16"/>
  <c r="Y1145" i="16"/>
  <c r="Y1005" i="16"/>
  <c r="Y782" i="16"/>
  <c r="Y751" i="16"/>
  <c r="Y583" i="16"/>
  <c r="J999" i="16"/>
  <c r="H999" i="16"/>
  <c r="H1164" i="16"/>
  <c r="J1084" i="16"/>
  <c r="G1231" i="16"/>
  <c r="H1231" i="16"/>
  <c r="G1180" i="16"/>
  <c r="J1180" i="16"/>
  <c r="I1180" i="16"/>
  <c r="G2064" i="16"/>
  <c r="I2064" i="16"/>
  <c r="G1534" i="16"/>
  <c r="G695" i="16"/>
  <c r="I1882" i="16"/>
  <c r="J1882" i="16"/>
  <c r="F1882" i="16"/>
  <c r="H1913" i="16"/>
  <c r="I1913" i="16"/>
  <c r="I2480" i="16"/>
  <c r="J2480" i="16"/>
  <c r="F2480" i="16"/>
  <c r="G2480" i="16"/>
  <c r="H2480" i="16"/>
  <c r="G2420" i="16"/>
  <c r="F2404" i="16"/>
  <c r="G2394" i="16"/>
  <c r="J2394" i="16"/>
  <c r="I2394" i="16"/>
  <c r="F2394" i="16"/>
  <c r="F2388" i="16"/>
  <c r="J2381" i="16"/>
  <c r="I2381" i="16"/>
  <c r="H2381" i="16"/>
  <c r="G2381" i="16"/>
  <c r="I2359" i="16"/>
  <c r="Y2352" i="16"/>
  <c r="G1164" i="16"/>
  <c r="G1931" i="16"/>
  <c r="J971" i="16"/>
  <c r="J2500" i="16"/>
  <c r="F2500" i="16"/>
  <c r="F1775" i="16"/>
  <c r="G1084" i="16"/>
  <c r="H1084" i="16"/>
  <c r="I1084" i="16"/>
  <c r="G1682" i="16"/>
  <c r="H1682" i="16"/>
  <c r="H1782" i="16"/>
  <c r="I1782" i="16"/>
  <c r="G999" i="16"/>
  <c r="F1931" i="16"/>
  <c r="F1164" i="16"/>
  <c r="I2500" i="16"/>
  <c r="I1682" i="16"/>
  <c r="H2500" i="16"/>
  <c r="J1782" i="16"/>
  <c r="F1782" i="16"/>
  <c r="G1019" i="16"/>
  <c r="H1019" i="16"/>
  <c r="G1475" i="16"/>
  <c r="H1475" i="16"/>
  <c r="I2039" i="16"/>
  <c r="G1864" i="16"/>
  <c r="I1864" i="16"/>
  <c r="F1864" i="16"/>
  <c r="F846" i="16"/>
  <c r="G1047" i="16"/>
  <c r="J1047" i="16"/>
  <c r="G801" i="16"/>
  <c r="H801" i="16"/>
  <c r="J1931" i="16"/>
  <c r="I1164" i="16"/>
  <c r="G2500" i="16"/>
  <c r="G1782" i="16"/>
  <c r="G950" i="16"/>
  <c r="F1789" i="16"/>
  <c r="G738" i="16"/>
  <c r="J1841" i="16"/>
  <c r="G1841" i="16"/>
  <c r="F2420" i="16"/>
  <c r="I2278" i="16"/>
  <c r="G591" i="16"/>
  <c r="J591" i="16"/>
  <c r="I2443" i="16"/>
  <c r="H2443" i="16"/>
  <c r="G2431" i="16"/>
  <c r="Y2431" i="16"/>
  <c r="F1813" i="16"/>
  <c r="I2448" i="16"/>
  <c r="F2448" i="16"/>
  <c r="F591" i="16"/>
  <c r="G1998" i="16"/>
  <c r="I1998" i="16"/>
  <c r="J1544" i="16"/>
  <c r="G1338" i="16"/>
  <c r="F1835" i="16"/>
  <c r="J2481" i="16"/>
  <c r="F2462" i="16"/>
  <c r="G2459" i="16"/>
  <c r="F2366" i="16"/>
  <c r="G2307" i="16"/>
  <c r="I2216" i="16"/>
  <c r="F2216" i="16"/>
  <c r="G2216" i="16"/>
  <c r="H2216" i="16"/>
  <c r="H2099" i="16"/>
  <c r="G2099" i="16"/>
  <c r="H2091" i="16"/>
  <c r="F2091" i="16"/>
  <c r="Y2083" i="16"/>
  <c r="F2008" i="16"/>
  <c r="G2008" i="16"/>
  <c r="J1988" i="16"/>
  <c r="F1988" i="16"/>
  <c r="I1988" i="16"/>
  <c r="J1959" i="16"/>
  <c r="H1936" i="16"/>
  <c r="I1936" i="16"/>
  <c r="J1936" i="16"/>
  <c r="F1936" i="16"/>
  <c r="G1936" i="16"/>
  <c r="J1879" i="16"/>
  <c r="G1846" i="16"/>
  <c r="F1807" i="16"/>
  <c r="G1807" i="16"/>
  <c r="H1785" i="16"/>
  <c r="G1548" i="16"/>
  <c r="H1548" i="16"/>
  <c r="I1548" i="16"/>
  <c r="J1548" i="16"/>
  <c r="Y1304" i="16"/>
  <c r="G1302" i="16"/>
  <c r="F1302" i="16"/>
  <c r="H1302" i="16"/>
  <c r="I1302" i="16"/>
  <c r="J1301" i="16"/>
  <c r="G1301" i="16"/>
  <c r="F1301" i="16"/>
  <c r="I1032" i="16"/>
  <c r="G1032" i="16"/>
  <c r="H1032" i="16"/>
  <c r="G838" i="16"/>
  <c r="J835" i="16"/>
  <c r="G835" i="16"/>
  <c r="F736" i="16"/>
  <c r="I676" i="16"/>
  <c r="G676" i="16"/>
  <c r="H676" i="16"/>
  <c r="F676" i="16"/>
  <c r="G2490" i="16"/>
  <c r="J2425" i="16"/>
  <c r="G862" i="16"/>
  <c r="F1028" i="16"/>
  <c r="J1884" i="16"/>
  <c r="H1176" i="16"/>
  <c r="J2459" i="16"/>
  <c r="I2008" i="16"/>
  <c r="H1995" i="16"/>
  <c r="G2409" i="16"/>
  <c r="F2409" i="16"/>
  <c r="H2350" i="16"/>
  <c r="J2350" i="16"/>
  <c r="F2350" i="16"/>
  <c r="Y1845" i="16"/>
  <c r="I1843" i="16"/>
  <c r="Y1773" i="16"/>
  <c r="Y2316" i="16"/>
  <c r="Y1794" i="16"/>
  <c r="Y1763" i="16"/>
  <c r="Y1758" i="16"/>
  <c r="I2225" i="16"/>
  <c r="J2194" i="16"/>
  <c r="H2194" i="16"/>
  <c r="Y2084" i="16"/>
  <c r="Y1629" i="16"/>
  <c r="Y1556" i="16"/>
  <c r="Y1592" i="16"/>
  <c r="Y1526" i="16"/>
  <c r="Y1272" i="16"/>
  <c r="Y1260" i="16"/>
  <c r="Y1179" i="16"/>
  <c r="Y1177" i="16"/>
  <c r="Y238" i="16"/>
  <c r="Y1399" i="16"/>
  <c r="Y1324" i="16"/>
  <c r="Y1285" i="16"/>
  <c r="Y1191" i="16"/>
  <c r="Y1017" i="16"/>
  <c r="J1017" i="16"/>
  <c r="Y1041" i="16"/>
  <c r="Y1039" i="16"/>
  <c r="Y820" i="16"/>
  <c r="Y778" i="16"/>
  <c r="Y632" i="16"/>
  <c r="Y563" i="16"/>
  <c r="Y938" i="16"/>
  <c r="Y861" i="16"/>
  <c r="Y818" i="16"/>
  <c r="G700" i="16"/>
  <c r="Y647" i="16"/>
  <c r="Y628" i="16"/>
  <c r="Y1026" i="16"/>
  <c r="Y940" i="16"/>
  <c r="G871" i="16"/>
  <c r="Y859" i="16"/>
  <c r="Y839" i="16"/>
  <c r="Y636" i="16"/>
  <c r="I1381" i="16"/>
  <c r="G1381" i="16"/>
  <c r="H1770" i="16"/>
  <c r="J1770" i="16"/>
  <c r="F680" i="16"/>
  <c r="J793" i="16"/>
  <c r="J2439" i="16"/>
  <c r="F1158" i="16"/>
  <c r="J2173" i="16"/>
  <c r="F1224" i="16"/>
  <c r="F1297" i="16"/>
  <c r="H2272" i="16"/>
  <c r="G2493" i="16"/>
  <c r="I618" i="16"/>
  <c r="J839" i="16"/>
  <c r="F847" i="16"/>
  <c r="H1354" i="16"/>
  <c r="F1366" i="16"/>
  <c r="F1921" i="16"/>
  <c r="F2374" i="16"/>
  <c r="I2374" i="16"/>
  <c r="I1461" i="16"/>
  <c r="H1941" i="16"/>
  <c r="F2193" i="16"/>
  <c r="H2193" i="16"/>
  <c r="H582" i="16"/>
  <c r="H698" i="16"/>
  <c r="F2135" i="16"/>
  <c r="I2191" i="16"/>
  <c r="F655" i="16"/>
  <c r="H745" i="16"/>
  <c r="F745" i="16"/>
  <c r="H1470" i="16"/>
  <c r="F1596" i="16"/>
  <c r="J1255" i="16"/>
  <c r="J2354" i="16"/>
  <c r="H2378" i="16"/>
  <c r="I2447" i="16"/>
  <c r="J1177" i="16"/>
  <c r="I1900" i="16"/>
  <c r="F1900" i="16"/>
  <c r="F1933" i="16"/>
  <c r="J2020" i="16"/>
  <c r="I2020" i="16"/>
  <c r="I2140" i="16"/>
  <c r="H2154" i="16"/>
  <c r="F2370" i="16"/>
  <c r="I1683" i="16"/>
  <c r="F2493" i="16"/>
  <c r="F938" i="16"/>
  <c r="H938" i="16"/>
  <c r="I938" i="16"/>
  <c r="J1092" i="16"/>
  <c r="J902" i="16"/>
  <c r="H987" i="16"/>
  <c r="J1466" i="16"/>
  <c r="G1690" i="16"/>
  <c r="H1934" i="16"/>
  <c r="F2157" i="16"/>
  <c r="J2169" i="16"/>
  <c r="J2204" i="16"/>
  <c r="I853" i="16"/>
  <c r="I859" i="16"/>
  <c r="J859" i="16"/>
  <c r="G1228" i="16"/>
  <c r="H1806" i="16"/>
  <c r="J1919" i="16"/>
  <c r="G1919" i="16"/>
  <c r="H2310" i="16"/>
  <c r="J2310" i="16"/>
  <c r="G2384" i="16"/>
  <c r="H1133" i="16"/>
  <c r="J1179" i="16"/>
  <c r="F1572" i="16"/>
  <c r="H1593" i="16"/>
  <c r="G1683" i="16"/>
  <c r="J1849" i="16"/>
  <c r="H2263" i="16"/>
  <c r="J2177" i="16"/>
  <c r="I2177" i="16"/>
  <c r="J1722" i="16"/>
  <c r="I1722" i="16"/>
  <c r="H2009" i="16"/>
  <c r="F2460" i="16"/>
  <c r="F1395" i="16"/>
  <c r="H239" i="16"/>
  <c r="H1154" i="16"/>
  <c r="I1203" i="16"/>
  <c r="F1729" i="16"/>
  <c r="I1729" i="16"/>
  <c r="H1315" i="16"/>
  <c r="I1315" i="16"/>
  <c r="H2260" i="16"/>
  <c r="H1110" i="16"/>
  <c r="J2308" i="16"/>
  <c r="H1423" i="16"/>
  <c r="J1969" i="16"/>
  <c r="H1183" i="16"/>
  <c r="J1254" i="16"/>
  <c r="I1254" i="16"/>
  <c r="F1254" i="16"/>
  <c r="H1254" i="16"/>
  <c r="J1720" i="16"/>
  <c r="H1720" i="16"/>
  <c r="I1971" i="16"/>
  <c r="F2028" i="16"/>
  <c r="J2032" i="16"/>
  <c r="I2095" i="16"/>
  <c r="J2095" i="16"/>
  <c r="I2273" i="16"/>
  <c r="H727" i="16"/>
  <c r="H1146" i="16"/>
  <c r="F1433" i="16"/>
  <c r="H1633" i="16"/>
  <c r="F1633" i="16"/>
  <c r="J1633" i="16"/>
  <c r="J1702" i="16"/>
  <c r="G1702" i="16"/>
  <c r="I854" i="16"/>
  <c r="G1908" i="16"/>
  <c r="J2256" i="16"/>
  <c r="I2256" i="16"/>
  <c r="G1395" i="16"/>
  <c r="J1678" i="16"/>
  <c r="I1678" i="16"/>
  <c r="H1678" i="16"/>
  <c r="F1709" i="16"/>
  <c r="J1739" i="16"/>
  <c r="I1199" i="16"/>
  <c r="F981" i="16"/>
  <c r="H1314" i="16"/>
  <c r="I1716" i="16"/>
  <c r="H1716" i="16"/>
  <c r="H906" i="16"/>
  <c r="H1130" i="16"/>
  <c r="J1885" i="16"/>
  <c r="G1885" i="16"/>
  <c r="F2283" i="16"/>
  <c r="I683" i="16"/>
  <c r="H2076" i="16"/>
  <c r="F2076" i="16"/>
  <c r="J611" i="16"/>
  <c r="H611" i="16"/>
  <c r="H1712" i="16"/>
  <c r="H1703" i="16"/>
  <c r="I2400" i="16"/>
  <c r="F916" i="16"/>
  <c r="I603" i="16"/>
  <c r="H603" i="16"/>
  <c r="J607" i="16"/>
  <c r="I702" i="16"/>
  <c r="J702" i="16"/>
  <c r="H1538" i="16"/>
  <c r="J1207" i="16"/>
  <c r="H1503" i="16"/>
  <c r="G1801" i="16"/>
  <c r="J1801" i="16"/>
  <c r="H1801" i="16"/>
  <c r="J1993" i="16"/>
  <c r="F1993" i="16"/>
  <c r="J2367" i="16"/>
  <c r="I2367" i="16"/>
  <c r="F2367" i="16"/>
  <c r="I2469" i="16"/>
  <c r="F2469" i="16"/>
  <c r="J2469" i="16"/>
  <c r="G588" i="16"/>
  <c r="F1295" i="16"/>
  <c r="F1877" i="16"/>
  <c r="H1383" i="16"/>
  <c r="J1383" i="16"/>
  <c r="F1441" i="16"/>
  <c r="H1441" i="16"/>
  <c r="I1007" i="16"/>
  <c r="G1007" i="16"/>
  <c r="F1007" i="16"/>
  <c r="H2446" i="16"/>
  <c r="F1679" i="16"/>
  <c r="I1679" i="16"/>
  <c r="G1070" i="16"/>
  <c r="J922" i="16"/>
  <c r="F646" i="16"/>
  <c r="I773" i="16"/>
  <c r="F773" i="16"/>
  <c r="J773" i="16"/>
  <c r="J1284" i="16"/>
  <c r="H1284" i="16"/>
  <c r="I1284" i="16"/>
  <c r="F1284" i="16"/>
  <c r="J789" i="16"/>
  <c r="H789" i="16"/>
  <c r="F1071" i="16"/>
  <c r="F1324" i="16"/>
  <c r="H2016" i="16"/>
  <c r="J2504" i="16"/>
  <c r="I1048" i="16"/>
  <c r="G1879" i="16"/>
  <c r="I2131" i="16"/>
  <c r="F2131" i="16"/>
  <c r="I1260" i="16"/>
  <c r="I1824" i="16"/>
  <c r="J2027" i="16"/>
  <c r="H2027" i="16"/>
  <c r="J566" i="16"/>
  <c r="H566" i="16"/>
  <c r="J1760" i="16"/>
  <c r="J870" i="16"/>
  <c r="J2237" i="16"/>
  <c r="F1215" i="16"/>
  <c r="F1954" i="16"/>
  <c r="J2093" i="16"/>
  <c r="J988" i="16"/>
  <c r="F988" i="16"/>
  <c r="J1922" i="16"/>
  <c r="J1034" i="16"/>
  <c r="J2144" i="16"/>
  <c r="H2144" i="16"/>
  <c r="F2144" i="16"/>
  <c r="I543" i="16"/>
  <c r="H543" i="16"/>
  <c r="F2234" i="16"/>
  <c r="H2366" i="16"/>
  <c r="J2366" i="16"/>
  <c r="J2444" i="16"/>
  <c r="F2486" i="16"/>
  <c r="G2486" i="16"/>
  <c r="H1017" i="16"/>
  <c r="I1017" i="16"/>
  <c r="F2194" i="16"/>
  <c r="F1051" i="16"/>
  <c r="J2091" i="16"/>
  <c r="F2433" i="16"/>
  <c r="G2194" i="16"/>
  <c r="H1520" i="16"/>
  <c r="F1520" i="16"/>
  <c r="J1874" i="16"/>
  <c r="I1874" i="16"/>
  <c r="F2068" i="16"/>
  <c r="J2388" i="16"/>
  <c r="G954" i="16"/>
  <c r="F778" i="16"/>
  <c r="I778" i="16"/>
  <c r="J975" i="16"/>
  <c r="F1556" i="16"/>
  <c r="H1556" i="16"/>
  <c r="G2084" i="16"/>
  <c r="J1843" i="16"/>
  <c r="F2419" i="16"/>
  <c r="H2419" i="16"/>
  <c r="I2419" i="16"/>
  <c r="I2083" i="16"/>
  <c r="F2096" i="16"/>
  <c r="J2096" i="16"/>
  <c r="I2361" i="16"/>
  <c r="J2361" i="16"/>
  <c r="I1794" i="16"/>
  <c r="J1794" i="16"/>
  <c r="F2244" i="16"/>
  <c r="H2244" i="16"/>
  <c r="J2244" i="16"/>
  <c r="I1304" i="16"/>
  <c r="G2091" i="16"/>
  <c r="J2483" i="16"/>
  <c r="J2280" i="16"/>
  <c r="H2280" i="16"/>
  <c r="G1531" i="16"/>
  <c r="I1531" i="16"/>
  <c r="H1531" i="16"/>
  <c r="J1531" i="16"/>
  <c r="F1531" i="16"/>
  <c r="I1472" i="16"/>
  <c r="H1472" i="16"/>
  <c r="J1448" i="16"/>
  <c r="H1448" i="16"/>
  <c r="J641" i="16"/>
  <c r="I641" i="16"/>
  <c r="F641" i="16"/>
  <c r="H641" i="16"/>
  <c r="G2475" i="16"/>
  <c r="F1398" i="16"/>
  <c r="G548" i="16"/>
  <c r="H587" i="16"/>
  <c r="F587" i="16"/>
  <c r="I587" i="16"/>
  <c r="J587" i="16"/>
  <c r="G587" i="16"/>
  <c r="H1474" i="16"/>
  <c r="I1474" i="16"/>
  <c r="H2114" i="16"/>
  <c r="G2114" i="16"/>
  <c r="F1787" i="16"/>
  <c r="G1787" i="16"/>
  <c r="F2495" i="16"/>
  <c r="J2492" i="16"/>
  <c r="H2492" i="16"/>
  <c r="J1942" i="16"/>
  <c r="F1942" i="16"/>
  <c r="H1881" i="16"/>
  <c r="G1881" i="16"/>
  <c r="J1881" i="16"/>
  <c r="H1651" i="16"/>
  <c r="Y1651" i="16"/>
  <c r="Y1643" i="16"/>
  <c r="Y1635" i="16"/>
  <c r="I1627" i="16"/>
  <c r="G1627" i="16"/>
  <c r="I1619" i="16"/>
  <c r="Y1611" i="16"/>
  <c r="Y1599" i="16"/>
  <c r="I1587" i="16"/>
  <c r="F1587" i="16"/>
  <c r="H1587" i="16"/>
  <c r="Y1579" i="16"/>
  <c r="I1571" i="16"/>
  <c r="F1571" i="16"/>
  <c r="Y1523" i="16"/>
  <c r="Y1519" i="16"/>
  <c r="F1519" i="16"/>
  <c r="J1519" i="16"/>
  <c r="G1511" i="16"/>
  <c r="J1511" i="16"/>
  <c r="G1503" i="16"/>
  <c r="I1503" i="16"/>
  <c r="Y1440" i="16"/>
  <c r="Y1432" i="16"/>
  <c r="F1412" i="16"/>
  <c r="Y1412" i="16"/>
  <c r="Y1404" i="16"/>
  <c r="F737" i="16"/>
  <c r="Y721" i="16"/>
  <c r="Y705" i="16"/>
  <c r="I697" i="16"/>
  <c r="F697" i="16"/>
  <c r="Y649" i="16"/>
  <c r="G645" i="16"/>
  <c r="Y645" i="16"/>
  <c r="I629" i="16"/>
  <c r="F629" i="16"/>
  <c r="F625" i="16"/>
  <c r="I625" i="16"/>
  <c r="H625" i="16"/>
  <c r="Y621" i="16"/>
  <c r="J621" i="16"/>
  <c r="H613" i="16"/>
  <c r="J613" i="16"/>
  <c r="I613" i="16"/>
  <c r="G609" i="16"/>
  <c r="F605" i="16"/>
  <c r="F601" i="16"/>
  <c r="Y601" i="16"/>
  <c r="Y597" i="16"/>
  <c r="H593" i="16"/>
  <c r="F593" i="16"/>
  <c r="I593" i="16"/>
  <c r="Y589" i="16"/>
  <c r="Y585" i="16"/>
  <c r="Y565" i="16"/>
  <c r="Y557" i="16"/>
  <c r="Y553" i="16"/>
  <c r="Y549" i="16"/>
  <c r="Y545" i="16"/>
  <c r="G537" i="16"/>
  <c r="Y537" i="16"/>
  <c r="J1331" i="16"/>
  <c r="G1448" i="16"/>
  <c r="F1619" i="16"/>
  <c r="G1134" i="16"/>
  <c r="G1383" i="16"/>
  <c r="I1383" i="16"/>
  <c r="G1441" i="16"/>
  <c r="J1441" i="16"/>
  <c r="J2238" i="16"/>
  <c r="I2238" i="16"/>
  <c r="I1065" i="16"/>
  <c r="F2032" i="16"/>
  <c r="G593" i="16"/>
  <c r="Y641" i="16"/>
  <c r="H2332" i="16"/>
  <c r="F1818" i="16"/>
  <c r="J2179" i="16"/>
  <c r="H2306" i="16"/>
  <c r="G1158" i="16"/>
  <c r="G1175" i="16"/>
  <c r="I1589" i="16"/>
  <c r="H1589" i="16"/>
  <c r="G1500" i="16"/>
  <c r="F1511" i="16"/>
  <c r="H697" i="16"/>
  <c r="H1577" i="16"/>
  <c r="I1577" i="16"/>
  <c r="I1991" i="16"/>
  <c r="H2333" i="16"/>
  <c r="F2333" i="16"/>
  <c r="I2333" i="16"/>
  <c r="G2333" i="16"/>
  <c r="G2392" i="16"/>
  <c r="F2392" i="16"/>
  <c r="I2392" i="16"/>
  <c r="H2392" i="16"/>
  <c r="I2194" i="16"/>
  <c r="J1037" i="16"/>
  <c r="I1441" i="16"/>
  <c r="F1383" i="16"/>
  <c r="I1423" i="16"/>
  <c r="G2332" i="16"/>
  <c r="F2140" i="16"/>
  <c r="J1492" i="16"/>
  <c r="F2332" i="16"/>
  <c r="I1015" i="16"/>
  <c r="J1619" i="16"/>
  <c r="H1758" i="16"/>
  <c r="I708" i="16"/>
  <c r="H708" i="16"/>
  <c r="H1619" i="16"/>
  <c r="F2361" i="16"/>
  <c r="Y605" i="16"/>
  <c r="H981" i="16"/>
  <c r="J2454" i="16"/>
  <c r="I2454" i="16"/>
  <c r="F906" i="16"/>
  <c r="J906" i="16"/>
  <c r="Y1539" i="16"/>
  <c r="Y737" i="16"/>
  <c r="G611" i="16"/>
  <c r="F611" i="16"/>
  <c r="I1942" i="16"/>
  <c r="Y1460" i="16"/>
  <c r="F1488" i="16"/>
  <c r="J1806" i="16"/>
  <c r="F1806" i="16"/>
  <c r="G2310" i="16"/>
  <c r="G2352" i="16"/>
  <c r="I2352" i="16"/>
  <c r="F2455" i="16"/>
  <c r="I2455" i="16"/>
  <c r="Y1603" i="16"/>
  <c r="G1648" i="16"/>
  <c r="J1648" i="16"/>
  <c r="I1648" i="16"/>
  <c r="I1687" i="16"/>
  <c r="G1943" i="16"/>
  <c r="I2034" i="16"/>
  <c r="H2034" i="16"/>
  <c r="G2140" i="16"/>
  <c r="F2154" i="16"/>
  <c r="J2154" i="16"/>
  <c r="I2154" i="16"/>
  <c r="J2191" i="16"/>
  <c r="H2191" i="16"/>
  <c r="F2191" i="16"/>
  <c r="G2191" i="16"/>
  <c r="I1511" i="16"/>
  <c r="G1280" i="16"/>
  <c r="Y1511" i="16"/>
  <c r="J1320" i="16"/>
  <c r="F1320" i="16"/>
  <c r="I877" i="16"/>
  <c r="I957" i="16"/>
  <c r="G957" i="16"/>
  <c r="H957" i="16"/>
  <c r="J957" i="16"/>
  <c r="H1044" i="16"/>
  <c r="G1331" i="16"/>
  <c r="F1183" i="16"/>
  <c r="I1183" i="16"/>
  <c r="H1932" i="16"/>
  <c r="J1932" i="16"/>
  <c r="H1165" i="16"/>
  <c r="G1165" i="16"/>
  <c r="I2056" i="16"/>
  <c r="I1524" i="16"/>
  <c r="G2438" i="16"/>
  <c r="I842" i="16"/>
  <c r="G842" i="16"/>
  <c r="F842" i="16"/>
  <c r="Y1631" i="16"/>
  <c r="G1623" i="16"/>
  <c r="G1607" i="16"/>
  <c r="Y1591" i="16"/>
  <c r="G1583" i="16"/>
  <c r="G1551" i="16"/>
  <c r="Y1543" i="16"/>
  <c r="G1535" i="16"/>
  <c r="I1535" i="16"/>
  <c r="J1535" i="16"/>
  <c r="H1535" i="16"/>
  <c r="I1527" i="16"/>
  <c r="F1515" i="16"/>
  <c r="H1515" i="16"/>
  <c r="I1515" i="16"/>
  <c r="J1515" i="16"/>
  <c r="Y1499" i="16"/>
  <c r="Y1495" i="16"/>
  <c r="G1495" i="16"/>
  <c r="Y1468" i="16"/>
  <c r="Y1436" i="16"/>
  <c r="G1392" i="16"/>
  <c r="Y733" i="16"/>
  <c r="Y725" i="16"/>
  <c r="G701" i="16"/>
  <c r="Y701" i="16"/>
  <c r="I665" i="16"/>
  <c r="Y657" i="16"/>
  <c r="J1503" i="16"/>
  <c r="F1781" i="16"/>
  <c r="J1165" i="16"/>
  <c r="J548" i="16"/>
  <c r="G1017" i="16"/>
  <c r="I1556" i="16"/>
  <c r="G1556" i="16"/>
  <c r="I1773" i="16"/>
  <c r="G1810" i="16"/>
  <c r="H665" i="16"/>
  <c r="Y661" i="16"/>
  <c r="Y729" i="16"/>
  <c r="G725" i="16"/>
  <c r="Y1627" i="16"/>
  <c r="J629" i="16"/>
  <c r="Y1476" i="16"/>
  <c r="H1689" i="16"/>
  <c r="F1689" i="16"/>
  <c r="I1898" i="16"/>
  <c r="H1947" i="16"/>
  <c r="J842" i="16"/>
  <c r="I742" i="16"/>
  <c r="J1245" i="16"/>
  <c r="I1245" i="16"/>
  <c r="H1245" i="16"/>
  <c r="G1786" i="16"/>
  <c r="F2069" i="16"/>
  <c r="H2069" i="16"/>
  <c r="G2069" i="16"/>
  <c r="J2325" i="16"/>
  <c r="G2325" i="16"/>
  <c r="H2325" i="16"/>
  <c r="I2096" i="16"/>
  <c r="G2096" i="16"/>
  <c r="G586" i="16"/>
  <c r="J683" i="16"/>
  <c r="J825" i="16"/>
  <c r="I825" i="16"/>
  <c r="H1255" i="16"/>
  <c r="F1255" i="16"/>
  <c r="G2162" i="16"/>
  <c r="F2162" i="16"/>
  <c r="I1968" i="16"/>
  <c r="F1968" i="16"/>
  <c r="I2491" i="16"/>
  <c r="H2491" i="16"/>
  <c r="I811" i="16"/>
  <c r="H811" i="16"/>
  <c r="F811" i="16"/>
  <c r="I1772" i="16"/>
  <c r="G1772" i="16"/>
  <c r="F1250" i="16"/>
  <c r="G1250" i="16"/>
  <c r="I1250" i="16"/>
  <c r="J2314" i="16"/>
  <c r="H2314" i="16"/>
  <c r="Y1639" i="16"/>
  <c r="Y1623" i="16"/>
  <c r="Y1619" i="16"/>
  <c r="Y1615" i="16"/>
  <c r="Y1607" i="16"/>
  <c r="Y1583" i="16"/>
  <c r="Y1575" i="16"/>
  <c r="Y1571" i="16"/>
  <c r="Y1551" i="16"/>
  <c r="Y1547" i="16"/>
  <c r="Y1535" i="16"/>
  <c r="Y1531" i="16"/>
  <c r="H1403" i="16"/>
  <c r="G1403" i="16"/>
  <c r="F1403" i="16"/>
  <c r="Y1396" i="16"/>
  <c r="Y1392" i="16"/>
  <c r="G1107" i="16"/>
  <c r="I1107" i="16"/>
  <c r="J1068" i="16"/>
  <c r="H1068" i="16"/>
  <c r="I1068" i="16"/>
  <c r="H2164" i="16"/>
  <c r="I2164" i="16"/>
  <c r="I2037" i="16"/>
  <c r="F2037" i="16"/>
  <c r="J2037" i="16"/>
  <c r="F1753" i="16"/>
  <c r="H1753" i="16"/>
  <c r="G1064" i="16"/>
  <c r="H1064" i="16"/>
  <c r="F1064" i="16"/>
  <c r="H2096" i="16"/>
  <c r="F1922" i="16"/>
  <c r="H1954" i="16"/>
  <c r="J2190" i="16"/>
  <c r="I2210" i="16"/>
  <c r="H1976" i="16"/>
  <c r="H2198" i="16"/>
  <c r="J1403" i="16"/>
  <c r="I969" i="16"/>
  <c r="F969" i="16"/>
  <c r="H2037" i="16"/>
  <c r="G2272" i="16"/>
  <c r="J2272" i="16"/>
  <c r="I654" i="16"/>
  <c r="H654" i="16"/>
  <c r="I698" i="16"/>
  <c r="H1219" i="16"/>
  <c r="G2386" i="16"/>
  <c r="I2386" i="16"/>
  <c r="F2164" i="16"/>
  <c r="G2491" i="16"/>
  <c r="F2491" i="16"/>
  <c r="J1064" i="16"/>
  <c r="I1419" i="16"/>
  <c r="H1454" i="16"/>
  <c r="H1512" i="16"/>
  <c r="I1512" i="16"/>
  <c r="F1784" i="16"/>
  <c r="H1784" i="16"/>
  <c r="I1784" i="16"/>
  <c r="F1848" i="16"/>
  <c r="H2103" i="16"/>
  <c r="J2103" i="16"/>
  <c r="H2152" i="16"/>
  <c r="G1012" i="16"/>
  <c r="J2052" i="16"/>
  <c r="I1052" i="16"/>
  <c r="H1025" i="16"/>
  <c r="J1025" i="16"/>
  <c r="I1094" i="16"/>
  <c r="J1748" i="16"/>
  <c r="I1652" i="16"/>
  <c r="F1652" i="16"/>
  <c r="F1040" i="16"/>
  <c r="G2019" i="16"/>
  <c r="H2276" i="16"/>
  <c r="F2276" i="16"/>
  <c r="H740" i="16"/>
  <c r="F740" i="16"/>
  <c r="G740" i="16"/>
  <c r="I1161" i="16"/>
  <c r="G2373" i="16"/>
  <c r="J1838" i="16"/>
  <c r="F2233" i="16"/>
  <c r="H2233" i="16"/>
  <c r="I671" i="16"/>
  <c r="J671" i="16"/>
  <c r="G671" i="16"/>
  <c r="H1576" i="16"/>
  <c r="G1576" i="16"/>
  <c r="F2466" i="16"/>
  <c r="J2466" i="16"/>
  <c r="J1004" i="16"/>
  <c r="F1004" i="16"/>
  <c r="Y609" i="16"/>
  <c r="H598" i="16"/>
  <c r="G598" i="16"/>
  <c r="J598" i="16"/>
  <c r="F2100" i="16"/>
  <c r="G2025" i="16"/>
  <c r="Y2025" i="16"/>
  <c r="I2021" i="16"/>
  <c r="H2021" i="16"/>
  <c r="G2005" i="16"/>
  <c r="F1861" i="16"/>
  <c r="I1861" i="16"/>
  <c r="F1733" i="16"/>
  <c r="G1717" i="16"/>
  <c r="Y1717" i="16"/>
  <c r="F1670" i="16"/>
  <c r="I1391" i="16"/>
  <c r="F1391" i="16"/>
  <c r="Y1352" i="16"/>
  <c r="J1332" i="16"/>
  <c r="Y1230" i="16"/>
  <c r="Y1072" i="16"/>
  <c r="F1032" i="16"/>
  <c r="G1016" i="16"/>
  <c r="H980" i="16"/>
  <c r="Y948" i="16"/>
  <c r="Y944" i="16"/>
  <c r="H940" i="16"/>
  <c r="J940" i="16"/>
  <c r="F936" i="16"/>
  <c r="H835" i="16"/>
  <c r="J823" i="16"/>
  <c r="H823" i="16"/>
  <c r="Y819" i="16"/>
  <c r="J803" i="16"/>
  <c r="H803" i="16"/>
  <c r="Y748" i="16"/>
  <c r="F728" i="16"/>
  <c r="F632" i="16"/>
  <c r="H1940" i="16"/>
  <c r="F1694" i="16"/>
  <c r="F1446" i="16"/>
  <c r="H1506" i="16"/>
  <c r="Y976" i="16"/>
  <c r="G1230" i="16"/>
  <c r="I980" i="16"/>
  <c r="G2100" i="16"/>
  <c r="Y1269" i="16"/>
  <c r="I912" i="16"/>
  <c r="G2021" i="16"/>
  <c r="G1391" i="16"/>
  <c r="I1670" i="16"/>
  <c r="I1733" i="16"/>
  <c r="Y2057" i="16"/>
  <c r="Y2053" i="16"/>
  <c r="Y1674" i="16"/>
  <c r="Y1670" i="16"/>
  <c r="Y1666" i="16"/>
  <c r="Y787" i="16"/>
  <c r="Y779" i="16"/>
  <c r="Y760" i="16"/>
  <c r="H752" i="16"/>
  <c r="Y709" i="16"/>
  <c r="Y697" i="16"/>
  <c r="I2462" i="16"/>
  <c r="Y2176" i="16"/>
  <c r="Y2124" i="16"/>
  <c r="Y2089" i="16"/>
  <c r="Y2077" i="16"/>
  <c r="Y2013" i="16"/>
  <c r="Y2009" i="16"/>
  <c r="Y2005" i="16"/>
  <c r="Y1881" i="16"/>
  <c r="Y1662" i="16"/>
  <c r="Y1367" i="16"/>
  <c r="J1335" i="16"/>
  <c r="Y1328" i="16"/>
  <c r="Y1320" i="16"/>
  <c r="Y1316" i="16"/>
  <c r="Y1300" i="16"/>
  <c r="Y1288" i="16"/>
  <c r="Y1048" i="16"/>
  <c r="Y1044" i="16"/>
  <c r="Y1040" i="16"/>
  <c r="Y1036" i="16"/>
  <c r="Y1028" i="16"/>
  <c r="Y1024" i="16"/>
  <c r="Y956" i="16"/>
  <c r="Y640" i="16"/>
  <c r="Y637" i="16"/>
  <c r="Y633" i="16"/>
  <c r="G2501" i="16"/>
  <c r="F1960" i="16"/>
  <c r="H1960" i="16"/>
  <c r="J1924" i="16"/>
  <c r="I1924" i="16"/>
  <c r="I1868" i="16"/>
  <c r="F1868" i="16"/>
  <c r="F1856" i="16"/>
  <c r="Y1581" i="16"/>
  <c r="Y1456" i="16"/>
  <c r="Y1448" i="16"/>
  <c r="I1425" i="16"/>
  <c r="G1425" i="16"/>
  <c r="H1425" i="16"/>
  <c r="Y908" i="16"/>
  <c r="Y803" i="16"/>
  <c r="Y799" i="16"/>
  <c r="Y617" i="16"/>
  <c r="G2487" i="16"/>
  <c r="G2353" i="16"/>
  <c r="Y1031" i="16"/>
  <c r="Y1035" i="16"/>
  <c r="Y1171" i="16"/>
  <c r="F567" i="16"/>
  <c r="J627" i="16"/>
  <c r="G1386" i="16"/>
  <c r="H1103" i="16"/>
  <c r="Y2401" i="16"/>
  <c r="Y2394" i="16"/>
  <c r="Y2242" i="16"/>
  <c r="Y1996" i="16"/>
  <c r="Y1472" i="16"/>
  <c r="Y1391" i="16"/>
  <c r="Y744" i="16"/>
  <c r="Y740" i="16"/>
  <c r="Y548" i="16"/>
  <c r="Y544" i="16"/>
  <c r="G2453" i="16"/>
  <c r="G2415" i="16"/>
  <c r="Y2365" i="16"/>
  <c r="Y2353" i="16"/>
  <c r="Y2346" i="16"/>
  <c r="Y2317" i="16"/>
  <c r="Y2237" i="16"/>
  <c r="Y2211" i="16"/>
  <c r="Y2151" i="16"/>
  <c r="Y2128" i="16"/>
  <c r="Y2108" i="16"/>
  <c r="Y2104" i="16"/>
  <c r="Y2082" i="16"/>
  <c r="Y2052" i="16"/>
  <c r="Y2048" i="16"/>
  <c r="Y2045" i="16"/>
  <c r="Y2041" i="16"/>
  <c r="Y2033" i="16"/>
  <c r="Y2029" i="16"/>
  <c r="Y1993" i="16"/>
  <c r="Y1944" i="16"/>
  <c r="Y1920" i="16"/>
  <c r="Y1913" i="16"/>
  <c r="Y1880" i="16"/>
  <c r="Y1865" i="16"/>
  <c r="Y1848" i="16"/>
  <c r="Y1818" i="16"/>
  <c r="Y1797" i="16"/>
  <c r="Y1782" i="16"/>
  <c r="Y1694" i="16"/>
  <c r="Y1637" i="16"/>
  <c r="Y1577" i="16"/>
  <c r="Y1515" i="16"/>
  <c r="Y1507" i="16"/>
  <c r="Y1503" i="16"/>
  <c r="Y1402" i="16"/>
  <c r="Y1398" i="16"/>
  <c r="Y1394" i="16"/>
  <c r="Y1390" i="16"/>
  <c r="Y1383" i="16"/>
  <c r="Y1344" i="16"/>
  <c r="Y1247" i="16"/>
  <c r="Y1168" i="16"/>
  <c r="Y1164" i="16"/>
  <c r="Y1160" i="16"/>
  <c r="Y1152" i="16"/>
  <c r="Y1079" i="16"/>
  <c r="Y1004" i="16"/>
  <c r="Y1000" i="16"/>
  <c r="Y959" i="16"/>
  <c r="Y926" i="16"/>
  <c r="Y754" i="16"/>
  <c r="Y665" i="16"/>
  <c r="Y653" i="16"/>
  <c r="I630" i="16"/>
  <c r="G1168" i="16"/>
  <c r="I1568" i="16"/>
  <c r="F1568" i="16"/>
  <c r="I1145" i="16"/>
  <c r="J2502" i="16"/>
  <c r="F2502" i="16"/>
  <c r="I2319" i="16"/>
  <c r="H2319" i="16"/>
  <c r="J2319" i="16"/>
  <c r="H2173" i="16"/>
  <c r="F2173" i="16"/>
  <c r="F2161" i="16"/>
  <c r="J2161" i="16"/>
  <c r="J2129" i="16"/>
  <c r="H2129" i="16"/>
  <c r="I2129" i="16"/>
  <c r="F2129" i="16"/>
  <c r="G1568" i="16"/>
  <c r="G1794" i="16"/>
  <c r="F1794" i="16"/>
  <c r="H1794" i="16"/>
  <c r="G2083" i="16"/>
  <c r="H2083" i="16"/>
  <c r="F2443" i="16"/>
  <c r="J805" i="16"/>
  <c r="F1217" i="16"/>
  <c r="F2016" i="16"/>
  <c r="G2124" i="16"/>
  <c r="J2124" i="16"/>
  <c r="J2342" i="16"/>
  <c r="F1154" i="16"/>
  <c r="G1265" i="16"/>
  <c r="I1265" i="16"/>
  <c r="I1525" i="16"/>
  <c r="H1525" i="16"/>
  <c r="J1525" i="16"/>
  <c r="H2290" i="16"/>
  <c r="I1205" i="16"/>
  <c r="H1205" i="16"/>
  <c r="J1170" i="16"/>
  <c r="F2225" i="16"/>
  <c r="F1625" i="16"/>
  <c r="F2088" i="16"/>
  <c r="J2088" i="16"/>
  <c r="J1364" i="16"/>
  <c r="H1364" i="16"/>
  <c r="F1364" i="16"/>
  <c r="G1492" i="16"/>
  <c r="I1492" i="16"/>
  <c r="H1492" i="16"/>
  <c r="J1562" i="16"/>
  <c r="I1562" i="16"/>
  <c r="H1562" i="16"/>
  <c r="F1562" i="16"/>
  <c r="J1617" i="16"/>
  <c r="I1617" i="16"/>
  <c r="F2498" i="16"/>
  <c r="I2498" i="16"/>
  <c r="J2485" i="16"/>
  <c r="G2391" i="16"/>
  <c r="J2391" i="16"/>
  <c r="I2181" i="16"/>
  <c r="F2181" i="16"/>
  <c r="J2181" i="16"/>
  <c r="G2169" i="16"/>
  <c r="F2169" i="16"/>
  <c r="H2169" i="16"/>
  <c r="I2169" i="16"/>
  <c r="F2074" i="16"/>
  <c r="I2074" i="16"/>
  <c r="J2074" i="16"/>
  <c r="H1192" i="16"/>
  <c r="I1480" i="16"/>
  <c r="F1349" i="16"/>
  <c r="J785" i="16"/>
  <c r="H785" i="16"/>
  <c r="H855" i="16"/>
  <c r="J855" i="16"/>
  <c r="I2354" i="16"/>
  <c r="H2354" i="16"/>
  <c r="G2354" i="16"/>
  <c r="H2287" i="16"/>
  <c r="G2142" i="16"/>
  <c r="F1947" i="16"/>
  <c r="G1562" i="16"/>
  <c r="H2388" i="16"/>
  <c r="H2342" i="16"/>
  <c r="F2142" i="16"/>
  <c r="I2502" i="16"/>
  <c r="H2088" i="16"/>
  <c r="J1601" i="16"/>
  <c r="G2161" i="16"/>
  <c r="G1364" i="16"/>
  <c r="J1145" i="16"/>
  <c r="G1785" i="16"/>
  <c r="G1130" i="16"/>
  <c r="H2074" i="16"/>
  <c r="F2202" i="16"/>
  <c r="I2446" i="16"/>
  <c r="G2446" i="16"/>
  <c r="F2446" i="16"/>
  <c r="F2247" i="16"/>
  <c r="G2502" i="16"/>
  <c r="J1344" i="16"/>
  <c r="F1908" i="16"/>
  <c r="H1908" i="16"/>
  <c r="I2089" i="16"/>
  <c r="G902" i="16"/>
  <c r="I902" i="16"/>
  <c r="F902" i="16"/>
  <c r="G969" i="16"/>
  <c r="J969" i="16"/>
  <c r="G540" i="16"/>
  <c r="H540" i="16"/>
  <c r="J540" i="16"/>
  <c r="I787" i="16"/>
  <c r="F787" i="16"/>
  <c r="G787" i="16"/>
  <c r="H1012" i="16"/>
  <c r="J1012" i="16"/>
  <c r="H1211" i="16"/>
  <c r="J1211" i="16"/>
  <c r="I1211" i="16"/>
  <c r="F1211" i="16"/>
  <c r="F1095" i="16"/>
  <c r="G1095" i="16"/>
  <c r="I1095" i="16"/>
  <c r="I1102" i="16"/>
  <c r="F1102" i="16"/>
  <c r="I857" i="16"/>
  <c r="J857" i="16"/>
  <c r="G1126" i="16"/>
  <c r="H1126" i="16"/>
  <c r="I1778" i="16"/>
  <c r="H1778" i="16"/>
  <c r="F1778" i="16"/>
  <c r="H1791" i="16"/>
  <c r="F1791" i="16"/>
  <c r="J1791" i="16"/>
  <c r="F2092" i="16"/>
  <c r="I2145" i="16"/>
  <c r="F2145" i="16"/>
  <c r="H1662" i="16"/>
  <c r="H644" i="16"/>
  <c r="J644" i="16"/>
  <c r="I644" i="16"/>
  <c r="I1057" i="16"/>
  <c r="H1057" i="16"/>
  <c r="J1057" i="16"/>
  <c r="I2314" i="16"/>
  <c r="F2223" i="16"/>
  <c r="J2122" i="16"/>
  <c r="G2122" i="16"/>
  <c r="Y2473" i="16"/>
  <c r="H2465" i="16"/>
  <c r="F2465" i="16"/>
  <c r="I2465" i="16"/>
  <c r="Y2461" i="16"/>
  <c r="Y2445" i="16"/>
  <c r="F2425" i="16"/>
  <c r="I2425" i="16"/>
  <c r="G2422" i="16"/>
  <c r="Y2422" i="16"/>
  <c r="Y2418" i="16"/>
  <c r="H2411" i="16"/>
  <c r="I2411" i="16"/>
  <c r="I2403" i="16"/>
  <c r="G2399" i="16"/>
  <c r="I2387" i="16"/>
  <c r="Y2387" i="16"/>
  <c r="I2379" i="16"/>
  <c r="H2379" i="16"/>
  <c r="J2379" i="16"/>
  <c r="F2375" i="16"/>
  <c r="H2375" i="16"/>
  <c r="J2375" i="16"/>
  <c r="H2363" i="16"/>
  <c r="F2359" i="16"/>
  <c r="H2359" i="16"/>
  <c r="H2355" i="16"/>
  <c r="F2351" i="16"/>
  <c r="G2335" i="16"/>
  <c r="F2335" i="16"/>
  <c r="J2335" i="16"/>
  <c r="Y2331" i="16"/>
  <c r="Y2323" i="16"/>
  <c r="I2307" i="16"/>
  <c r="F2307" i="16"/>
  <c r="Y2259" i="16"/>
  <c r="J2259" i="16"/>
  <c r="G2255" i="16"/>
  <c r="Y2235" i="16"/>
  <c r="I2219" i="16"/>
  <c r="J2219" i="16"/>
  <c r="I2212" i="16"/>
  <c r="F2212" i="16"/>
  <c r="H2200" i="16"/>
  <c r="F2200" i="16"/>
  <c r="I2196" i="16"/>
  <c r="J2196" i="16"/>
  <c r="J2188" i="16"/>
  <c r="I2188" i="16"/>
  <c r="Y2137" i="16"/>
  <c r="Y2121" i="16"/>
  <c r="Y2113" i="16"/>
  <c r="J2101" i="16"/>
  <c r="Y2101" i="16"/>
  <c r="G2090" i="16"/>
  <c r="I2038" i="16"/>
  <c r="F2038" i="16"/>
  <c r="Y2022" i="16"/>
  <c r="G2010" i="16"/>
  <c r="H2002" i="16"/>
  <c r="G1561" i="16"/>
  <c r="Y1561" i="16"/>
  <c r="F1549" i="16"/>
  <c r="I1545" i="16"/>
  <c r="F1541" i="16"/>
  <c r="H1521" i="16"/>
  <c r="J1521" i="16"/>
  <c r="I1513" i="16"/>
  <c r="G1513" i="16"/>
  <c r="H1505" i="16"/>
  <c r="F1505" i="16"/>
  <c r="I1505" i="16"/>
  <c r="G1497" i="16"/>
  <c r="I1497" i="16"/>
  <c r="F1497" i="16"/>
  <c r="H1497" i="16"/>
  <c r="Y1116" i="16"/>
  <c r="G1108" i="16"/>
  <c r="J1108" i="16"/>
  <c r="H1108" i="16"/>
  <c r="F1108" i="16"/>
  <c r="I1108" i="16"/>
  <c r="Y1104" i="16"/>
  <c r="Y1096" i="16"/>
  <c r="Y673" i="16"/>
  <c r="Y669" i="16"/>
  <c r="G2367" i="16"/>
  <c r="H605" i="16"/>
  <c r="F1824" i="16"/>
  <c r="J2163" i="16"/>
  <c r="H2469" i="16"/>
  <c r="I2125" i="16"/>
  <c r="G2400" i="16"/>
  <c r="I628" i="16"/>
  <c r="J1423" i="16"/>
  <c r="H1395" i="16"/>
  <c r="J1395" i="16"/>
  <c r="I2263" i="16"/>
  <c r="F2352" i="16"/>
  <c r="F2204" i="16"/>
  <c r="H1648" i="16"/>
  <c r="J2477" i="16"/>
  <c r="H2155" i="16"/>
  <c r="G1571" i="16"/>
  <c r="H1249" i="16"/>
  <c r="G2481" i="16"/>
  <c r="G680" i="16"/>
  <c r="I1500" i="16"/>
  <c r="J2307" i="16"/>
  <c r="I1775" i="16"/>
  <c r="G2359" i="16"/>
  <c r="H2395" i="16"/>
  <c r="F2411" i="16"/>
  <c r="J1102" i="16"/>
  <c r="F1012" i="16"/>
  <c r="Y1553" i="16"/>
  <c r="I2370" i="16"/>
  <c r="J2200" i="16"/>
  <c r="I1521" i="16"/>
  <c r="J1541" i="16"/>
  <c r="Y2070" i="16"/>
  <c r="Y2200" i="16"/>
  <c r="F1315" i="16"/>
  <c r="H2351" i="16"/>
  <c r="Y2173" i="16"/>
  <c r="Y2177" i="16"/>
  <c r="G2188" i="16"/>
  <c r="G2198" i="16"/>
  <c r="J2198" i="16"/>
  <c r="I2198" i="16"/>
  <c r="I2105" i="16"/>
  <c r="F857" i="16"/>
  <c r="F1521" i="16"/>
  <c r="I2018" i="16"/>
  <c r="Y2267" i="16"/>
  <c r="F2219" i="16"/>
  <c r="I1541" i="16"/>
  <c r="H2335" i="16"/>
  <c r="G2339" i="16"/>
  <c r="G2411" i="16"/>
  <c r="J1775" i="16"/>
  <c r="I1662" i="16"/>
  <c r="I1624" i="16"/>
  <c r="G1624" i="16"/>
  <c r="F1624" i="16"/>
  <c r="J1624" i="16"/>
  <c r="J1549" i="16"/>
  <c r="H674" i="16"/>
  <c r="I674" i="16"/>
  <c r="G724" i="16"/>
  <c r="H724" i="16"/>
  <c r="I724" i="16"/>
  <c r="H892" i="16"/>
  <c r="F892" i="16"/>
  <c r="I932" i="16"/>
  <c r="J932" i="16"/>
  <c r="H1359" i="16"/>
  <c r="F1359" i="16"/>
  <c r="G1359" i="16"/>
  <c r="J1359" i="16"/>
  <c r="J1238" i="16"/>
  <c r="I1238" i="16"/>
  <c r="F1238" i="16"/>
  <c r="J1227" i="16"/>
  <c r="G1227" i="16"/>
  <c r="G784" i="16"/>
  <c r="J784" i="16"/>
  <c r="F784" i="16"/>
  <c r="G1474" i="16"/>
  <c r="J1474" i="16"/>
  <c r="F1517" i="16"/>
  <c r="F1667" i="16"/>
  <c r="F2438" i="16"/>
  <c r="J2438" i="16"/>
  <c r="H2223" i="16"/>
  <c r="J2405" i="16"/>
  <c r="H2405" i="16"/>
  <c r="F2130" i="16"/>
  <c r="H2130" i="16"/>
  <c r="I2071" i="16"/>
  <c r="H2071" i="16"/>
  <c r="F1852" i="16"/>
  <c r="I1852" i="16"/>
  <c r="G1798" i="16"/>
  <c r="H1798" i="16"/>
  <c r="I1795" i="16"/>
  <c r="G1795" i="16"/>
  <c r="H1795" i="16"/>
  <c r="J1795" i="16"/>
  <c r="F1748" i="16"/>
  <c r="G1748" i="16"/>
  <c r="J1961" i="16"/>
  <c r="F1961" i="16"/>
  <c r="G1789" i="16"/>
  <c r="I1789" i="16"/>
  <c r="H1789" i="16"/>
  <c r="H1757" i="16"/>
  <c r="I1757" i="16"/>
  <c r="F1757" i="16"/>
  <c r="F1252" i="16"/>
  <c r="G2433" i="16"/>
  <c r="G736" i="16"/>
  <c r="J1556" i="16"/>
  <c r="I1723" i="16"/>
  <c r="H736" i="16"/>
  <c r="F1087" i="16"/>
  <c r="F2329" i="16"/>
  <c r="I2329" i="16"/>
  <c r="F1311" i="16"/>
  <c r="I1954" i="16"/>
  <c r="G870" i="16"/>
  <c r="J1824" i="16"/>
  <c r="H1824" i="16"/>
  <c r="H1518" i="16"/>
  <c r="H1048" i="16"/>
  <c r="J1007" i="16"/>
  <c r="H1918" i="16"/>
  <c r="G2469" i="16"/>
  <c r="J2125" i="16"/>
  <c r="F1503" i="16"/>
  <c r="F2400" i="16"/>
  <c r="H2190" i="16"/>
  <c r="H1065" i="16"/>
  <c r="F2095" i="16"/>
  <c r="H2095" i="16"/>
  <c r="F2077" i="16"/>
  <c r="J1315" i="16"/>
  <c r="J1523" i="16"/>
  <c r="I2042" i="16"/>
  <c r="H859" i="16"/>
  <c r="G698" i="16"/>
  <c r="H2204" i="16"/>
  <c r="H1571" i="16"/>
  <c r="J1571" i="16"/>
  <c r="G1600" i="16"/>
  <c r="H2270" i="16"/>
  <c r="H793" i="16"/>
  <c r="H2425" i="16"/>
  <c r="Y1723" i="16"/>
  <c r="G2445" i="16"/>
  <c r="G2465" i="16"/>
  <c r="J1789" i="16"/>
  <c r="H1775" i="16"/>
  <c r="J2359" i="16"/>
  <c r="G1102" i="16"/>
  <c r="I1012" i="16"/>
  <c r="Y1521" i="16"/>
  <c r="F1065" i="16"/>
  <c r="G2237" i="16"/>
  <c r="G734" i="16"/>
  <c r="G2196" i="16"/>
  <c r="Y2367" i="16"/>
  <c r="Y2469" i="16"/>
  <c r="I1517" i="16"/>
  <c r="G2131" i="16"/>
  <c r="G2121" i="16"/>
  <c r="H2210" i="16"/>
  <c r="Y2481" i="16"/>
  <c r="G677" i="16"/>
  <c r="G1632" i="16"/>
  <c r="Y1557" i="16"/>
  <c r="Y2141" i="16"/>
  <c r="Y2477" i="16"/>
  <c r="I1720" i="16"/>
  <c r="G1720" i="16"/>
  <c r="I1748" i="16"/>
  <c r="H1624" i="16"/>
  <c r="I763" i="16"/>
  <c r="H2415" i="16"/>
  <c r="G857" i="16"/>
  <c r="H1227" i="16"/>
  <c r="Y1497" i="16"/>
  <c r="Y2002" i="16"/>
  <c r="G582" i="16"/>
  <c r="H1514" i="16"/>
  <c r="G641" i="16"/>
  <c r="J765" i="16"/>
  <c r="Y2109" i="16"/>
  <c r="H2143" i="16"/>
  <c r="G2143" i="16"/>
  <c r="H2196" i="16"/>
  <c r="F2314" i="16"/>
  <c r="I2280" i="16"/>
  <c r="F957" i="16"/>
  <c r="I2415" i="16"/>
  <c r="G1252" i="16"/>
  <c r="I2292" i="16"/>
  <c r="H1748" i="16"/>
  <c r="Y2046" i="16"/>
  <c r="G2374" i="16"/>
  <c r="J2374" i="16"/>
  <c r="Y2255" i="16"/>
  <c r="H2219" i="16"/>
  <c r="I2335" i="16"/>
  <c r="G1189" i="16"/>
  <c r="F932" i="16"/>
  <c r="J674" i="16"/>
  <c r="G2192" i="16"/>
  <c r="F724" i="16"/>
  <c r="F1126" i="16"/>
  <c r="H788" i="16"/>
  <c r="I1227" i="16"/>
  <c r="G1791" i="16"/>
  <c r="H1238" i="16"/>
  <c r="I1763" i="16"/>
  <c r="I1529" i="16"/>
  <c r="I2375" i="16"/>
  <c r="J1505" i="16"/>
  <c r="I784" i="16"/>
  <c r="F1057" i="16"/>
  <c r="G1757" i="16"/>
  <c r="G2319" i="16"/>
  <c r="F1245" i="16"/>
  <c r="G1245" i="16"/>
  <c r="G1652" i="16"/>
  <c r="G766" i="16"/>
  <c r="H1280" i="16"/>
  <c r="G1992" i="16"/>
  <c r="F1992" i="16"/>
  <c r="H1992" i="16"/>
  <c r="J1009" i="16"/>
  <c r="G1009" i="16"/>
  <c r="F1009" i="16"/>
  <c r="J1454" i="16"/>
  <c r="J643" i="16"/>
  <c r="I643" i="16"/>
  <c r="H643" i="16"/>
  <c r="J1887" i="16"/>
  <c r="F1887" i="16"/>
  <c r="G2291" i="16"/>
  <c r="F999" i="16"/>
  <c r="I1608" i="16"/>
  <c r="J1608" i="16"/>
  <c r="G688" i="16"/>
  <c r="I688" i="16"/>
  <c r="F688" i="16"/>
  <c r="J688" i="16"/>
  <c r="J732" i="16"/>
  <c r="H813" i="16"/>
  <c r="G813" i="16"/>
  <c r="I813" i="16"/>
  <c r="J935" i="16"/>
  <c r="G2212" i="16"/>
  <c r="I590" i="16"/>
  <c r="H827" i="16"/>
  <c r="H952" i="16"/>
  <c r="J952" i="16"/>
  <c r="I952" i="16"/>
  <c r="H1991" i="16"/>
  <c r="G1991" i="16"/>
  <c r="F738" i="16"/>
  <c r="J1823" i="16"/>
  <c r="I2494" i="16"/>
  <c r="F1176" i="16"/>
  <c r="G1176" i="16"/>
  <c r="I846" i="16"/>
  <c r="H1043" i="16"/>
  <c r="I1620" i="16"/>
  <c r="H1620" i="16"/>
  <c r="G1620" i="16"/>
  <c r="I989" i="16"/>
  <c r="J2415" i="16"/>
  <c r="H857" i="16"/>
  <c r="J884" i="16"/>
  <c r="H825" i="16"/>
  <c r="G825" i="16"/>
  <c r="I1470" i="16"/>
  <c r="J1779" i="16"/>
  <c r="F556" i="16"/>
  <c r="I556" i="16"/>
  <c r="H1909" i="16"/>
  <c r="G2370" i="16"/>
  <c r="J2370" i="16"/>
  <c r="J2386" i="16"/>
  <c r="H2386" i="16"/>
  <c r="F1177" i="16"/>
  <c r="H1459" i="16"/>
  <c r="G1459" i="16"/>
  <c r="F1648" i="16"/>
  <c r="G1211" i="16"/>
  <c r="H787" i="16"/>
  <c r="H691" i="16"/>
  <c r="G691" i="16"/>
  <c r="J691" i="16"/>
  <c r="F989" i="16"/>
  <c r="I1791" i="16"/>
  <c r="G644" i="16"/>
  <c r="J1662" i="16"/>
  <c r="G1057" i="16"/>
  <c r="G1347" i="16"/>
  <c r="J1347" i="16"/>
  <c r="H1347" i="16"/>
  <c r="I1347" i="16"/>
  <c r="F1550" i="16"/>
  <c r="G1865" i="16"/>
  <c r="H1865" i="16"/>
  <c r="F1865" i="16"/>
  <c r="I1865" i="16"/>
  <c r="F2122" i="16"/>
  <c r="Y2295" i="16"/>
  <c r="G1584" i="16"/>
  <c r="H1584" i="16"/>
  <c r="J1584" i="16"/>
  <c r="H1691" i="16"/>
  <c r="I1691" i="16"/>
  <c r="F1842" i="16"/>
  <c r="J1842" i="16"/>
  <c r="H695" i="16"/>
  <c r="I1576" i="16"/>
  <c r="J1576" i="16"/>
  <c r="G2231" i="16"/>
  <c r="F868" i="16"/>
  <c r="Y43" i="16"/>
  <c r="I2069" i="16"/>
  <c r="J2069" i="16"/>
  <c r="I2052" i="16"/>
  <c r="I1409" i="16"/>
  <c r="H1409" i="16"/>
  <c r="H1498" i="16"/>
  <c r="I1282" i="16"/>
  <c r="H1282" i="16"/>
  <c r="F1282" i="16"/>
  <c r="G1753" i="16"/>
  <c r="J1753" i="16"/>
  <c r="I2389" i="16"/>
  <c r="G1323" i="16"/>
  <c r="J1323" i="16"/>
  <c r="I1323" i="16"/>
  <c r="I1871" i="16"/>
  <c r="J593" i="16"/>
  <c r="F862" i="16"/>
  <c r="J1008" i="16"/>
  <c r="F1008" i="16"/>
  <c r="I1008" i="16"/>
  <c r="J1966" i="16"/>
  <c r="H1966" i="16"/>
  <c r="F631" i="16"/>
  <c r="G631" i="16"/>
  <c r="F2039" i="16"/>
  <c r="H1504" i="16"/>
  <c r="I1726" i="16"/>
  <c r="H1726" i="16"/>
  <c r="I1836" i="16"/>
  <c r="G1836" i="16"/>
  <c r="J1968" i="16"/>
  <c r="J1450" i="16"/>
  <c r="I1450" i="16"/>
  <c r="J1512" i="16"/>
  <c r="G1318" i="16"/>
  <c r="G1803" i="16"/>
  <c r="H1803" i="16"/>
  <c r="G2151" i="16"/>
  <c r="H2151" i="16"/>
  <c r="I1329" i="16"/>
  <c r="F1329" i="16"/>
  <c r="G1815" i="16"/>
  <c r="G2368" i="16"/>
  <c r="J2368" i="16"/>
  <c r="G810" i="16"/>
  <c r="I810" i="16"/>
  <c r="H1767" i="16"/>
  <c r="Y2441" i="16"/>
  <c r="Y2251" i="16"/>
  <c r="Y2196" i="16"/>
  <c r="Y2169" i="16"/>
  <c r="Y2165" i="16"/>
  <c r="I850" i="16"/>
  <c r="Y2502" i="16"/>
  <c r="G2466" i="16"/>
  <c r="Y2287" i="16"/>
  <c r="J2102" i="16"/>
  <c r="I2102" i="16"/>
  <c r="G1923" i="16"/>
  <c r="F1697" i="16"/>
  <c r="H1640" i="16"/>
  <c r="J1640" i="16"/>
  <c r="Y1541" i="16"/>
  <c r="Y1537" i="16"/>
  <c r="Y1529" i="16"/>
  <c r="Y2391" i="16"/>
  <c r="Y2355" i="16"/>
  <c r="Y2351" i="16"/>
  <c r="Y2185" i="16"/>
  <c r="F2021" i="16"/>
  <c r="Y1108" i="16"/>
  <c r="Y1636" i="16"/>
  <c r="F1628" i="16"/>
  <c r="G1580" i="16"/>
  <c r="H1401" i="16"/>
  <c r="G1401" i="16"/>
  <c r="I1401" i="16"/>
  <c r="F1401" i="16"/>
  <c r="I1327" i="16"/>
  <c r="H1244" i="16"/>
  <c r="F1244" i="16"/>
  <c r="F1186" i="16"/>
  <c r="H1186" i="16"/>
  <c r="H880" i="16"/>
  <c r="F876" i="16"/>
  <c r="I876" i="16"/>
  <c r="F830" i="16"/>
  <c r="G712" i="16"/>
  <c r="J712" i="16"/>
  <c r="G668" i="16"/>
  <c r="I668" i="16"/>
  <c r="Y648" i="16"/>
  <c r="G636" i="16"/>
  <c r="J632" i="16"/>
  <c r="Y1789" i="16"/>
  <c r="G1139" i="16"/>
  <c r="H2100" i="16"/>
  <c r="G1893" i="16"/>
  <c r="G1221" i="16"/>
  <c r="Y2449" i="16"/>
  <c r="Y2403" i="16"/>
  <c r="Y2339" i="16"/>
  <c r="Y2335" i="16"/>
  <c r="Y2239" i="16"/>
  <c r="Y2223" i="16"/>
  <c r="Y2042" i="16"/>
  <c r="Y2038" i="16"/>
  <c r="Y2030" i="16"/>
  <c r="Y2026" i="16"/>
  <c r="Y1576" i="16"/>
  <c r="Y1264" i="16"/>
  <c r="Y1186" i="16"/>
  <c r="Y668" i="16"/>
  <c r="Y2415" i="16"/>
  <c r="Y2411" i="16"/>
  <c r="Y2407" i="16"/>
  <c r="Y2383" i="16"/>
  <c r="Y2379" i="16"/>
  <c r="Y2375" i="16"/>
  <c r="Y2363" i="16"/>
  <c r="Y2231" i="16"/>
  <c r="Y1919" i="16"/>
  <c r="Y1861" i="16"/>
  <c r="Y1803" i="16"/>
  <c r="Y1777" i="16"/>
  <c r="Y1757" i="16"/>
  <c r="Y1616" i="16"/>
  <c r="Y1569" i="16"/>
  <c r="Y1549" i="16"/>
  <c r="Y1248" i="16"/>
  <c r="Y708" i="16"/>
  <c r="J2321" i="16"/>
  <c r="I2321" i="16"/>
  <c r="Y2281" i="16"/>
  <c r="Y2241" i="16"/>
  <c r="H2217" i="16"/>
  <c r="H1670" i="16"/>
  <c r="Y1555" i="16"/>
  <c r="F1385" i="16"/>
  <c r="I1385" i="16"/>
  <c r="H679" i="16"/>
  <c r="J567" i="16"/>
  <c r="H1740" i="16"/>
  <c r="F1736" i="16"/>
  <c r="Y1646" i="16"/>
  <c r="Y1630" i="16"/>
  <c r="Y1618" i="16"/>
  <c r="Y1610" i="16"/>
  <c r="Y1598" i="16"/>
  <c r="Y1013" i="16"/>
  <c r="F953" i="16"/>
  <c r="H953" i="16"/>
  <c r="J824" i="16"/>
  <c r="Y800" i="16"/>
  <c r="G574" i="16"/>
  <c r="G542" i="16"/>
  <c r="Y838" i="16"/>
  <c r="Y824" i="16"/>
  <c r="Y798" i="16"/>
  <c r="Y684" i="16"/>
  <c r="Y626" i="16"/>
  <c r="Y978" i="16"/>
  <c r="Y962" i="16"/>
  <c r="Y2485" i="16"/>
  <c r="Y2451" i="16"/>
  <c r="Y2420" i="16"/>
  <c r="Y2377" i="16"/>
  <c r="Y2373" i="16"/>
  <c r="Y2361" i="16"/>
  <c r="Y2311" i="16"/>
  <c r="Y2307" i="16"/>
  <c r="Y2303" i="16"/>
  <c r="Y2279" i="16"/>
  <c r="Y2227" i="16"/>
  <c r="Y2194" i="16"/>
  <c r="Y2129" i="16"/>
  <c r="Y2098" i="16"/>
  <c r="Y2074" i="16"/>
  <c r="Y2056" i="16"/>
  <c r="Y2020" i="16"/>
  <c r="Y2006" i="16"/>
  <c r="Y1965" i="16"/>
  <c r="Y1879" i="16"/>
  <c r="Y1875" i="16"/>
  <c r="Y1805" i="16"/>
  <c r="Y1791" i="16"/>
  <c r="Y1787" i="16"/>
  <c r="Y1783" i="16"/>
  <c r="Y1767" i="16"/>
  <c r="Y1527" i="16"/>
  <c r="Y1517" i="16"/>
  <c r="Y1513" i="16"/>
  <c r="Y1509" i="16"/>
  <c r="Y1505" i="16"/>
  <c r="Y1490" i="16"/>
  <c r="Y1464" i="16"/>
  <c r="Y1413" i="16"/>
  <c r="Y1244" i="16"/>
  <c r="Y1033" i="16"/>
  <c r="Y1029" i="16"/>
  <c r="Y836" i="16"/>
  <c r="Y732" i="16"/>
  <c r="Y724" i="16"/>
  <c r="Y694" i="16"/>
  <c r="Y675" i="16"/>
  <c r="Y671" i="16"/>
  <c r="Y606" i="16"/>
  <c r="Y574" i="16"/>
  <c r="Y672" i="16"/>
  <c r="Y1492" i="16"/>
  <c r="Y1451" i="16"/>
  <c r="Y1447" i="16"/>
  <c r="Y1425" i="16"/>
  <c r="Y1409" i="16"/>
  <c r="Y1403" i="16"/>
  <c r="Y1401" i="16"/>
  <c r="Y1397" i="16"/>
  <c r="Y1380" i="16"/>
  <c r="Y1376" i="16"/>
  <c r="Y1338" i="16"/>
  <c r="Y1325" i="16"/>
  <c r="Y1321" i="16"/>
  <c r="Y1302" i="16"/>
  <c r="Y1298" i="16"/>
  <c r="Y1294" i="16"/>
  <c r="Y1290" i="16"/>
  <c r="Y1282" i="16"/>
  <c r="Y1241" i="16"/>
  <c r="Y1222" i="16"/>
  <c r="Y1138" i="16"/>
  <c r="Y1119" i="16"/>
  <c r="Y1056" i="16"/>
  <c r="Y1012" i="16"/>
  <c r="Y965" i="16"/>
  <c r="Y961" i="16"/>
  <c r="Y957" i="16"/>
  <c r="Y950" i="16"/>
  <c r="Y943" i="16"/>
  <c r="Y930" i="16"/>
  <c r="Y919" i="16"/>
  <c r="Y864" i="16"/>
  <c r="Y860" i="16"/>
  <c r="Y856" i="16"/>
  <c r="Y806" i="16"/>
  <c r="Y792" i="16"/>
  <c r="Y788" i="16"/>
  <c r="Y784" i="16"/>
  <c r="Y711" i="16"/>
  <c r="Y688" i="16"/>
  <c r="Y682" i="16"/>
  <c r="Y667" i="16"/>
  <c r="Y652" i="16"/>
  <c r="Y610" i="16"/>
  <c r="Y582" i="16"/>
  <c r="Y575" i="16"/>
  <c r="Y551" i="16"/>
  <c r="Y1886" i="16"/>
  <c r="Y1047" i="16"/>
  <c r="Y1043" i="16"/>
  <c r="I2305" i="16"/>
  <c r="H2305" i="16"/>
  <c r="G1306" i="16"/>
  <c r="G995" i="16"/>
  <c r="I1595" i="16"/>
  <c r="F1595" i="16"/>
  <c r="I1119" i="16"/>
  <c r="G1119" i="16"/>
  <c r="H1119" i="16"/>
  <c r="J1119" i="16"/>
  <c r="H2293" i="16"/>
  <c r="G2253" i="16"/>
  <c r="G1769" i="16"/>
  <c r="Y1738" i="16"/>
  <c r="G1695" i="16"/>
  <c r="I1688" i="16"/>
  <c r="F1688" i="16"/>
  <c r="G1680" i="16"/>
  <c r="G1668" i="16"/>
  <c r="Y1668" i="16"/>
  <c r="G1657" i="16"/>
  <c r="Y1657" i="16"/>
  <c r="Y1638" i="16"/>
  <c r="Y1622" i="16"/>
  <c r="Y1606" i="16"/>
  <c r="Y1594" i="16"/>
  <c r="Y1586" i="16"/>
  <c r="Y1574" i="16"/>
  <c r="G1144" i="16"/>
  <c r="I1144" i="16"/>
  <c r="Y1136" i="16"/>
  <c r="G1128" i="16"/>
  <c r="Y1128" i="16"/>
  <c r="Y1105" i="16"/>
  <c r="G1097" i="16"/>
  <c r="Y1082" i="16"/>
  <c r="F1070" i="16"/>
  <c r="I1070" i="16"/>
  <c r="Y1058" i="16"/>
  <c r="I1046" i="16"/>
  <c r="Y1030" i="16"/>
  <c r="Y1014" i="16"/>
  <c r="H1002" i="16"/>
  <c r="F1002" i="16"/>
  <c r="I1002" i="16"/>
  <c r="Y990" i="16"/>
  <c r="I974" i="16"/>
  <c r="H954" i="16"/>
  <c r="J881" i="16"/>
  <c r="H881" i="16"/>
  <c r="J580" i="16"/>
  <c r="Y580" i="16"/>
  <c r="Y576" i="16"/>
  <c r="G576" i="16"/>
  <c r="G1692" i="16"/>
  <c r="F630" i="16"/>
  <c r="G630" i="16"/>
  <c r="I2407" i="16"/>
  <c r="F2407" i="16"/>
  <c r="G1480" i="16"/>
  <c r="H2486" i="16"/>
  <c r="J2486" i="16"/>
  <c r="Y1742" i="16"/>
  <c r="I1594" i="16"/>
  <c r="H1739" i="16"/>
  <c r="I1739" i="16"/>
  <c r="G1739" i="16"/>
  <c r="I1154" i="16"/>
  <c r="I1201" i="16"/>
  <c r="I1629" i="16"/>
  <c r="H1700" i="16"/>
  <c r="G1706" i="16"/>
  <c r="G1688" i="16"/>
  <c r="Y1614" i="16"/>
  <c r="J938" i="16"/>
  <c r="G1092" i="16"/>
  <c r="I1092" i="16"/>
  <c r="H1092" i="16"/>
  <c r="J645" i="16"/>
  <c r="G881" i="16"/>
  <c r="H2437" i="16"/>
  <c r="J2437" i="16"/>
  <c r="H1175" i="16"/>
  <c r="I1175" i="16"/>
  <c r="G1689" i="16"/>
  <c r="G2193" i="16"/>
  <c r="I2267" i="16"/>
  <c r="G2267" i="16"/>
  <c r="F2267" i="16"/>
  <c r="Y1703" i="16"/>
  <c r="J1688" i="16"/>
  <c r="Y1734" i="16"/>
  <c r="J1360" i="16"/>
  <c r="G727" i="16"/>
  <c r="J973" i="16"/>
  <c r="I1692" i="16"/>
  <c r="H1692" i="16"/>
  <c r="F1692" i="16"/>
  <c r="G2282" i="16"/>
  <c r="H2493" i="16"/>
  <c r="J2493" i="16"/>
  <c r="J706" i="16"/>
  <c r="I706" i="16"/>
  <c r="F795" i="16"/>
  <c r="I795" i="16"/>
  <c r="H1829" i="16"/>
  <c r="F1829" i="16"/>
  <c r="G1829" i="16"/>
  <c r="H2123" i="16"/>
  <c r="I2123" i="16"/>
  <c r="I2241" i="16"/>
  <c r="H2390" i="16"/>
  <c r="J1762" i="16"/>
  <c r="G1762" i="16"/>
  <c r="F1762" i="16"/>
  <c r="G2313" i="16"/>
  <c r="Y2309" i="16"/>
  <c r="I2297" i="16"/>
  <c r="Y2285" i="16"/>
  <c r="H2277" i="16"/>
  <c r="G2265" i="16"/>
  <c r="Y2265" i="16"/>
  <c r="G2249" i="16"/>
  <c r="H1742" i="16"/>
  <c r="F1742" i="16"/>
  <c r="J1742" i="16"/>
  <c r="Y1711" i="16"/>
  <c r="G1711" i="16"/>
  <c r="J1707" i="16"/>
  <c r="G1707" i="16"/>
  <c r="G1699" i="16"/>
  <c r="G1676" i="16"/>
  <c r="Y1676" i="16"/>
  <c r="I1672" i="16"/>
  <c r="Y1664" i="16"/>
  <c r="F1660" i="16"/>
  <c r="G1653" i="16"/>
  <c r="Y1653" i="16"/>
  <c r="Y1642" i="16"/>
  <c r="I1634" i="16"/>
  <c r="H1634" i="16"/>
  <c r="F1634" i="16"/>
  <c r="J1626" i="16"/>
  <c r="F1626" i="16"/>
  <c r="Y1602" i="16"/>
  <c r="Y1582" i="16"/>
  <c r="Y1567" i="16"/>
  <c r="I1563" i="16"/>
  <c r="Y1563" i="16"/>
  <c r="I1559" i="16"/>
  <c r="H1477" i="16"/>
  <c r="J1477" i="16"/>
  <c r="G1477" i="16"/>
  <c r="I1477" i="16"/>
  <c r="G1465" i="16"/>
  <c r="Y1465" i="16"/>
  <c r="J1382" i="16"/>
  <c r="I1382" i="16"/>
  <c r="Y1148" i="16"/>
  <c r="Y1140" i="16"/>
  <c r="J1120" i="16"/>
  <c r="Y1120" i="16"/>
  <c r="Y1113" i="16"/>
  <c r="G1109" i="16"/>
  <c r="Y1089" i="16"/>
  <c r="F1089" i="16"/>
  <c r="I1085" i="16"/>
  <c r="Y1078" i="16"/>
  <c r="H1078" i="16"/>
  <c r="Y1062" i="16"/>
  <c r="Y1050" i="16"/>
  <c r="G1050" i="16"/>
  <c r="Y1042" i="16"/>
  <c r="G1042" i="16"/>
  <c r="G1034" i="16"/>
  <c r="I1034" i="16"/>
  <c r="I1026" i="16"/>
  <c r="Y1018" i="16"/>
  <c r="Y1010" i="16"/>
  <c r="F1010" i="16"/>
  <c r="G1006" i="16"/>
  <c r="Y1006" i="16"/>
  <c r="Y998" i="16"/>
  <c r="F986" i="16"/>
  <c r="J986" i="16"/>
  <c r="I986" i="16"/>
  <c r="H986" i="16"/>
  <c r="I970" i="16"/>
  <c r="F970" i="16"/>
  <c r="F954" i="16"/>
  <c r="I1294" i="16"/>
  <c r="H1070" i="16"/>
  <c r="J995" i="16"/>
  <c r="J1538" i="16"/>
  <c r="J1703" i="16"/>
  <c r="G696" i="16"/>
  <c r="F727" i="16"/>
  <c r="F2282" i="16"/>
  <c r="F1162" i="16"/>
  <c r="G2183" i="16"/>
  <c r="F1641" i="16"/>
  <c r="H2081" i="16"/>
  <c r="J1660" i="16"/>
  <c r="Y954" i="16"/>
  <c r="Y1626" i="16"/>
  <c r="J1829" i="16"/>
  <c r="G2342" i="16"/>
  <c r="Y2277" i="16"/>
  <c r="H2361" i="16"/>
  <c r="J954" i="16"/>
  <c r="I2004" i="16"/>
  <c r="F1360" i="16"/>
  <c r="F1518" i="16"/>
  <c r="H1294" i="16"/>
  <c r="I759" i="16"/>
  <c r="F2342" i="16"/>
  <c r="I2342" i="16"/>
  <c r="H995" i="16"/>
  <c r="F1703" i="16"/>
  <c r="J696" i="16"/>
  <c r="J1086" i="16"/>
  <c r="I727" i="16"/>
  <c r="H2032" i="16"/>
  <c r="F1525" i="16"/>
  <c r="H1265" i="16"/>
  <c r="J1265" i="16"/>
  <c r="G1154" i="16"/>
  <c r="J1595" i="16"/>
  <c r="H2282" i="16"/>
  <c r="F1732" i="16"/>
  <c r="F1092" i="16"/>
  <c r="H706" i="16"/>
  <c r="H833" i="16"/>
  <c r="F1461" i="16"/>
  <c r="J1692" i="16"/>
  <c r="I645" i="16"/>
  <c r="F2293" i="16"/>
  <c r="Y1660" i="16"/>
  <c r="G1051" i="16"/>
  <c r="J1051" i="16"/>
  <c r="J1520" i="16"/>
  <c r="G1520" i="16"/>
  <c r="I2091" i="16"/>
  <c r="I1071" i="16"/>
  <c r="J1071" i="16"/>
  <c r="G2076" i="16"/>
  <c r="G1634" i="16"/>
  <c r="G2144" i="16"/>
  <c r="G2366" i="16"/>
  <c r="I2366" i="16"/>
  <c r="G1018" i="16"/>
  <c r="Y1745" i="16"/>
  <c r="Y1144" i="16"/>
  <c r="G1183" i="16"/>
  <c r="H2256" i="16"/>
  <c r="G2256" i="16"/>
  <c r="G1678" i="16"/>
  <c r="H1915" i="16"/>
  <c r="G657" i="16"/>
  <c r="I657" i="16"/>
  <c r="I1379" i="16"/>
  <c r="I2204" i="16"/>
  <c r="F2053" i="16"/>
  <c r="I2053" i="16"/>
  <c r="J2053" i="16"/>
  <c r="F966" i="16"/>
  <c r="H618" i="16"/>
  <c r="G1461" i="16"/>
  <c r="F1607" i="16"/>
  <c r="I1607" i="16"/>
  <c r="F1617" i="16"/>
  <c r="H1617" i="16"/>
  <c r="J1683" i="16"/>
  <c r="F1683" i="16"/>
  <c r="H1683" i="16"/>
  <c r="J1853" i="16"/>
  <c r="J1947" i="16"/>
  <c r="G1947" i="16"/>
  <c r="I1947" i="16"/>
  <c r="J2014" i="16"/>
  <c r="H2170" i="16"/>
  <c r="J2170" i="16"/>
  <c r="H2422" i="16"/>
  <c r="F2422" i="16"/>
  <c r="G1085" i="16"/>
  <c r="F1085" i="16"/>
  <c r="H1688" i="16"/>
  <c r="J1144" i="16"/>
  <c r="G2023" i="16"/>
  <c r="J2023" i="16"/>
  <c r="H2165" i="16"/>
  <c r="G2165" i="16"/>
  <c r="G1469" i="16"/>
  <c r="F1808" i="16"/>
  <c r="I1808" i="16"/>
  <c r="F1142" i="16"/>
  <c r="H1142" i="16"/>
  <c r="J771" i="16"/>
  <c r="I771" i="16"/>
  <c r="F685" i="16"/>
  <c r="G685" i="16"/>
  <c r="I685" i="16"/>
  <c r="F1249" i="16"/>
  <c r="I954" i="16"/>
  <c r="H1034" i="16"/>
  <c r="F1306" i="16"/>
  <c r="I1518" i="16"/>
  <c r="J1070" i="16"/>
  <c r="G1808" i="16"/>
  <c r="F995" i="16"/>
  <c r="F2273" i="16"/>
  <c r="H2089" i="16"/>
  <c r="H1253" i="16"/>
  <c r="J2282" i="16"/>
  <c r="H1468" i="16"/>
  <c r="H765" i="16"/>
  <c r="I1829" i="16"/>
  <c r="H771" i="16"/>
  <c r="Y1590" i="16"/>
  <c r="J1555" i="16"/>
  <c r="G689" i="16"/>
  <c r="G2483" i="16"/>
  <c r="H1912" i="16"/>
  <c r="J1324" i="16"/>
  <c r="H1324" i="16"/>
  <c r="H2148" i="16"/>
  <c r="I2190" i="16"/>
  <c r="F2190" i="16"/>
  <c r="J1278" i="16"/>
  <c r="J1610" i="16"/>
  <c r="G1518" i="16"/>
  <c r="G545" i="16"/>
  <c r="H545" i="16"/>
  <c r="I566" i="16"/>
  <c r="G566" i="16"/>
  <c r="G1703" i="16"/>
  <c r="J1378" i="16"/>
  <c r="H1121" i="16"/>
  <c r="J1121" i="16"/>
  <c r="G1121" i="16"/>
  <c r="F1165" i="16"/>
  <c r="I937" i="16"/>
  <c r="J1690" i="16"/>
  <c r="I704" i="16"/>
  <c r="G704" i="16"/>
  <c r="J704" i="16"/>
  <c r="H1356" i="16"/>
  <c r="G1356" i="16"/>
  <c r="J1366" i="16"/>
  <c r="I1366" i="16"/>
  <c r="H1366" i="16"/>
  <c r="G2123" i="16"/>
  <c r="G2187" i="16"/>
  <c r="J2187" i="16"/>
  <c r="H2236" i="16"/>
  <c r="I2236" i="16"/>
  <c r="Y2297" i="16"/>
  <c r="Y1461" i="16"/>
  <c r="J1572" i="16"/>
  <c r="Y1650" i="16"/>
  <c r="H1849" i="16"/>
  <c r="G1849" i="16"/>
  <c r="I1849" i="16"/>
  <c r="G1925" i="16"/>
  <c r="I1925" i="16"/>
  <c r="Y1559" i="16"/>
  <c r="F301" i="16"/>
  <c r="H1144" i="16"/>
  <c r="F1477" i="16"/>
  <c r="I964" i="16"/>
  <c r="G964" i="16"/>
  <c r="J964" i="16"/>
  <c r="G986" i="16"/>
  <c r="H646" i="16"/>
  <c r="G646" i="16"/>
  <c r="F2073" i="16"/>
  <c r="J582" i="16"/>
  <c r="F2272" i="16"/>
  <c r="I2272" i="16"/>
  <c r="I2332" i="16"/>
  <c r="G654" i="16"/>
  <c r="F654" i="16"/>
  <c r="J654" i="16"/>
  <c r="F1831" i="16"/>
  <c r="G1831" i="16"/>
  <c r="G2306" i="16"/>
  <c r="F2306" i="16"/>
  <c r="G1619" i="16"/>
  <c r="H1687" i="16"/>
  <c r="F1687" i="16"/>
  <c r="H1145" i="16"/>
  <c r="G1145" i="16"/>
  <c r="H2292" i="16"/>
  <c r="G2292" i="16"/>
  <c r="F2292" i="16"/>
  <c r="Y2253" i="16"/>
  <c r="H1850" i="16"/>
  <c r="J1850" i="16"/>
  <c r="I2244" i="16"/>
  <c r="H1773" i="16"/>
  <c r="J2329" i="16"/>
  <c r="G2125" i="16"/>
  <c r="J1954" i="16"/>
  <c r="I1192" i="16"/>
  <c r="H2124" i="16"/>
  <c r="I2124" i="16"/>
  <c r="H1229" i="16"/>
  <c r="H1295" i="16"/>
  <c r="H2125" i="16"/>
  <c r="H607" i="16"/>
  <c r="H2502" i="16"/>
  <c r="I2481" i="16"/>
  <c r="I1314" i="16"/>
  <c r="G981" i="16"/>
  <c r="J1199" i="16"/>
  <c r="G2177" i="16"/>
  <c r="F1344" i="16"/>
  <c r="I1110" i="16"/>
  <c r="F2177" i="16"/>
  <c r="G1934" i="16"/>
  <c r="H1466" i="16"/>
  <c r="J2332" i="16"/>
  <c r="F2481" i="16"/>
  <c r="F582" i="16"/>
  <c r="H2161" i="16"/>
  <c r="G2077" i="16"/>
  <c r="H1879" i="16"/>
  <c r="H1260" i="16"/>
  <c r="G1260" i="16"/>
  <c r="I2077" i="16"/>
  <c r="I1466" i="16"/>
  <c r="G1146" i="16"/>
  <c r="H839" i="16"/>
  <c r="F839" i="16"/>
  <c r="J2046" i="16"/>
  <c r="G2041" i="16"/>
  <c r="J2041" i="16"/>
  <c r="I2041" i="16"/>
  <c r="G2492" i="16"/>
  <c r="I2492" i="16"/>
  <c r="J2445" i="16"/>
  <c r="F1436" i="16"/>
  <c r="F1840" i="16"/>
  <c r="H1840" i="16"/>
  <c r="G1840" i="16"/>
  <c r="F1863" i="16"/>
  <c r="J1863" i="16"/>
  <c r="F2114" i="16"/>
  <c r="J2251" i="16"/>
  <c r="H2438" i="16"/>
  <c r="I2438" i="16"/>
  <c r="I1787" i="16"/>
  <c r="J1787" i="16"/>
  <c r="H1787" i="16"/>
  <c r="F2415" i="16"/>
  <c r="G1390" i="16"/>
  <c r="H1373" i="16"/>
  <c r="I1373" i="16"/>
  <c r="H1309" i="16"/>
  <c r="G1309" i="16"/>
  <c r="F1274" i="16"/>
  <c r="J1994" i="16"/>
  <c r="J2339" i="16"/>
  <c r="G1443" i="16"/>
  <c r="F1443" i="16"/>
  <c r="G2039" i="16"/>
  <c r="H1009" i="16"/>
  <c r="J1992" i="16"/>
  <c r="H2373" i="16"/>
  <c r="I1522" i="16"/>
  <c r="I2373" i="16"/>
  <c r="I2339" i="16"/>
  <c r="I1994" i="16"/>
  <c r="G1161" i="16"/>
  <c r="G1871" i="16"/>
  <c r="F1094" i="16"/>
  <c r="H2001" i="16"/>
  <c r="J1859" i="16"/>
  <c r="F1859" i="16"/>
  <c r="F1991" i="16"/>
  <c r="J1991" i="16"/>
  <c r="G1784" i="16"/>
  <c r="G2104" i="16"/>
  <c r="H2377" i="16"/>
  <c r="G2430" i="16"/>
  <c r="F2430" i="16"/>
  <c r="H2430" i="16"/>
  <c r="F2215" i="16"/>
  <c r="G2215" i="16"/>
  <c r="J2215" i="16"/>
  <c r="H2215" i="16"/>
  <c r="I2215" i="16"/>
  <c r="I2060" i="16"/>
  <c r="J2060" i="16"/>
  <c r="H2060" i="16"/>
  <c r="G2060" i="16"/>
  <c r="Y1695" i="16"/>
  <c r="Y1684" i="16"/>
  <c r="Y1680" i="16"/>
  <c r="I1182" i="16"/>
  <c r="J1182" i="16"/>
  <c r="G1182" i="16"/>
  <c r="H1182" i="16"/>
  <c r="F1182" i="16"/>
  <c r="F1118" i="16"/>
  <c r="J1118" i="16"/>
  <c r="G1118" i="16"/>
  <c r="I1118" i="16"/>
  <c r="G1111" i="16"/>
  <c r="F1111" i="16"/>
  <c r="Y1066" i="16"/>
  <c r="J1100" i="16"/>
  <c r="G1100" i="16"/>
  <c r="H1100" i="16"/>
  <c r="I1506" i="16"/>
  <c r="J1910" i="16"/>
  <c r="I1910" i="16"/>
  <c r="J697" i="16"/>
  <c r="I2242" i="16"/>
  <c r="H2242" i="16"/>
  <c r="F2242" i="16"/>
  <c r="F2239" i="16"/>
  <c r="H2239" i="16"/>
  <c r="G926" i="16"/>
  <c r="I926" i="16"/>
  <c r="F908" i="16"/>
  <c r="G908" i="16"/>
  <c r="H901" i="16"/>
  <c r="I901" i="16"/>
  <c r="H812" i="16"/>
  <c r="F812" i="16"/>
  <c r="J798" i="16"/>
  <c r="I798" i="16"/>
  <c r="F798" i="16"/>
  <c r="H714" i="16"/>
  <c r="H684" i="16"/>
  <c r="F684" i="16"/>
  <c r="G684" i="16"/>
  <c r="H606" i="16"/>
  <c r="J606" i="16"/>
  <c r="Y2360" i="16"/>
  <c r="Y2324" i="16"/>
  <c r="Y2313" i="16"/>
  <c r="Y2301" i="16"/>
  <c r="Y2269" i="16"/>
  <c r="Y2249" i="16"/>
  <c r="Y2245" i="16"/>
  <c r="Y982" i="16"/>
  <c r="Y974" i="16"/>
  <c r="G1776" i="16"/>
  <c r="Y1218" i="16"/>
  <c r="Y1214" i="16"/>
  <c r="I715" i="16"/>
  <c r="F715" i="16"/>
  <c r="Y703" i="16"/>
  <c r="J2312" i="16"/>
  <c r="Y1672" i="16"/>
  <c r="Y1634" i="16"/>
  <c r="Y1038" i="16"/>
  <c r="Y1034" i="16"/>
  <c r="Y1022" i="16"/>
  <c r="Y2145" i="16"/>
  <c r="Y2090" i="16"/>
  <c r="Y2054" i="16"/>
  <c r="Y2348" i="16"/>
  <c r="Y2344" i="16"/>
  <c r="Y2305" i="16"/>
  <c r="Y1769" i="16"/>
  <c r="Y1765" i="16"/>
  <c r="Y1727" i="16"/>
  <c r="Y1688" i="16"/>
  <c r="Y1469" i="16"/>
  <c r="I2353" i="16"/>
  <c r="J2353" i="16"/>
  <c r="Y2230" i="16"/>
  <c r="Y1894" i="16"/>
  <c r="Y1878" i="16"/>
  <c r="Y1949" i="16"/>
  <c r="Y1809" i="16"/>
  <c r="Y1741" i="16"/>
  <c r="Y1679" i="16"/>
  <c r="G1504" i="16"/>
  <c r="Y734" i="16"/>
  <c r="Y2298" i="16"/>
  <c r="Y2293" i="16"/>
  <c r="Y2289" i="16"/>
  <c r="Y2219" i="16"/>
  <c r="Y2212" i="16"/>
  <c r="Y2208" i="16"/>
  <c r="Y2161" i="16"/>
  <c r="Y1914" i="16"/>
  <c r="Y1910" i="16"/>
  <c r="Y1883" i="16"/>
  <c r="Y1843" i="16"/>
  <c r="Y1835" i="16"/>
  <c r="Y1830" i="16"/>
  <c r="Y1786" i="16"/>
  <c r="Y1480" i="16"/>
  <c r="Y1416" i="16"/>
  <c r="Y1389" i="16"/>
  <c r="Y1339" i="16"/>
  <c r="Y1334" i="16"/>
  <c r="Y1284" i="16"/>
  <c r="Y846" i="16"/>
  <c r="Y831" i="16"/>
  <c r="Y769" i="16"/>
  <c r="Y2500" i="16"/>
  <c r="Y1992" i="16"/>
  <c r="Y1686" i="16"/>
  <c r="Y1682" i="16"/>
  <c r="J1389" i="16"/>
  <c r="I1389" i="16"/>
  <c r="Y1249" i="16"/>
  <c r="Y1011" i="16"/>
  <c r="Y1217" i="16"/>
  <c r="Y1210" i="16"/>
  <c r="Y1182" i="16"/>
  <c r="Y1167" i="16"/>
  <c r="Y1132" i="16"/>
  <c r="Y1077" i="16"/>
  <c r="Y999" i="16"/>
  <c r="Y993" i="16"/>
  <c r="Y951" i="16"/>
  <c r="Y935" i="16"/>
  <c r="Y902" i="16"/>
  <c r="Y844" i="16"/>
  <c r="Y833" i="16"/>
  <c r="Y687" i="16"/>
  <c r="Y638" i="16"/>
  <c r="Y634" i="16"/>
  <c r="Y599" i="16"/>
  <c r="Y593" i="16"/>
  <c r="Y569" i="16"/>
  <c r="G2312" i="16"/>
  <c r="Y2233" i="16"/>
  <c r="Y1840" i="16"/>
  <c r="Y1491" i="16"/>
  <c r="Y1273" i="16"/>
  <c r="Y1231" i="16"/>
  <c r="F2316" i="16"/>
  <c r="G1088" i="16"/>
  <c r="H1088" i="16"/>
  <c r="F1088" i="16"/>
  <c r="J583" i="16"/>
  <c r="G2063" i="16"/>
  <c r="J2063" i="16"/>
  <c r="J2087" i="16"/>
  <c r="I2087" i="16"/>
  <c r="H858" i="16"/>
  <c r="G1190" i="16"/>
  <c r="H1190" i="16"/>
  <c r="J1209" i="16"/>
  <c r="I1224" i="16"/>
  <c r="H1224" i="16"/>
  <c r="G1224" i="16"/>
  <c r="H1257" i="16"/>
  <c r="J1257" i="16"/>
  <c r="I1257" i="16"/>
  <c r="F1257" i="16"/>
  <c r="G1257" i="16"/>
  <c r="H1372" i="16"/>
  <c r="I1490" i="16"/>
  <c r="H1727" i="16"/>
  <c r="F1727" i="16"/>
  <c r="J1866" i="16"/>
  <c r="H1866" i="16"/>
  <c r="H1911" i="16"/>
  <c r="I1911" i="16"/>
  <c r="J1911" i="16"/>
  <c r="G1911" i="16"/>
  <c r="F1911" i="16"/>
  <c r="G1603" i="16"/>
  <c r="J1603" i="16"/>
  <c r="I1603" i="16"/>
  <c r="H1603" i="16"/>
  <c r="F1613" i="16"/>
  <c r="G1658" i="16"/>
  <c r="J1658" i="16"/>
  <c r="F1658" i="16"/>
  <c r="F1685" i="16"/>
  <c r="G1896" i="16"/>
  <c r="F1896" i="16"/>
  <c r="F2160" i="16"/>
  <c r="I2160" i="16"/>
  <c r="J2160" i="16"/>
  <c r="G2412" i="16"/>
  <c r="F2412" i="16"/>
  <c r="H2412" i="16"/>
  <c r="J2412" i="16"/>
  <c r="F2434" i="16"/>
  <c r="H2434" i="16"/>
  <c r="J2434" i="16"/>
  <c r="G2434" i="16"/>
  <c r="I2434" i="16"/>
  <c r="H2387" i="16"/>
  <c r="F2387" i="16"/>
  <c r="J2387" i="16"/>
  <c r="J2264" i="16"/>
  <c r="I2264" i="16"/>
  <c r="G2264" i="16"/>
  <c r="F2264" i="16"/>
  <c r="J2184" i="16"/>
  <c r="H2184" i="16"/>
  <c r="H2172" i="16"/>
  <c r="J2172" i="16"/>
  <c r="F2172" i="16"/>
  <c r="I2172" i="16"/>
  <c r="J2146" i="16"/>
  <c r="H2146" i="16"/>
  <c r="H2137" i="16"/>
  <c r="J2137" i="16"/>
  <c r="F2134" i="16"/>
  <c r="I2134" i="16"/>
  <c r="I2086" i="16"/>
  <c r="J2086" i="16"/>
  <c r="F2086" i="16"/>
  <c r="G2086" i="16"/>
  <c r="G2047" i="16"/>
  <c r="F2047" i="16"/>
  <c r="I2047" i="16"/>
  <c r="F2025" i="16"/>
  <c r="H2022" i="16"/>
  <c r="H2087" i="16"/>
  <c r="G2478" i="16"/>
  <c r="H2478" i="16"/>
  <c r="G1207" i="16"/>
  <c r="H1207" i="16"/>
  <c r="G713" i="16"/>
  <c r="F874" i="16"/>
  <c r="J874" i="16"/>
  <c r="J562" i="16"/>
  <c r="I562" i="16"/>
  <c r="G759" i="16"/>
  <c r="J759" i="16"/>
  <c r="F759" i="16"/>
  <c r="H1679" i="16"/>
  <c r="I2055" i="16"/>
  <c r="G2279" i="16"/>
  <c r="F2279" i="16"/>
  <c r="I2279" i="16"/>
  <c r="H2279" i="16"/>
  <c r="J993" i="16"/>
  <c r="G993" i="16"/>
  <c r="F993" i="16"/>
  <c r="I993" i="16"/>
  <c r="F1958" i="16"/>
  <c r="J847" i="16"/>
  <c r="G847" i="16"/>
  <c r="I847" i="16"/>
  <c r="H847" i="16"/>
  <c r="F2111" i="16"/>
  <c r="J2127" i="16"/>
  <c r="G2172" i="16"/>
  <c r="H1737" i="16"/>
  <c r="F843" i="16"/>
  <c r="H843" i="16"/>
  <c r="I843" i="16"/>
  <c r="G843" i="16"/>
  <c r="F2398" i="16"/>
  <c r="G2398" i="16"/>
  <c r="I2369" i="16"/>
  <c r="J2369" i="16"/>
  <c r="F2369" i="16"/>
  <c r="J1088" i="16"/>
  <c r="G1507" i="16"/>
  <c r="H1507" i="16"/>
  <c r="J1507" i="16"/>
  <c r="I554" i="16"/>
  <c r="H554" i="16"/>
  <c r="F858" i="16"/>
  <c r="F1746" i="16"/>
  <c r="I1746" i="16"/>
  <c r="H1746" i="16"/>
  <c r="J1746" i="16"/>
  <c r="G612" i="16"/>
  <c r="I612" i="16"/>
  <c r="F1930" i="16"/>
  <c r="G1980" i="16"/>
  <c r="F2022" i="16"/>
  <c r="G2036" i="16"/>
  <c r="F2036" i="16"/>
  <c r="H2036" i="16"/>
  <c r="J2036" i="16"/>
  <c r="I2289" i="16"/>
  <c r="J2289" i="16"/>
  <c r="G2289" i="16"/>
  <c r="F2289" i="16"/>
  <c r="H2289" i="16"/>
  <c r="H2402" i="16"/>
  <c r="H2086" i="16"/>
  <c r="I1501" i="16"/>
  <c r="G1501" i="16"/>
  <c r="H1501" i="16"/>
  <c r="F1501" i="16"/>
  <c r="J1501" i="16"/>
  <c r="F1985" i="16"/>
  <c r="J1985" i="16"/>
  <c r="H2054" i="16"/>
  <c r="I2054" i="16"/>
  <c r="G2054" i="16"/>
  <c r="G2393" i="16"/>
  <c r="J2393" i="16"/>
  <c r="J2503" i="16"/>
  <c r="H2503" i="16"/>
  <c r="G2503" i="16"/>
  <c r="G554" i="16"/>
  <c r="G543" i="16"/>
  <c r="J543" i="16"/>
  <c r="I2316" i="16"/>
  <c r="F543" i="16"/>
  <c r="J554" i="16"/>
  <c r="I1507" i="16"/>
  <c r="F562" i="16"/>
  <c r="I1088" i="16"/>
  <c r="J1679" i="16"/>
  <c r="I1207" i="16"/>
  <c r="H2063" i="16"/>
  <c r="G2087" i="16"/>
  <c r="I2412" i="16"/>
  <c r="I2150" i="16"/>
  <c r="J2168" i="16"/>
  <c r="G1843" i="16"/>
  <c r="H1843" i="16"/>
  <c r="F1843" i="16"/>
  <c r="F1304" i="16"/>
  <c r="G1723" i="16"/>
  <c r="J1723" i="16"/>
  <c r="G1538" i="16"/>
  <c r="F1538" i="16"/>
  <c r="H1855" i="16"/>
  <c r="H2047" i="16"/>
  <c r="J2283" i="16"/>
  <c r="G2387" i="16"/>
  <c r="H2082" i="16"/>
  <c r="G2444" i="16"/>
  <c r="F2444" i="16"/>
  <c r="H2444" i="16"/>
  <c r="F1358" i="16"/>
  <c r="H2264" i="16"/>
  <c r="G1709" i="16"/>
  <c r="J1709" i="16"/>
  <c r="I1709" i="16"/>
  <c r="J2047" i="16"/>
  <c r="G2273" i="16"/>
  <c r="J2273" i="16"/>
  <c r="H2273" i="16"/>
  <c r="F1078" i="16"/>
  <c r="G1078" i="16"/>
  <c r="I1078" i="16"/>
  <c r="G1488" i="16"/>
  <c r="H1488" i="16"/>
  <c r="J1488" i="16"/>
  <c r="J894" i="16"/>
  <c r="I894" i="16"/>
  <c r="H894" i="16"/>
  <c r="G802" i="16"/>
  <c r="F802" i="16"/>
  <c r="J802" i="16"/>
  <c r="I802" i="16"/>
  <c r="I2157" i="16"/>
  <c r="H2157" i="16"/>
  <c r="J2157" i="16"/>
  <c r="G2157" i="16"/>
  <c r="I822" i="16"/>
  <c r="F822" i="16"/>
  <c r="H822" i="16"/>
  <c r="G822" i="16"/>
  <c r="F2101" i="16"/>
  <c r="H1160" i="16"/>
  <c r="J1160" i="16"/>
  <c r="G1160" i="16"/>
  <c r="F1160" i="16"/>
  <c r="I1166" i="16"/>
  <c r="H1166" i="16"/>
  <c r="I2197" i="16"/>
  <c r="G2197" i="16"/>
  <c r="I2285" i="16"/>
  <c r="J1184" i="16"/>
  <c r="H1184" i="16"/>
  <c r="G1184" i="16"/>
  <c r="F1184" i="16"/>
  <c r="G1440" i="16"/>
  <c r="J1440" i="16"/>
  <c r="F1440" i="16"/>
  <c r="I1440" i="16"/>
  <c r="H1440" i="16"/>
  <c r="H1723" i="16"/>
  <c r="J2316" i="16"/>
  <c r="I874" i="16"/>
  <c r="G1679" i="16"/>
  <c r="H562" i="16"/>
  <c r="H759" i="16"/>
  <c r="I1538" i="16"/>
  <c r="J1855" i="16"/>
  <c r="I2063" i="16"/>
  <c r="I1488" i="16"/>
  <c r="J2279" i="16"/>
  <c r="J1490" i="16"/>
  <c r="H993" i="16"/>
  <c r="I1896" i="16"/>
  <c r="H802" i="16"/>
  <c r="F1603" i="16"/>
  <c r="F1866" i="16"/>
  <c r="G2225" i="16"/>
  <c r="H2225" i="16"/>
  <c r="J2225" i="16"/>
  <c r="I2146" i="16"/>
  <c r="G2443" i="16"/>
  <c r="J2443" i="16"/>
  <c r="F2054" i="16"/>
  <c r="G2388" i="16"/>
  <c r="I2388" i="16"/>
  <c r="G605" i="16"/>
  <c r="J605" i="16"/>
  <c r="I605" i="16"/>
  <c r="J1372" i="16"/>
  <c r="G1114" i="16"/>
  <c r="J1114" i="16"/>
  <c r="G1993" i="16"/>
  <c r="H1993" i="16"/>
  <c r="I1993" i="16"/>
  <c r="F696" i="16"/>
  <c r="I696" i="16"/>
  <c r="J1048" i="16"/>
  <c r="F1048" i="16"/>
  <c r="J1918" i="16"/>
  <c r="H653" i="16"/>
  <c r="G653" i="16"/>
  <c r="J2234" i="16"/>
  <c r="G2247" i="16"/>
  <c r="G1037" i="16"/>
  <c r="H1037" i="16"/>
  <c r="F1037" i="16"/>
  <c r="G1153" i="16"/>
  <c r="H922" i="16"/>
  <c r="J2054" i="16"/>
  <c r="F2097" i="16"/>
  <c r="H2097" i="16"/>
  <c r="F1476" i="16"/>
  <c r="J1476" i="16"/>
  <c r="I1476" i="16"/>
  <c r="F1614" i="16"/>
  <c r="I1614" i="16"/>
  <c r="G2224" i="16"/>
  <c r="I2228" i="16"/>
  <c r="H2228" i="16"/>
  <c r="F658" i="16"/>
  <c r="G658" i="16"/>
  <c r="J818" i="16"/>
  <c r="G818" i="16"/>
  <c r="H1892" i="16"/>
  <c r="I1892" i="16"/>
  <c r="H2347" i="16"/>
  <c r="G2347" i="16"/>
  <c r="I2382" i="16"/>
  <c r="H2382" i="16"/>
  <c r="G2382" i="16"/>
  <c r="F2269" i="16"/>
  <c r="F1133" i="16"/>
  <c r="G1133" i="16"/>
  <c r="J1133" i="16"/>
  <c r="I1137" i="16"/>
  <c r="G1137" i="16"/>
  <c r="H1137" i="16"/>
  <c r="J1137" i="16"/>
  <c r="H1001" i="16"/>
  <c r="J1001" i="16"/>
  <c r="F1001" i="16"/>
  <c r="G1026" i="16"/>
  <c r="H1026" i="16"/>
  <c r="J1026" i="16"/>
  <c r="F1026" i="16"/>
  <c r="I1675" i="16"/>
  <c r="G1675" i="16"/>
  <c r="F1675" i="16"/>
  <c r="H1675" i="16"/>
  <c r="J2029" i="16"/>
  <c r="F2029" i="16"/>
  <c r="H2029" i="16"/>
  <c r="I2029" i="16"/>
  <c r="G2029" i="16"/>
  <c r="H2360" i="16"/>
  <c r="I2360" i="16"/>
  <c r="J2360" i="16"/>
  <c r="F2360" i="16"/>
  <c r="I934" i="16"/>
  <c r="G1015" i="16"/>
  <c r="J1015" i="16"/>
  <c r="G581" i="16"/>
  <c r="G1596" i="16"/>
  <c r="H1596" i="16"/>
  <c r="F1903" i="16"/>
  <c r="H783" i="16"/>
  <c r="G1194" i="16"/>
  <c r="J1194" i="16"/>
  <c r="J1251" i="16"/>
  <c r="H2133" i="16"/>
  <c r="G2133" i="16"/>
  <c r="I2183" i="16"/>
  <c r="H2183" i="16"/>
  <c r="F1937" i="16"/>
  <c r="H1937" i="16"/>
  <c r="J2261" i="16"/>
  <c r="F1695" i="16"/>
  <c r="I1695" i="16"/>
  <c r="J1303" i="16"/>
  <c r="G1270" i="16"/>
  <c r="I1590" i="16"/>
  <c r="F1590" i="16"/>
  <c r="F1786" i="16"/>
  <c r="J1786" i="16"/>
  <c r="I1786" i="16"/>
  <c r="I2165" i="16"/>
  <c r="F1763" i="16"/>
  <c r="J1763" i="16"/>
  <c r="G1763" i="16"/>
  <c r="J2167" i="16"/>
  <c r="G2167" i="16"/>
  <c r="G1022" i="16"/>
  <c r="F1022" i="16"/>
  <c r="I1022" i="16"/>
  <c r="G1044" i="16"/>
  <c r="J1075" i="16"/>
  <c r="H1075" i="16"/>
  <c r="J2254" i="16"/>
  <c r="I2254" i="16"/>
  <c r="J1076" i="16"/>
  <c r="I1076" i="16"/>
  <c r="I1193" i="16"/>
  <c r="G1193" i="16"/>
  <c r="J1529" i="16"/>
  <c r="F1529" i="16"/>
  <c r="G1529" i="16"/>
  <c r="F1889" i="16"/>
  <c r="I1889" i="16"/>
  <c r="J2072" i="16"/>
  <c r="H2365" i="16"/>
  <c r="J2363" i="16"/>
  <c r="F2363" i="16"/>
  <c r="G2363" i="16"/>
  <c r="I2363" i="16"/>
  <c r="J2328" i="16"/>
  <c r="F2328" i="16"/>
  <c r="J2296" i="16"/>
  <c r="J2278" i="16"/>
  <c r="F2278" i="16"/>
  <c r="H2278" i="16"/>
  <c r="H2250" i="16"/>
  <c r="J2250" i="16"/>
  <c r="F2250" i="16"/>
  <c r="I828" i="16"/>
  <c r="H821" i="16"/>
  <c r="G821" i="16"/>
  <c r="I821" i="16"/>
  <c r="H814" i="16"/>
  <c r="I814" i="16"/>
  <c r="F808" i="16"/>
  <c r="J808" i="16"/>
  <c r="I808" i="16"/>
  <c r="H794" i="16"/>
  <c r="I752" i="16"/>
  <c r="Y2421" i="16"/>
  <c r="F1981" i="16"/>
  <c r="I1981" i="16"/>
  <c r="H1981" i="16"/>
  <c r="G1973" i="16"/>
  <c r="F1953" i="16"/>
  <c r="I1953" i="16"/>
  <c r="J1945" i="16"/>
  <c r="H1897" i="16"/>
  <c r="Y1890" i="16"/>
  <c r="G1874" i="16"/>
  <c r="G1870" i="16"/>
  <c r="Y1870" i="16"/>
  <c r="I1508" i="16"/>
  <c r="H1508" i="16"/>
  <c r="F1120" i="16"/>
  <c r="H1120" i="16"/>
  <c r="F1116" i="16"/>
  <c r="I1109" i="16"/>
  <c r="I1097" i="16"/>
  <c r="F1097" i="16"/>
  <c r="J1085" i="16"/>
  <c r="Y1074" i="16"/>
  <c r="I967" i="16"/>
  <c r="H967" i="16"/>
  <c r="G895" i="16"/>
  <c r="Y895" i="16"/>
  <c r="I891" i="16"/>
  <c r="Y885" i="16"/>
  <c r="G885" i="16"/>
  <c r="G783" i="16"/>
  <c r="G775" i="16"/>
  <c r="J775" i="16"/>
  <c r="G772" i="16"/>
  <c r="I772" i="16"/>
  <c r="G768" i="16"/>
  <c r="I768" i="16"/>
  <c r="F768" i="16"/>
  <c r="J764" i="16"/>
  <c r="I764" i="16"/>
  <c r="F764" i="16"/>
  <c r="H760" i="16"/>
  <c r="G745" i="16"/>
  <c r="J745" i="16"/>
  <c r="G741" i="16"/>
  <c r="J737" i="16"/>
  <c r="I737" i="16"/>
  <c r="J726" i="16"/>
  <c r="H726" i="16"/>
  <c r="F726" i="16"/>
  <c r="G619" i="16"/>
  <c r="Y619" i="16"/>
  <c r="Y615" i="16"/>
  <c r="Y604" i="16"/>
  <c r="G604" i="16"/>
  <c r="G592" i="16"/>
  <c r="Y584" i="16"/>
  <c r="Y577" i="16"/>
  <c r="H570" i="16"/>
  <c r="J570" i="16"/>
  <c r="J1215" i="16"/>
  <c r="G1215" i="16"/>
  <c r="G655" i="16"/>
  <c r="J655" i="16"/>
  <c r="I655" i="16"/>
  <c r="J987" i="16"/>
  <c r="G618" i="16"/>
  <c r="J618" i="16"/>
  <c r="H685" i="16"/>
  <c r="J1752" i="16"/>
  <c r="G2378" i="16"/>
  <c r="F2378" i="16"/>
  <c r="G1933" i="16"/>
  <c r="H1933" i="16"/>
  <c r="H647" i="16"/>
  <c r="J647" i="16"/>
  <c r="G2305" i="16"/>
  <c r="F2305" i="16"/>
  <c r="I2195" i="16"/>
  <c r="G2244" i="16"/>
  <c r="I1785" i="16"/>
  <c r="F689" i="16"/>
  <c r="I1520" i="16"/>
  <c r="I1051" i="16"/>
  <c r="H1051" i="16"/>
  <c r="F1017" i="16"/>
  <c r="I1206" i="16"/>
  <c r="F1206" i="16"/>
  <c r="H2391" i="16"/>
  <c r="F1034" i="16"/>
  <c r="I467" i="16"/>
  <c r="I1922" i="16"/>
  <c r="I988" i="16"/>
  <c r="I1760" i="16"/>
  <c r="H630" i="16"/>
  <c r="I545" i="16"/>
  <c r="F1294" i="16"/>
  <c r="H1071" i="16"/>
  <c r="J1163" i="16"/>
  <c r="J1877" i="16"/>
  <c r="I1592" i="16"/>
  <c r="G1712" i="16"/>
  <c r="F683" i="16"/>
  <c r="F1199" i="16"/>
  <c r="F1702" i="16"/>
  <c r="H1702" i="16"/>
  <c r="F1720" i="16"/>
  <c r="H2077" i="16"/>
  <c r="F2308" i="16"/>
  <c r="F2260" i="16"/>
  <c r="J1203" i="16"/>
  <c r="H1203" i="16"/>
  <c r="I239" i="16"/>
  <c r="F1925" i="16"/>
  <c r="F2356" i="16"/>
  <c r="F1194" i="16"/>
  <c r="F987" i="16"/>
  <c r="H1732" i="16"/>
  <c r="I1937" i="16"/>
  <c r="J1933" i="16"/>
  <c r="I2378" i="16"/>
  <c r="H1015" i="16"/>
  <c r="F934" i="16"/>
  <c r="I1752" i="16"/>
  <c r="I2418" i="16"/>
  <c r="I2170" i="16"/>
  <c r="J685" i="16"/>
  <c r="F618" i="16"/>
  <c r="H1903" i="16"/>
  <c r="F2143" i="16"/>
  <c r="J2143" i="16"/>
  <c r="H1251" i="16"/>
  <c r="F783" i="16"/>
  <c r="I2237" i="16"/>
  <c r="I1364" i="16"/>
  <c r="H704" i="16"/>
  <c r="J650" i="16"/>
  <c r="G1142" i="16"/>
  <c r="J1044" i="16"/>
  <c r="G790" i="16"/>
  <c r="J2392" i="16"/>
  <c r="F1514" i="16"/>
  <c r="G1122" i="16"/>
  <c r="I1122" i="16"/>
  <c r="F645" i="16"/>
  <c r="H731" i="16"/>
  <c r="G833" i="16"/>
  <c r="F833" i="16"/>
  <c r="G1604" i="16"/>
  <c r="I1604" i="16"/>
  <c r="H1690" i="16"/>
  <c r="G2155" i="16"/>
  <c r="F2155" i="16"/>
  <c r="G2226" i="16"/>
  <c r="H2226" i="16"/>
  <c r="H2266" i="16"/>
  <c r="J1022" i="16"/>
  <c r="F1804" i="16"/>
  <c r="J620" i="16"/>
  <c r="F698" i="16"/>
  <c r="J698" i="16"/>
  <c r="I793" i="16"/>
  <c r="G793" i="16"/>
  <c r="F895" i="16"/>
  <c r="H895" i="16"/>
  <c r="F1228" i="16"/>
  <c r="H1860" i="16"/>
  <c r="G1880" i="16"/>
  <c r="H1880" i="16"/>
  <c r="I2085" i="16"/>
  <c r="J2135" i="16"/>
  <c r="G2135" i="16"/>
  <c r="H2179" i="16"/>
  <c r="G2179" i="16"/>
  <c r="H2427" i="16"/>
  <c r="I2167" i="16"/>
  <c r="F1181" i="16"/>
  <c r="G1181" i="16"/>
  <c r="F1650" i="16"/>
  <c r="J1656" i="16"/>
  <c r="F1839" i="16"/>
  <c r="J1898" i="16"/>
  <c r="F1898" i="16"/>
  <c r="G2020" i="16"/>
  <c r="I2040" i="16"/>
  <c r="G2287" i="16"/>
  <c r="J2287" i="16"/>
  <c r="H2295" i="16"/>
  <c r="F2295" i="16"/>
  <c r="F2167" i="16"/>
  <c r="G1590" i="16"/>
  <c r="F1500" i="16"/>
  <c r="F2023" i="16"/>
  <c r="H1786" i="16"/>
  <c r="F2165" i="16"/>
  <c r="F1193" i="16"/>
  <c r="F1044" i="16"/>
  <c r="F1076" i="16"/>
  <c r="J695" i="16"/>
  <c r="F788" i="16"/>
  <c r="I788" i="16"/>
  <c r="G2426" i="16"/>
  <c r="H2426" i="16"/>
  <c r="I2324" i="16"/>
  <c r="F2324" i="16"/>
  <c r="F2383" i="16"/>
  <c r="I2383" i="16"/>
  <c r="F752" i="16"/>
  <c r="F2192" i="16"/>
  <c r="I2192" i="16"/>
  <c r="J1077" i="16"/>
  <c r="G1077" i="16"/>
  <c r="G932" i="16"/>
  <c r="H932" i="16"/>
  <c r="I1189" i="16"/>
  <c r="H1189" i="16"/>
  <c r="Y726" i="16"/>
  <c r="Y899" i="16"/>
  <c r="I819" i="16"/>
  <c r="G687" i="16"/>
  <c r="F687" i="16"/>
  <c r="J1109" i="16"/>
  <c r="H1252" i="16"/>
  <c r="I1252" i="16"/>
  <c r="H2436" i="16"/>
  <c r="I2031" i="16"/>
  <c r="G1052" i="16"/>
  <c r="F1052" i="16"/>
  <c r="H1052" i="16"/>
  <c r="G2145" i="16"/>
  <c r="J2145" i="16"/>
  <c r="H595" i="16"/>
  <c r="I726" i="16"/>
  <c r="F984" i="16"/>
  <c r="H984" i="16"/>
  <c r="Y573" i="16"/>
  <c r="J625" i="16"/>
  <c r="H639" i="16"/>
  <c r="F639" i="16"/>
  <c r="G639" i="16"/>
  <c r="F2317" i="16"/>
  <c r="J1834" i="16"/>
  <c r="G1834" i="16"/>
  <c r="F1798" i="16"/>
  <c r="J1537" i="16"/>
  <c r="I1537" i="16"/>
  <c r="G1537" i="16"/>
  <c r="J1020" i="16"/>
  <c r="F1020" i="16"/>
  <c r="I1020" i="16"/>
  <c r="G1020" i="16"/>
  <c r="J970" i="16"/>
  <c r="G970" i="16"/>
  <c r="H970" i="16"/>
  <c r="H948" i="16"/>
  <c r="I948" i="16"/>
  <c r="G948" i="16"/>
  <c r="J2305" i="16"/>
  <c r="I689" i="16"/>
  <c r="H689" i="16"/>
  <c r="F1874" i="16"/>
  <c r="H1343" i="16"/>
  <c r="J1206" i="16"/>
  <c r="I1168" i="16"/>
  <c r="J1113" i="16"/>
  <c r="F2391" i="16"/>
  <c r="I2391" i="16"/>
  <c r="G2238" i="16"/>
  <c r="G1922" i="16"/>
  <c r="I2093" i="16"/>
  <c r="H1215" i="16"/>
  <c r="H2110" i="16"/>
  <c r="H930" i="16"/>
  <c r="H1760" i="16"/>
  <c r="F1480" i="16"/>
  <c r="J630" i="16"/>
  <c r="F566" i="16"/>
  <c r="F545" i="16"/>
  <c r="J545" i="16"/>
  <c r="G1294" i="16"/>
  <c r="I1324" i="16"/>
  <c r="F805" i="16"/>
  <c r="I646" i="16"/>
  <c r="I1163" i="16"/>
  <c r="I995" i="16"/>
  <c r="H588" i="16"/>
  <c r="F702" i="16"/>
  <c r="J603" i="16"/>
  <c r="J2475" i="16"/>
  <c r="J2400" i="16"/>
  <c r="I650" i="16"/>
  <c r="I611" i="16"/>
  <c r="H683" i="16"/>
  <c r="F2033" i="16"/>
  <c r="H1199" i="16"/>
  <c r="I1142" i="16"/>
  <c r="I1702" i="16"/>
  <c r="J727" i="16"/>
  <c r="G1254" i="16"/>
  <c r="F1684" i="16"/>
  <c r="F1627" i="16"/>
  <c r="J2009" i="16"/>
  <c r="H1722" i="16"/>
  <c r="I1165" i="16"/>
  <c r="F2287" i="16"/>
  <c r="H1925" i="16"/>
  <c r="H1898" i="16"/>
  <c r="G1837" i="16"/>
  <c r="H1572" i="16"/>
  <c r="H1595" i="16"/>
  <c r="F2310" i="16"/>
  <c r="H1194" i="16"/>
  <c r="J895" i="16"/>
  <c r="F620" i="16"/>
  <c r="G2204" i="16"/>
  <c r="J1122" i="16"/>
  <c r="I987" i="16"/>
  <c r="J1732" i="16"/>
  <c r="F2085" i="16"/>
  <c r="F2226" i="16"/>
  <c r="J1943" i="16"/>
  <c r="H2020" i="16"/>
  <c r="J1937" i="16"/>
  <c r="I1129" i="16"/>
  <c r="F2183" i="16"/>
  <c r="J2085" i="16"/>
  <c r="J1880" i="16"/>
  <c r="F855" i="16"/>
  <c r="I2226" i="16"/>
  <c r="I833" i="16"/>
  <c r="I745" i="16"/>
  <c r="I1605" i="16"/>
  <c r="F2179" i="16"/>
  <c r="F1752" i="16"/>
  <c r="I581" i="16"/>
  <c r="F1913" i="16"/>
  <c r="I1903" i="16"/>
  <c r="H2053" i="16"/>
  <c r="G1605" i="16"/>
  <c r="I1121" i="16"/>
  <c r="J2185" i="16"/>
  <c r="G1251" i="16"/>
  <c r="J2427" i="16"/>
  <c r="J783" i="16"/>
  <c r="H2274" i="16"/>
  <c r="F1690" i="16"/>
  <c r="J301" i="16"/>
  <c r="H1500" i="16"/>
  <c r="Y1874" i="16"/>
  <c r="G2278" i="16"/>
  <c r="J1913" i="16"/>
  <c r="G1882" i="16"/>
  <c r="I695" i="16"/>
  <c r="I1798" i="16"/>
  <c r="Y588" i="16"/>
  <c r="I2287" i="16"/>
  <c r="F2241" i="16"/>
  <c r="J2226" i="16"/>
  <c r="I1270" i="16"/>
  <c r="Y570" i="16"/>
  <c r="J1953" i="16"/>
  <c r="J731" i="16"/>
  <c r="F1917" i="16"/>
  <c r="G2085" i="16"/>
  <c r="H790" i="16"/>
  <c r="H819" i="16"/>
  <c r="H1889" i="16"/>
  <c r="I2221" i="16"/>
  <c r="Y764" i="16"/>
  <c r="G1466" i="16"/>
  <c r="F1466" i="16"/>
  <c r="I1075" i="16"/>
  <c r="F540" i="16"/>
  <c r="I540" i="16"/>
  <c r="G625" i="16"/>
  <c r="F775" i="16"/>
  <c r="F825" i="16"/>
  <c r="F973" i="16"/>
  <c r="J1468" i="16"/>
  <c r="I1468" i="16"/>
  <c r="I1647" i="16"/>
  <c r="F1647" i="16"/>
  <c r="I2173" i="16"/>
  <c r="G2173" i="16"/>
  <c r="F2270" i="16"/>
  <c r="G2328" i="16"/>
  <c r="H1022" i="16"/>
  <c r="Y558" i="16"/>
  <c r="G595" i="16"/>
  <c r="G855" i="16"/>
  <c r="G795" i="16"/>
  <c r="G868" i="16"/>
  <c r="G1205" i="16"/>
  <c r="F1205" i="16"/>
  <c r="J1205" i="16"/>
  <c r="G1249" i="16"/>
  <c r="J1249" i="16"/>
  <c r="F1356" i="16"/>
  <c r="I1356" i="16"/>
  <c r="H1370" i="16"/>
  <c r="G1370" i="16"/>
  <c r="F1370" i="16"/>
  <c r="I1806" i="16"/>
  <c r="J1917" i="16"/>
  <c r="F2123" i="16"/>
  <c r="J2123" i="16"/>
  <c r="F2354" i="16"/>
  <c r="H2447" i="16"/>
  <c r="G984" i="16"/>
  <c r="F1897" i="16"/>
  <c r="J1162" i="16"/>
  <c r="G1177" i="16"/>
  <c r="I1177" i="16"/>
  <c r="H1461" i="16"/>
  <c r="J1527" i="16"/>
  <c r="G1527" i="16"/>
  <c r="F1527" i="16"/>
  <c r="I1689" i="16"/>
  <c r="J1689" i="16"/>
  <c r="I1762" i="16"/>
  <c r="I1799" i="16"/>
  <c r="G1937" i="16"/>
  <c r="G2042" i="16"/>
  <c r="H2042" i="16"/>
  <c r="G2154" i="16"/>
  <c r="J2193" i="16"/>
  <c r="J2263" i="16"/>
  <c r="H2267" i="16"/>
  <c r="G2281" i="16"/>
  <c r="H2167" i="16"/>
  <c r="F813" i="16"/>
  <c r="J1590" i="16"/>
  <c r="Y772" i="16"/>
  <c r="Y1953" i="16"/>
  <c r="F948" i="16"/>
  <c r="G2365" i="16"/>
  <c r="G570" i="16"/>
  <c r="G1120" i="16"/>
  <c r="H891" i="16"/>
  <c r="H1085" i="16"/>
  <c r="F1109" i="16"/>
  <c r="H772" i="16"/>
  <c r="G1413" i="16"/>
  <c r="F1077" i="16"/>
  <c r="G1508" i="16"/>
  <c r="J1778" i="16"/>
  <c r="J892" i="16"/>
  <c r="H2023" i="16"/>
  <c r="J1897" i="16"/>
  <c r="I2426" i="16"/>
  <c r="F1483" i="16"/>
  <c r="J2165" i="16"/>
  <c r="J1189" i="16"/>
  <c r="J2192" i="16"/>
  <c r="I760" i="16"/>
  <c r="J2324" i="16"/>
  <c r="I1397" i="16"/>
  <c r="F1508" i="16"/>
  <c r="G1303" i="16"/>
  <c r="J788" i="16"/>
  <c r="H2145" i="16"/>
  <c r="F2254" i="16"/>
  <c r="I1044" i="16"/>
  <c r="I1848" i="16"/>
  <c r="H2031" i="16"/>
  <c r="J768" i="16"/>
  <c r="H2149" i="16"/>
  <c r="J639" i="16"/>
  <c r="H1882" i="16"/>
  <c r="H764" i="16"/>
  <c r="H766" i="16"/>
  <c r="F766" i="16"/>
  <c r="I1280" i="16"/>
  <c r="J1280" i="16"/>
  <c r="J989" i="16"/>
  <c r="H989" i="16"/>
  <c r="H1095" i="16"/>
  <c r="J1095" i="16"/>
  <c r="G572" i="16"/>
  <c r="F572" i="16"/>
  <c r="J944" i="16"/>
  <c r="J1282" i="16"/>
  <c r="J1577" i="16"/>
  <c r="F1577" i="16"/>
  <c r="G1608" i="16"/>
  <c r="F1608" i="16"/>
  <c r="G828" i="16"/>
  <c r="J740" i="16"/>
  <c r="I740" i="16"/>
  <c r="J811" i="16"/>
  <c r="G811" i="16"/>
  <c r="G1759" i="16"/>
  <c r="H1511" i="16"/>
  <c r="F2349" i="16"/>
  <c r="H1446" i="16"/>
  <c r="I1446" i="16"/>
  <c r="H846" i="16"/>
  <c r="G846" i="16"/>
  <c r="H1047" i="16"/>
  <c r="I1047" i="16"/>
  <c r="H1083" i="16"/>
  <c r="G1083" i="16"/>
  <c r="J810" i="16"/>
  <c r="H810" i="16"/>
  <c r="F967" i="16"/>
  <c r="F884" i="16"/>
  <c r="H884" i="16"/>
  <c r="J1094" i="16"/>
  <c r="H1094" i="16"/>
  <c r="I1881" i="16"/>
  <c r="F1881" i="16"/>
  <c r="I1807" i="16"/>
  <c r="J1807" i="16"/>
  <c r="G1734" i="16"/>
  <c r="J1734" i="16"/>
  <c r="H1734" i="16"/>
  <c r="I1734" i="16"/>
  <c r="F1559" i="16"/>
  <c r="H1559" i="16"/>
  <c r="G1559" i="16"/>
  <c r="J1559" i="16"/>
  <c r="F1545" i="16"/>
  <c r="G1545" i="16"/>
  <c r="J1545" i="16"/>
  <c r="H1545" i="16"/>
  <c r="J1220" i="16"/>
  <c r="G1220" i="16"/>
  <c r="H926" i="16"/>
  <c r="I898" i="16"/>
  <c r="F898" i="16"/>
  <c r="Y627" i="16"/>
  <c r="J578" i="16"/>
  <c r="H2307" i="16"/>
  <c r="G1630" i="16"/>
  <c r="G1618" i="16"/>
  <c r="Y1546" i="16"/>
  <c r="H1117" i="16"/>
  <c r="J1117" i="16"/>
  <c r="Y1985" i="16"/>
  <c r="Y1901" i="16"/>
  <c r="F1528" i="16"/>
  <c r="I1528" i="16"/>
  <c r="J1528" i="16"/>
  <c r="J1373" i="16"/>
  <c r="G1373" i="16"/>
  <c r="I1016" i="16"/>
  <c r="G1004" i="16"/>
  <c r="H1004" i="16"/>
  <c r="I996" i="16"/>
  <c r="I882" i="16"/>
  <c r="F882" i="16"/>
  <c r="H2479" i="16"/>
  <c r="Y2479" i="16"/>
  <c r="Y2471" i="16"/>
  <c r="Y2153" i="16"/>
  <c r="F2098" i="16"/>
  <c r="Y2078" i="16"/>
  <c r="G2074" i="16"/>
  <c r="Y2062" i="16"/>
  <c r="I2062" i="16"/>
  <c r="J2058" i="16"/>
  <c r="Y2058" i="16"/>
  <c r="Y2035" i="16"/>
  <c r="Y2015" i="16"/>
  <c r="G1940" i="16"/>
  <c r="G1291" i="16"/>
  <c r="F1287" i="16"/>
  <c r="H1287" i="16"/>
  <c r="Y1267" i="16"/>
  <c r="I1247" i="16"/>
  <c r="G2242" i="16"/>
  <c r="J2242" i="16"/>
  <c r="J2178" i="16"/>
  <c r="F2178" i="16"/>
  <c r="H2126" i="16"/>
  <c r="I2126" i="16"/>
  <c r="G1906" i="16"/>
  <c r="I1906" i="16"/>
  <c r="H1906" i="16"/>
  <c r="J1655" i="16"/>
  <c r="I1655" i="16"/>
  <c r="G1655" i="16"/>
  <c r="I1626" i="16"/>
  <c r="F1582" i="16"/>
  <c r="H1582" i="16"/>
  <c r="G1582" i="16"/>
  <c r="F1382" i="16"/>
  <c r="H1382" i="16"/>
  <c r="G1382" i="16"/>
  <c r="H1062" i="16"/>
  <c r="J1062" i="16"/>
  <c r="Y888" i="16"/>
  <c r="H2248" i="16"/>
  <c r="I2248" i="16"/>
  <c r="H2203" i="16"/>
  <c r="J1204" i="16"/>
  <c r="H1204" i="16"/>
  <c r="F1204" i="16"/>
  <c r="J992" i="16"/>
  <c r="J2186" i="16"/>
  <c r="Y2000" i="16"/>
  <c r="I1481" i="16"/>
  <c r="G1481" i="16"/>
  <c r="J1221" i="16"/>
  <c r="Y1202" i="16"/>
  <c r="H1079" i="16"/>
  <c r="I1079" i="16"/>
  <c r="F1079" i="16"/>
  <c r="G1003" i="16"/>
  <c r="G904" i="16"/>
  <c r="F544" i="16"/>
  <c r="G544" i="16"/>
  <c r="F2492" i="16"/>
  <c r="Y2436" i="16"/>
  <c r="G2405" i="16"/>
  <c r="Y2357" i="16"/>
  <c r="Y2263" i="16"/>
  <c r="I2223" i="16"/>
  <c r="G2223" i="16"/>
  <c r="Y2094" i="16"/>
  <c r="J1873" i="16"/>
  <c r="F1873" i="16"/>
  <c r="G1873" i="16"/>
  <c r="H1873" i="16"/>
  <c r="Y1101" i="16"/>
  <c r="Y1097" i="16"/>
  <c r="Y1093" i="16"/>
  <c r="H580" i="16"/>
  <c r="I1747" i="16"/>
  <c r="F1747" i="16"/>
  <c r="Y1726" i="16"/>
  <c r="J1659" i="16"/>
  <c r="I1659" i="16"/>
  <c r="F1659" i="16"/>
  <c r="Y1375" i="16"/>
  <c r="F1345" i="16"/>
  <c r="I1345" i="16"/>
  <c r="G1200" i="16"/>
  <c r="G751" i="16"/>
  <c r="I751" i="16"/>
  <c r="G1726" i="16"/>
  <c r="F1674" i="16"/>
  <c r="G610" i="16"/>
  <c r="G2379" i="16"/>
  <c r="G1210" i="16"/>
  <c r="I1489" i="16"/>
  <c r="I2217" i="16"/>
  <c r="I2501" i="16"/>
  <c r="G666" i="16"/>
  <c r="F2379" i="16"/>
  <c r="F940" i="16"/>
  <c r="F2405" i="16"/>
  <c r="G803" i="16"/>
  <c r="J943" i="16"/>
  <c r="F1924" i="16"/>
  <c r="J2217" i="16"/>
  <c r="I610" i="16"/>
  <c r="H1649" i="16"/>
  <c r="G2136" i="16"/>
  <c r="H1218" i="16"/>
  <c r="G1218" i="16"/>
  <c r="I1491" i="16"/>
  <c r="J1273" i="16"/>
  <c r="G1437" i="16"/>
  <c r="Y1486" i="16"/>
  <c r="Y1117" i="16"/>
  <c r="Y1059" i="16"/>
  <c r="J693" i="16"/>
  <c r="J1747" i="16"/>
  <c r="J2223" i="16"/>
  <c r="H1659" i="16"/>
  <c r="G1451" i="16"/>
  <c r="Y693" i="16"/>
  <c r="Y2501" i="16"/>
  <c r="Y2452" i="16"/>
  <c r="Y2192" i="16"/>
  <c r="Y2066" i="16"/>
  <c r="Y2051" i="16"/>
  <c r="Y1833" i="16"/>
  <c r="Y1663" i="16"/>
  <c r="Y1430" i="16"/>
  <c r="Y1341" i="16"/>
  <c r="Y1239" i="16"/>
  <c r="Y1227" i="16"/>
  <c r="G1186" i="16"/>
  <c r="G1061" i="16"/>
  <c r="F1061" i="16"/>
  <c r="Y1003" i="16"/>
  <c r="Y988" i="16"/>
  <c r="Y815" i="16"/>
  <c r="J665" i="16"/>
  <c r="Y618" i="16"/>
  <c r="Y608" i="16"/>
  <c r="Y1975" i="16"/>
  <c r="F1959" i="16"/>
  <c r="I1959" i="16"/>
  <c r="Y1899" i="16"/>
  <c r="G1899" i="16"/>
  <c r="I1856" i="16"/>
  <c r="H1856" i="16"/>
  <c r="F1717" i="16"/>
  <c r="G1662" i="16"/>
  <c r="I1554" i="16"/>
  <c r="G1385" i="16"/>
  <c r="H1385" i="16"/>
  <c r="Y1378" i="16"/>
  <c r="G1371" i="16"/>
  <c r="H1371" i="16"/>
  <c r="J1321" i="16"/>
  <c r="G1321" i="16"/>
  <c r="H1191" i="16"/>
  <c r="I1191" i="16"/>
  <c r="J1191" i="16"/>
  <c r="G1068" i="16"/>
  <c r="H1060" i="16"/>
  <c r="Y996" i="16"/>
  <c r="G996" i="16"/>
  <c r="G940" i="16"/>
  <c r="I867" i="16"/>
  <c r="F867" i="16"/>
  <c r="Y2448" i="16"/>
  <c r="Y2433" i="16"/>
  <c r="Y2385" i="16"/>
  <c r="Y2370" i="16"/>
  <c r="Y2356" i="16"/>
  <c r="Y2328" i="16"/>
  <c r="Y2252" i="16"/>
  <c r="Y2149" i="16"/>
  <c r="Y2086" i="16"/>
  <c r="Y2008" i="16"/>
  <c r="Y1419" i="16"/>
  <c r="Y1314" i="16"/>
  <c r="Y1291" i="16"/>
  <c r="Y1261" i="16"/>
  <c r="Y1023" i="16"/>
  <c r="Y969" i="16"/>
  <c r="Y933" i="16"/>
  <c r="Y797" i="16"/>
  <c r="Y790" i="16"/>
  <c r="Y786" i="16"/>
  <c r="Y2499" i="16"/>
  <c r="I2005" i="16"/>
  <c r="J2005" i="16"/>
  <c r="Y1207" i="16"/>
  <c r="Y586" i="16"/>
  <c r="Y2136" i="16"/>
  <c r="Y2117" i="16"/>
  <c r="Y1986" i="16"/>
  <c r="Y1983" i="16"/>
  <c r="Y1967" i="16"/>
  <c r="Y1948" i="16"/>
  <c r="Y1945" i="16"/>
  <c r="Y1942" i="16"/>
  <c r="Y1936" i="16"/>
  <c r="Y1932" i="16"/>
  <c r="Y1924" i="16"/>
  <c r="Y1922" i="16"/>
  <c r="Y1915" i="16"/>
  <c r="Y1868" i="16"/>
  <c r="Y1859" i="16"/>
  <c r="Y1785" i="16"/>
  <c r="Y1722" i="16"/>
  <c r="Y1713" i="16"/>
  <c r="Y1655" i="16"/>
  <c r="Y1595" i="16"/>
  <c r="Y1587" i="16"/>
  <c r="Y1558" i="16"/>
  <c r="Y1426" i="16"/>
  <c r="Y1423" i="16"/>
  <c r="Y1381" i="16"/>
  <c r="Y1372" i="16"/>
  <c r="Y1346" i="16"/>
  <c r="Y1329" i="16"/>
  <c r="Y1299" i="16"/>
  <c r="Y1295" i="16"/>
  <c r="Y1278" i="16"/>
  <c r="Y1233" i="16"/>
  <c r="Y1122" i="16"/>
  <c r="Y1045" i="16"/>
  <c r="Y970" i="16"/>
  <c r="Y932" i="16"/>
  <c r="Y851" i="16"/>
  <c r="Y807" i="16"/>
  <c r="Y796" i="16"/>
  <c r="Y781" i="16"/>
  <c r="Y777" i="16"/>
  <c r="Y762" i="16"/>
  <c r="Y730" i="16"/>
  <c r="Y699" i="16"/>
  <c r="Y695" i="16"/>
  <c r="Y689" i="16"/>
  <c r="Y685" i="16"/>
  <c r="Y680" i="16"/>
  <c r="Y664" i="16"/>
  <c r="Y660" i="16"/>
  <c r="Y613" i="16"/>
  <c r="Y562" i="16"/>
  <c r="Y2314" i="16"/>
  <c r="Y2207" i="16"/>
  <c r="G1999" i="16"/>
  <c r="Y1002" i="16"/>
  <c r="Y2491" i="16"/>
  <c r="Y1854" i="16"/>
  <c r="Y1323" i="16"/>
  <c r="Y1252" i="16"/>
  <c r="Y923" i="16"/>
  <c r="Y892" i="16"/>
  <c r="Y887" i="16"/>
  <c r="Y857" i="16"/>
  <c r="Y842" i="16"/>
  <c r="I1750" i="16"/>
  <c r="F1750" i="16"/>
  <c r="H1750" i="16"/>
  <c r="J1750" i="16"/>
  <c r="G1750" i="16"/>
  <c r="G678" i="16"/>
  <c r="I678" i="16"/>
  <c r="F1296" i="16"/>
  <c r="H2441" i="16"/>
  <c r="G2441" i="16"/>
  <c r="H1353" i="16"/>
  <c r="G1519" i="16"/>
  <c r="H1519" i="16"/>
  <c r="F2227" i="16"/>
  <c r="H2227" i="16"/>
  <c r="I2227" i="16"/>
  <c r="I841" i="16"/>
  <c r="H841" i="16"/>
  <c r="G841" i="16"/>
  <c r="F838" i="16"/>
  <c r="H838" i="16"/>
  <c r="J838" i="16"/>
  <c r="I692" i="16"/>
  <c r="G692" i="16"/>
  <c r="F692" i="16"/>
  <c r="J692" i="16"/>
  <c r="H692" i="16"/>
  <c r="J2189" i="16"/>
  <c r="H2189" i="16"/>
  <c r="F2189" i="16"/>
  <c r="G1764" i="16"/>
  <c r="H1764" i="16"/>
  <c r="J1764" i="16"/>
  <c r="F1764" i="16"/>
  <c r="J2404" i="16"/>
  <c r="J1168" i="16"/>
  <c r="F1113" i="16"/>
  <c r="F2238" i="16"/>
  <c r="I1875" i="16"/>
  <c r="J1469" i="16"/>
  <c r="F1777" i="16"/>
  <c r="H1777" i="16"/>
  <c r="I1349" i="16"/>
  <c r="J1349" i="16"/>
  <c r="H956" i="16"/>
  <c r="F713" i="16"/>
  <c r="H713" i="16"/>
  <c r="I588" i="16"/>
  <c r="G1225" i="16"/>
  <c r="F1353" i="16"/>
  <c r="J1296" i="16"/>
  <c r="H1601" i="16"/>
  <c r="F678" i="16"/>
  <c r="J1201" i="16"/>
  <c r="H2061" i="16"/>
  <c r="H1969" i="16"/>
  <c r="I1826" i="16"/>
  <c r="H1650" i="16"/>
  <c r="G1727" i="16"/>
  <c r="G2274" i="16"/>
  <c r="G1476" i="16"/>
  <c r="F1837" i="16"/>
  <c r="F1737" i="16"/>
  <c r="H2477" i="16"/>
  <c r="G1379" i="16"/>
  <c r="H1379" i="16"/>
  <c r="F2049" i="16"/>
  <c r="I2049" i="16"/>
  <c r="I2406" i="16"/>
  <c r="I1831" i="16"/>
  <c r="H1226" i="16"/>
  <c r="J1613" i="16"/>
  <c r="I1519" i="16"/>
  <c r="I838" i="16"/>
  <c r="J2498" i="16"/>
  <c r="J660" i="16"/>
  <c r="J1130" i="16"/>
  <c r="H1134" i="16"/>
  <c r="J1134" i="16"/>
  <c r="F1885" i="16"/>
  <c r="I2148" i="16"/>
  <c r="F2148" i="16"/>
  <c r="I2230" i="16"/>
  <c r="H1729" i="16"/>
  <c r="J1729" i="16"/>
  <c r="I1398" i="16"/>
  <c r="I2485" i="16"/>
  <c r="G1429" i="16"/>
  <c r="G1433" i="16"/>
  <c r="H1706" i="16"/>
  <c r="J1706" i="16"/>
  <c r="G1614" i="16"/>
  <c r="H1614" i="16"/>
  <c r="F785" i="16"/>
  <c r="J849" i="16"/>
  <c r="G2103" i="16"/>
  <c r="I2103" i="16"/>
  <c r="G2241" i="16"/>
  <c r="J2241" i="16"/>
  <c r="H2241" i="16"/>
  <c r="H2269" i="16"/>
  <c r="F1129" i="16"/>
  <c r="I1158" i="16"/>
  <c r="J1941" i="16"/>
  <c r="F1941" i="16"/>
  <c r="I1951" i="16"/>
  <c r="J1951" i="16"/>
  <c r="I2030" i="16"/>
  <c r="G2030" i="16"/>
  <c r="G2038" i="16"/>
  <c r="J2038" i="16"/>
  <c r="H2160" i="16"/>
  <c r="G2160" i="16"/>
  <c r="H2168" i="16"/>
  <c r="F1381" i="16"/>
  <c r="J1381" i="16"/>
  <c r="H1381" i="16"/>
  <c r="G911" i="16"/>
  <c r="I911" i="16"/>
  <c r="J911" i="16"/>
  <c r="H1413" i="16"/>
  <c r="G2207" i="16"/>
  <c r="I769" i="16"/>
  <c r="J769" i="16"/>
  <c r="F769" i="16"/>
  <c r="J860" i="16"/>
  <c r="I860" i="16"/>
  <c r="G990" i="16"/>
  <c r="H596" i="16"/>
  <c r="F596" i="16"/>
  <c r="G596" i="16"/>
  <c r="I596" i="16"/>
  <c r="I2495" i="16"/>
  <c r="H2495" i="16"/>
  <c r="J2495" i="16"/>
  <c r="J2490" i="16"/>
  <c r="H2490" i="16"/>
  <c r="I2490" i="16"/>
  <c r="G2408" i="16"/>
  <c r="F2408" i="16"/>
  <c r="F2311" i="16"/>
  <c r="H2311" i="16"/>
  <c r="J2311" i="16"/>
  <c r="G2066" i="16"/>
  <c r="J2066" i="16"/>
  <c r="I2050" i="16"/>
  <c r="J2050" i="16"/>
  <c r="H2050" i="16"/>
  <c r="F2050" i="16"/>
  <c r="I1846" i="16"/>
  <c r="H1846" i="16"/>
  <c r="F1846" i="16"/>
  <c r="J1846" i="16"/>
  <c r="I1822" i="16"/>
  <c r="J1822" i="16"/>
  <c r="H1822" i="16"/>
  <c r="I1718" i="16"/>
  <c r="H1718" i="16"/>
  <c r="J1718" i="16"/>
  <c r="F1718" i="16"/>
  <c r="J1539" i="16"/>
  <c r="I1539" i="16"/>
  <c r="F1539" i="16"/>
  <c r="F1510" i="16"/>
  <c r="G1510" i="16"/>
  <c r="I1510" i="16"/>
  <c r="J991" i="16"/>
  <c r="F991" i="16"/>
  <c r="I991" i="16"/>
  <c r="F971" i="16"/>
  <c r="H971" i="16"/>
  <c r="J1788" i="16"/>
  <c r="Y1788" i="16"/>
  <c r="Y1774" i="16"/>
  <c r="I1713" i="16"/>
  <c r="H1713" i="16"/>
  <c r="I1262" i="16"/>
  <c r="F1262" i="16"/>
  <c r="H1262" i="16"/>
  <c r="J1262" i="16"/>
  <c r="G1262" i="16"/>
  <c r="G2316" i="16"/>
  <c r="I2431" i="16"/>
  <c r="F2431" i="16"/>
  <c r="F2083" i="16"/>
  <c r="G708" i="16"/>
  <c r="I2084" i="16"/>
  <c r="J2478" i="16"/>
  <c r="F708" i="16"/>
  <c r="H2433" i="16"/>
  <c r="H1845" i="16"/>
  <c r="F1168" i="16"/>
  <c r="J1087" i="16"/>
  <c r="G1311" i="16"/>
  <c r="F1875" i="16"/>
  <c r="H2093" i="16"/>
  <c r="H2004" i="16"/>
  <c r="F870" i="16"/>
  <c r="J1229" i="16"/>
  <c r="J1809" i="16"/>
  <c r="H694" i="16"/>
  <c r="G805" i="16"/>
  <c r="F789" i="16"/>
  <c r="J1777" i="16"/>
  <c r="H1349" i="16"/>
  <c r="F1918" i="16"/>
  <c r="G1295" i="16"/>
  <c r="H755" i="16"/>
  <c r="J588" i="16"/>
  <c r="F1592" i="16"/>
  <c r="F1134" i="16"/>
  <c r="F734" i="16"/>
  <c r="H2475" i="16"/>
  <c r="F2475" i="16"/>
  <c r="G1296" i="16"/>
  <c r="F1130" i="16"/>
  <c r="J678" i="16"/>
  <c r="F1854" i="16"/>
  <c r="J1433" i="16"/>
  <c r="I1146" i="16"/>
  <c r="H2396" i="16"/>
  <c r="F1706" i="16"/>
  <c r="I1429" i="16"/>
  <c r="J2065" i="16"/>
  <c r="I2460" i="16"/>
  <c r="H1398" i="16"/>
  <c r="F2030" i="16"/>
  <c r="J1650" i="16"/>
  <c r="I1593" i="16"/>
  <c r="I2269" i="16"/>
  <c r="H2498" i="16"/>
  <c r="G2327" i="16"/>
  <c r="G2236" i="16"/>
  <c r="I1370" i="16"/>
  <c r="J1253" i="16"/>
  <c r="I1804" i="16"/>
  <c r="H1958" i="16"/>
  <c r="G1770" i="16"/>
  <c r="J2236" i="16"/>
  <c r="H2038" i="16"/>
  <c r="H1951" i="16"/>
  <c r="H1129" i="16"/>
  <c r="J1909" i="16"/>
  <c r="H1818" i="16"/>
  <c r="I1930" i="16"/>
  <c r="G731" i="16"/>
  <c r="J1379" i="16"/>
  <c r="H2418" i="16"/>
  <c r="H1839" i="16"/>
  <c r="J1831" i="16"/>
  <c r="G785" i="16"/>
  <c r="F1876" i="16"/>
  <c r="I1770" i="16"/>
  <c r="H2066" i="16"/>
  <c r="J2396" i="16"/>
  <c r="I1459" i="16"/>
  <c r="G2269" i="16"/>
  <c r="G971" i="16"/>
  <c r="J1593" i="16"/>
  <c r="J981" i="16"/>
  <c r="I981" i="16"/>
  <c r="G1855" i="16"/>
  <c r="I1855" i="16"/>
  <c r="G2283" i="16"/>
  <c r="G1875" i="16"/>
  <c r="G2065" i="16"/>
  <c r="H2453" i="16"/>
  <c r="G1822" i="16"/>
  <c r="F2187" i="16"/>
  <c r="J1837" i="16"/>
  <c r="G854" i="16"/>
  <c r="F1121" i="16"/>
  <c r="H1344" i="16"/>
  <c r="G1423" i="16"/>
  <c r="J239" i="16"/>
  <c r="G239" i="16"/>
  <c r="F657" i="16"/>
  <c r="F974" i="16"/>
  <c r="G858" i="16"/>
  <c r="I858" i="16"/>
  <c r="J858" i="16"/>
  <c r="H581" i="16"/>
  <c r="J743" i="16"/>
  <c r="J1934" i="16"/>
  <c r="F2228" i="16"/>
  <c r="G2228" i="16"/>
  <c r="I2311" i="16"/>
  <c r="F841" i="16"/>
  <c r="G859" i="16"/>
  <c r="F859" i="16"/>
  <c r="G1354" i="16"/>
  <c r="G1372" i="16"/>
  <c r="I1372" i="16"/>
  <c r="F1372" i="16"/>
  <c r="Y1750" i="16"/>
  <c r="G2437" i="16"/>
  <c r="I2437" i="16"/>
  <c r="J2408" i="16"/>
  <c r="H2408" i="16"/>
  <c r="G1187" i="16"/>
  <c r="J1187" i="16"/>
  <c r="G1572" i="16"/>
  <c r="I1572" i="16"/>
  <c r="G1685" i="16"/>
  <c r="H1685" i="16"/>
  <c r="F2034" i="16"/>
  <c r="I2152" i="16"/>
  <c r="J2152" i="16"/>
  <c r="G2170" i="16"/>
  <c r="F2170" i="16"/>
  <c r="I2402" i="16"/>
  <c r="I2408" i="16"/>
  <c r="G647" i="16"/>
  <c r="I647" i="16"/>
  <c r="I971" i="16"/>
  <c r="G1010" i="16"/>
  <c r="F860" i="16"/>
  <c r="I631" i="16"/>
  <c r="J631" i="16"/>
  <c r="H631" i="16"/>
  <c r="G732" i="16"/>
  <c r="F732" i="16"/>
  <c r="I732" i="16"/>
  <c r="I550" i="16"/>
  <c r="J550" i="16"/>
  <c r="H1524" i="16"/>
  <c r="F1524" i="16"/>
  <c r="G1524" i="16"/>
  <c r="J1682" i="16"/>
  <c r="F1682" i="16"/>
  <c r="G900" i="16"/>
  <c r="F1601" i="16"/>
  <c r="I1932" i="16"/>
  <c r="I1969" i="16"/>
  <c r="G1969" i="16"/>
  <c r="J1684" i="16"/>
  <c r="G1684" i="16"/>
  <c r="H1684" i="16"/>
  <c r="I2061" i="16"/>
  <c r="G2061" i="16"/>
  <c r="G1201" i="16"/>
  <c r="J1222" i="16"/>
  <c r="G1629" i="16"/>
  <c r="J1361" i="16"/>
  <c r="F739" i="16"/>
  <c r="H1476" i="16"/>
  <c r="G1612" i="16"/>
  <c r="J1612" i="16"/>
  <c r="G1930" i="16"/>
  <c r="H1930" i="16"/>
  <c r="G1976" i="16"/>
  <c r="F1976" i="16"/>
  <c r="F2274" i="16"/>
  <c r="G2477" i="16"/>
  <c r="I660" i="16"/>
  <c r="G1226" i="16"/>
  <c r="I1253" i="16"/>
  <c r="I1727" i="16"/>
  <c r="J1727" i="16"/>
  <c r="G1818" i="16"/>
  <c r="I1818" i="16"/>
  <c r="J2049" i="16"/>
  <c r="G2049" i="16"/>
  <c r="J2081" i="16"/>
  <c r="G2113" i="16"/>
  <c r="H2435" i="16"/>
  <c r="J2435" i="16"/>
  <c r="F2435" i="16"/>
  <c r="I1613" i="16"/>
  <c r="F1646" i="16"/>
  <c r="G1656" i="16"/>
  <c r="I1737" i="16"/>
  <c r="H1826" i="16"/>
  <c r="H1929" i="16"/>
  <c r="F1929" i="16"/>
  <c r="I1945" i="16"/>
  <c r="F1945" i="16"/>
  <c r="J1949" i="16"/>
  <c r="I1949" i="16"/>
  <c r="H2166" i="16"/>
  <c r="G2295" i="16"/>
  <c r="I2295" i="16"/>
  <c r="I2463" i="16"/>
  <c r="G1985" i="16"/>
  <c r="I1498" i="16"/>
  <c r="G1498" i="16"/>
  <c r="J1498" i="16"/>
  <c r="F1657" i="16"/>
  <c r="F1413" i="16"/>
  <c r="F2207" i="16"/>
  <c r="J2207" i="16"/>
  <c r="H2207" i="16"/>
  <c r="I2302" i="16"/>
  <c r="F2297" i="16"/>
  <c r="H2297" i="16"/>
  <c r="G2230" i="16"/>
  <c r="J2230" i="16"/>
  <c r="F1979" i="16"/>
  <c r="J1979" i="16"/>
  <c r="G1979" i="16"/>
  <c r="H1979" i="16"/>
  <c r="H1938" i="16"/>
  <c r="G1938" i="16"/>
  <c r="F1938" i="16"/>
  <c r="J1938" i="16"/>
  <c r="Y1761" i="16"/>
  <c r="G1761" i="16"/>
  <c r="G1744" i="16"/>
  <c r="J1730" i="16"/>
  <c r="G1730" i="16"/>
  <c r="H1730" i="16"/>
  <c r="I1730" i="16"/>
  <c r="J2431" i="16"/>
  <c r="J1785" i="16"/>
  <c r="I2478" i="16"/>
  <c r="H1113" i="16"/>
  <c r="J1311" i="16"/>
  <c r="F2004" i="16"/>
  <c r="J2004" i="16"/>
  <c r="I1469" i="16"/>
  <c r="I2504" i="16"/>
  <c r="H1592" i="16"/>
  <c r="H1412" i="16"/>
  <c r="F1932" i="16"/>
  <c r="I2065" i="16"/>
  <c r="J2061" i="16"/>
  <c r="J1700" i="16"/>
  <c r="F1253" i="16"/>
  <c r="J1976" i="16"/>
  <c r="J1641" i="16"/>
  <c r="J664" i="16"/>
  <c r="F2236" i="16"/>
  <c r="I2396" i="16"/>
  <c r="G2227" i="16"/>
  <c r="H2338" i="16"/>
  <c r="I2338" i="16"/>
  <c r="J1712" i="16"/>
  <c r="I2308" i="16"/>
  <c r="I1086" i="16"/>
  <c r="H1086" i="16"/>
  <c r="G2297" i="16"/>
  <c r="J2297" i="16"/>
  <c r="G1647" i="16"/>
  <c r="H1647" i="16"/>
  <c r="J1219" i="16"/>
  <c r="F1860" i="16"/>
  <c r="F1919" i="16"/>
  <c r="I2133" i="16"/>
  <c r="F2133" i="16"/>
  <c r="I2327" i="16"/>
  <c r="H2327" i="16"/>
  <c r="I1985" i="16"/>
  <c r="G1839" i="16"/>
  <c r="J1839" i="16"/>
  <c r="H2259" i="16"/>
  <c r="G2404" i="16"/>
  <c r="F2195" i="16"/>
  <c r="J2083" i="16"/>
  <c r="J2084" i="16"/>
  <c r="J708" i="16"/>
  <c r="H2404" i="16"/>
  <c r="I2404" i="16"/>
  <c r="H2316" i="16"/>
  <c r="F1773" i="16"/>
  <c r="J1773" i="16"/>
  <c r="H2238" i="16"/>
  <c r="H1875" i="16"/>
  <c r="F2093" i="16"/>
  <c r="I1215" i="16"/>
  <c r="F2237" i="16"/>
  <c r="H1469" i="16"/>
  <c r="I1378" i="16"/>
  <c r="I1360" i="16"/>
  <c r="H1480" i="16"/>
  <c r="F1260" i="16"/>
  <c r="I1809" i="16"/>
  <c r="I694" i="16"/>
  <c r="G2504" i="16"/>
  <c r="F2504" i="16"/>
  <c r="I2016" i="16"/>
  <c r="G1349" i="16"/>
  <c r="H1808" i="16"/>
  <c r="J713" i="16"/>
  <c r="I653" i="16"/>
  <c r="G1918" i="16"/>
  <c r="I1295" i="16"/>
  <c r="F755" i="16"/>
  <c r="H2431" i="16"/>
  <c r="F1785" i="16"/>
  <c r="F2478" i="16"/>
  <c r="J2433" i="16"/>
  <c r="G1773" i="16"/>
  <c r="H1168" i="16"/>
  <c r="I1087" i="16"/>
  <c r="H1087" i="16"/>
  <c r="H1311" i="16"/>
  <c r="H816" i="16"/>
  <c r="H583" i="16"/>
  <c r="G2093" i="16"/>
  <c r="I1854" i="16"/>
  <c r="H2237" i="16"/>
  <c r="I930" i="16"/>
  <c r="H870" i="16"/>
  <c r="F1378" i="16"/>
  <c r="J1480" i="16"/>
  <c r="I1229" i="16"/>
  <c r="F1229" i="16"/>
  <c r="H1809" i="16"/>
  <c r="F694" i="16"/>
  <c r="J694" i="16"/>
  <c r="F2441" i="16"/>
  <c r="I1777" i="16"/>
  <c r="J1625" i="16"/>
  <c r="I1208" i="16"/>
  <c r="J1808" i="16"/>
  <c r="I713" i="16"/>
  <c r="J653" i="16"/>
  <c r="F588" i="16"/>
  <c r="J1592" i="16"/>
  <c r="I1134" i="16"/>
  <c r="J734" i="16"/>
  <c r="F1225" i="16"/>
  <c r="I2475" i="16"/>
  <c r="F1712" i="16"/>
  <c r="J1353" i="16"/>
  <c r="F2338" i="16"/>
  <c r="H1885" i="16"/>
  <c r="I906" i="16"/>
  <c r="I1601" i="16"/>
  <c r="F1314" i="16"/>
  <c r="H678" i="16"/>
  <c r="F2485" i="16"/>
  <c r="F1629" i="16"/>
  <c r="H1433" i="16"/>
  <c r="H1201" i="16"/>
  <c r="F1146" i="16"/>
  <c r="J2028" i="16"/>
  <c r="F2061" i="16"/>
  <c r="H2308" i="16"/>
  <c r="H1986" i="16"/>
  <c r="G1729" i="16"/>
  <c r="F1969" i="16"/>
  <c r="J2460" i="16"/>
  <c r="H2030" i="16"/>
  <c r="J2018" i="16"/>
  <c r="F1593" i="16"/>
  <c r="J2269" i="16"/>
  <c r="H2449" i="16"/>
  <c r="F2113" i="16"/>
  <c r="G2081" i="16"/>
  <c r="H1919" i="16"/>
  <c r="J1370" i="16"/>
  <c r="J1614" i="16"/>
  <c r="H1361" i="16"/>
  <c r="J1459" i="16"/>
  <c r="J1799" i="16"/>
  <c r="F1909" i="16"/>
  <c r="I1909" i="16"/>
  <c r="J1818" i="16"/>
  <c r="F2477" i="16"/>
  <c r="F1612" i="16"/>
  <c r="I731" i="16"/>
  <c r="F1379" i="16"/>
  <c r="F1361" i="16"/>
  <c r="H1641" i="16"/>
  <c r="I2168" i="16"/>
  <c r="H664" i="16"/>
  <c r="J2295" i="16"/>
  <c r="I1941" i="16"/>
  <c r="G1613" i="16"/>
  <c r="F2103" i="16"/>
  <c r="H1831" i="16"/>
  <c r="J1354" i="16"/>
  <c r="I785" i="16"/>
  <c r="H1837" i="16"/>
  <c r="H2049" i="16"/>
  <c r="F2285" i="16"/>
  <c r="H1158" i="16"/>
  <c r="F2327" i="16"/>
  <c r="I1876" i="16"/>
  <c r="I2274" i="16"/>
  <c r="F911" i="16"/>
  <c r="I691" i="16"/>
  <c r="F691" i="16"/>
  <c r="G1718" i="16"/>
  <c r="H1945" i="16"/>
  <c r="I2066" i="16"/>
  <c r="J2453" i="16"/>
  <c r="I2189" i="16"/>
  <c r="H660" i="16"/>
  <c r="G1593" i="16"/>
  <c r="G1601" i="16"/>
  <c r="F1716" i="16"/>
  <c r="J1716" i="16"/>
  <c r="J869" i="16"/>
  <c r="F869" i="16"/>
  <c r="G1854" i="16"/>
  <c r="I2441" i="16"/>
  <c r="H2065" i="16"/>
  <c r="F1105" i="16"/>
  <c r="I1222" i="16"/>
  <c r="G1353" i="16"/>
  <c r="G1681" i="16"/>
  <c r="F1822" i="16"/>
  <c r="G2495" i="16"/>
  <c r="I916" i="16"/>
  <c r="I2187" i="16"/>
  <c r="I1448" i="16"/>
  <c r="F1448" i="16"/>
  <c r="I1781" i="16"/>
  <c r="G2032" i="16"/>
  <c r="I2032" i="16"/>
  <c r="G2396" i="16"/>
  <c r="H1621" i="16"/>
  <c r="I1621" i="16"/>
  <c r="J1713" i="16"/>
  <c r="G1746" i="16"/>
  <c r="H1799" i="16"/>
  <c r="J1930" i="16"/>
  <c r="G1222" i="16"/>
  <c r="G1412" i="16"/>
  <c r="G1525" i="16"/>
  <c r="J596" i="16"/>
  <c r="I2435" i="16"/>
  <c r="J1510" i="16"/>
  <c r="G1641" i="16"/>
  <c r="G894" i="16"/>
  <c r="G1361" i="16"/>
  <c r="H548" i="16"/>
  <c r="F548" i="16"/>
  <c r="F771" i="16"/>
  <c r="G1468" i="16"/>
  <c r="H1604" i="16"/>
  <c r="F1604" i="16"/>
  <c r="I1938" i="16"/>
  <c r="I2161" i="16"/>
  <c r="G2343" i="16"/>
  <c r="G660" i="16"/>
  <c r="J680" i="16"/>
  <c r="G706" i="16"/>
  <c r="G791" i="16"/>
  <c r="J791" i="16"/>
  <c r="H791" i="16"/>
  <c r="H818" i="16"/>
  <c r="I818" i="16"/>
  <c r="G853" i="16"/>
  <c r="J853" i="16"/>
  <c r="I1194" i="16"/>
  <c r="J1224" i="16"/>
  <c r="G1368" i="16"/>
  <c r="G1490" i="16"/>
  <c r="H1490" i="16"/>
  <c r="F1490" i="16"/>
  <c r="H1816" i="16"/>
  <c r="G1833" i="16"/>
  <c r="H1833" i="16"/>
  <c r="G1866" i="16"/>
  <c r="I1866" i="16"/>
  <c r="G1892" i="16"/>
  <c r="G1909" i="16"/>
  <c r="F2081" i="16"/>
  <c r="G2181" i="16"/>
  <c r="H2181" i="16"/>
  <c r="J2352" i="16"/>
  <c r="H2352" i="16"/>
  <c r="F2382" i="16"/>
  <c r="F2386" i="16"/>
  <c r="G2447" i="16"/>
  <c r="F2447" i="16"/>
  <c r="G2498" i="16"/>
  <c r="G1595" i="16"/>
  <c r="G1166" i="16"/>
  <c r="J1166" i="16"/>
  <c r="F1591" i="16"/>
  <c r="G1617" i="16"/>
  <c r="G1646" i="16"/>
  <c r="G1650" i="16"/>
  <c r="I1660" i="16"/>
  <c r="H1660" i="16"/>
  <c r="G1660" i="16"/>
  <c r="I1764" i="16"/>
  <c r="G1935" i="16"/>
  <c r="H1935" i="16"/>
  <c r="I1939" i="16"/>
  <c r="G1945" i="16"/>
  <c r="G2257" i="16"/>
  <c r="J2293" i="16"/>
  <c r="I2293" i="16"/>
  <c r="G2293" i="16"/>
  <c r="G2410" i="16"/>
  <c r="G2418" i="16"/>
  <c r="J1413" i="16"/>
  <c r="H1985" i="16"/>
  <c r="H769" i="16"/>
  <c r="H1010" i="16"/>
  <c r="H860" i="16"/>
  <c r="H1539" i="16"/>
  <c r="H950" i="16"/>
  <c r="J950" i="16"/>
  <c r="G1472" i="16"/>
  <c r="J1472" i="16"/>
  <c r="F1472" i="16"/>
  <c r="I569" i="16"/>
  <c r="G569" i="16"/>
  <c r="J569" i="16"/>
  <c r="H569" i="16"/>
  <c r="F690" i="16"/>
  <c r="J690" i="16"/>
  <c r="G690" i="16"/>
  <c r="H763" i="16"/>
  <c r="I1090" i="16"/>
  <c r="J1090" i="16"/>
  <c r="F2056" i="16"/>
  <c r="H2056" i="16"/>
  <c r="J2056" i="16"/>
  <c r="G2056" i="16"/>
  <c r="F595" i="16"/>
  <c r="J595" i="16"/>
  <c r="F1291" i="16"/>
  <c r="I1291" i="16"/>
  <c r="J1291" i="16"/>
  <c r="H1291" i="16"/>
  <c r="G2251" i="16"/>
  <c r="F2251" i="16"/>
  <c r="I2251" i="16"/>
  <c r="H2251" i="16"/>
  <c r="G1904" i="16"/>
  <c r="H1904" i="16"/>
  <c r="F1904" i="16"/>
  <c r="F1015" i="16"/>
  <c r="G1806" i="16"/>
  <c r="J1404" i="16"/>
  <c r="J1055" i="16"/>
  <c r="I1055" i="16"/>
  <c r="H877" i="16"/>
  <c r="F877" i="16"/>
  <c r="J877" i="16"/>
  <c r="G877" i="16"/>
  <c r="H1772" i="16"/>
  <c r="J1587" i="16"/>
  <c r="G1587" i="16"/>
  <c r="G779" i="16"/>
  <c r="H779" i="16"/>
  <c r="J779" i="16"/>
  <c r="H2458" i="16"/>
  <c r="G788" i="16"/>
  <c r="F1303" i="16"/>
  <c r="G1001" i="16"/>
  <c r="I1001" i="16"/>
  <c r="G2360" i="16"/>
  <c r="J2015" i="16"/>
  <c r="J1848" i="16"/>
  <c r="H1848" i="16"/>
  <c r="G1848" i="16"/>
  <c r="G2092" i="16"/>
  <c r="H2092" i="16"/>
  <c r="J2411" i="16"/>
  <c r="F2503" i="16"/>
  <c r="I2503" i="16"/>
  <c r="I707" i="16"/>
  <c r="H707" i="16"/>
  <c r="H1779" i="16"/>
  <c r="I1779" i="16"/>
  <c r="F1779" i="16"/>
  <c r="I1574" i="16"/>
  <c r="G1926" i="16"/>
  <c r="J1397" i="16"/>
  <c r="I1992" i="16"/>
  <c r="I1184" i="16"/>
  <c r="J738" i="16"/>
  <c r="H2106" i="16"/>
  <c r="I1632" i="16"/>
  <c r="F2319" i="16"/>
  <c r="H2358" i="16"/>
  <c r="G879" i="16"/>
  <c r="H879" i="16"/>
  <c r="J1043" i="16"/>
  <c r="G1043" i="16"/>
  <c r="I1083" i="16"/>
  <c r="J1152" i="16"/>
  <c r="G1152" i="16"/>
  <c r="F1035" i="16"/>
  <c r="I1035" i="16"/>
  <c r="F935" i="16"/>
  <c r="G1667" i="16"/>
  <c r="I1838" i="16"/>
  <c r="H1838" i="16"/>
  <c r="G2017" i="16"/>
  <c r="I2017" i="16"/>
  <c r="H1970" i="16"/>
  <c r="I1970" i="16"/>
  <c r="G2280" i="16"/>
  <c r="J770" i="16"/>
  <c r="G770" i="16"/>
  <c r="H2176" i="16"/>
  <c r="F2176" i="16"/>
  <c r="G1832" i="16"/>
  <c r="F1828" i="16"/>
  <c r="J1828" i="16"/>
  <c r="H1828" i="16"/>
  <c r="J1825" i="16"/>
  <c r="Y1821" i="16"/>
  <c r="Y1817" i="16"/>
  <c r="G991" i="16"/>
  <c r="I887" i="16"/>
  <c r="J872" i="16"/>
  <c r="F872" i="16"/>
  <c r="H872" i="16"/>
  <c r="G866" i="16"/>
  <c r="J836" i="16"/>
  <c r="I836" i="16"/>
  <c r="H836" i="16"/>
  <c r="G834" i="16"/>
  <c r="G809" i="16"/>
  <c r="G753" i="16"/>
  <c r="Y750" i="16"/>
  <c r="H728" i="16"/>
  <c r="I728" i="16"/>
  <c r="H710" i="16"/>
  <c r="F710" i="16"/>
  <c r="G672" i="16"/>
  <c r="J668" i="16"/>
  <c r="F668" i="16"/>
  <c r="J666" i="16"/>
  <c r="Y659" i="16"/>
  <c r="J551" i="16"/>
  <c r="H551" i="16"/>
  <c r="I551" i="16"/>
  <c r="Y1825" i="16"/>
  <c r="F671" i="16"/>
  <c r="H671" i="16"/>
  <c r="Y966" i="16"/>
  <c r="Y890" i="16"/>
  <c r="I881" i="16"/>
  <c r="H1230" i="16"/>
  <c r="F1188" i="16"/>
  <c r="H1188" i="16"/>
  <c r="J1188" i="16"/>
  <c r="I1188" i="16"/>
  <c r="G1117" i="16"/>
  <c r="I1117" i="16"/>
  <c r="F1107" i="16"/>
  <c r="H1107" i="16"/>
  <c r="J1107" i="16"/>
  <c r="Y834" i="16"/>
  <c r="H830" i="16"/>
  <c r="G830" i="16"/>
  <c r="J830" i="16"/>
  <c r="I830" i="16"/>
  <c r="H559" i="16"/>
  <c r="I559" i="16"/>
  <c r="F2487" i="16"/>
  <c r="Y2337" i="16"/>
  <c r="J2337" i="16"/>
  <c r="J2003" i="16"/>
  <c r="G1997" i="16"/>
  <c r="I1987" i="16"/>
  <c r="J1987" i="16"/>
  <c r="G1987" i="16"/>
  <c r="Y1957" i="16"/>
  <c r="G1953" i="16"/>
  <c r="J1916" i="16"/>
  <c r="F1916" i="16"/>
  <c r="H1893" i="16"/>
  <c r="J1893" i="16"/>
  <c r="I1869" i="16"/>
  <c r="G1869" i="16"/>
  <c r="F1869" i="16"/>
  <c r="Y2495" i="16"/>
  <c r="J2317" i="16"/>
  <c r="G2317" i="16"/>
  <c r="H2317" i="16"/>
  <c r="H1891" i="16"/>
  <c r="F1891" i="16"/>
  <c r="J1891" i="16"/>
  <c r="Y1862" i="16"/>
  <c r="J1697" i="16"/>
  <c r="I1697" i="16"/>
  <c r="H1697" i="16"/>
  <c r="G1697" i="16"/>
  <c r="F1246" i="16"/>
  <c r="H1246" i="16"/>
  <c r="J1246" i="16"/>
  <c r="J1005" i="16"/>
  <c r="J1002" i="16"/>
  <c r="G1002" i="16"/>
  <c r="H996" i="16"/>
  <c r="J996" i="16"/>
  <c r="Y826" i="16"/>
  <c r="I812" i="16"/>
  <c r="J812" i="16"/>
  <c r="G812" i="16"/>
  <c r="G642" i="16"/>
  <c r="J642" i="16"/>
  <c r="J634" i="16"/>
  <c r="I606" i="16"/>
  <c r="F2213" i="16"/>
  <c r="G2213" i="16"/>
  <c r="Y2182" i="16"/>
  <c r="J1728" i="16"/>
  <c r="H1717" i="16"/>
  <c r="G1333" i="16"/>
  <c r="G1316" i="16"/>
  <c r="G1308" i="16"/>
  <c r="H1290" i="16"/>
  <c r="Y1256" i="16"/>
  <c r="G1246" i="16"/>
  <c r="Y1246" i="16"/>
  <c r="F1233" i="16"/>
  <c r="H1233" i="16"/>
  <c r="H1195" i="16"/>
  <c r="Y1155" i="16"/>
  <c r="G1076" i="16"/>
  <c r="G627" i="16"/>
  <c r="I627" i="16"/>
  <c r="J609" i="16"/>
  <c r="F609" i="16"/>
  <c r="I609" i="16"/>
  <c r="G606" i="16"/>
  <c r="G561" i="16"/>
  <c r="G557" i="16"/>
  <c r="G2321" i="16"/>
  <c r="H2321" i="16"/>
  <c r="G2314" i="16"/>
  <c r="F2126" i="16"/>
  <c r="J2126" i="16"/>
  <c r="I2122" i="16"/>
  <c r="Y1916" i="16"/>
  <c r="F1661" i="16"/>
  <c r="F1369" i="16"/>
  <c r="F1263" i="16"/>
  <c r="G1263" i="16"/>
  <c r="I1263" i="16"/>
  <c r="J901" i="16"/>
  <c r="G901" i="16"/>
  <c r="F828" i="16"/>
  <c r="J828" i="16"/>
  <c r="J814" i="16"/>
  <c r="G814" i="16"/>
  <c r="F814" i="16"/>
  <c r="Y736" i="16"/>
  <c r="Y713" i="16"/>
  <c r="G626" i="16"/>
  <c r="F626" i="16"/>
  <c r="G2389" i="16"/>
  <c r="F2248" i="16"/>
  <c r="Y1966" i="16"/>
  <c r="Y1778" i="16"/>
  <c r="G1778" i="16"/>
  <c r="F1724" i="16"/>
  <c r="J1724" i="16"/>
  <c r="Y1644" i="16"/>
  <c r="G1626" i="16"/>
  <c r="Y1444" i="16"/>
  <c r="F1322" i="16"/>
  <c r="J1322" i="16"/>
  <c r="I1279" i="16"/>
  <c r="J1239" i="16"/>
  <c r="F1239" i="16"/>
  <c r="H1239" i="16"/>
  <c r="Y1236" i="16"/>
  <c r="J1232" i="16"/>
  <c r="F1232" i="16"/>
  <c r="I1221" i="16"/>
  <c r="H1221" i="16"/>
  <c r="Y1198" i="16"/>
  <c r="G1172" i="16"/>
  <c r="G711" i="16"/>
  <c r="G707" i="16"/>
  <c r="Y707" i="16"/>
  <c r="Y623" i="16"/>
  <c r="H560" i="16"/>
  <c r="I557" i="16"/>
  <c r="H557" i="16"/>
  <c r="F557" i="16"/>
  <c r="F553" i="16"/>
  <c r="J547" i="16"/>
  <c r="J1798" i="16"/>
  <c r="G1674" i="16"/>
  <c r="J1674" i="16"/>
  <c r="I1674" i="16"/>
  <c r="H1674" i="16"/>
  <c r="F1537" i="16"/>
  <c r="H1537" i="16"/>
  <c r="F1502" i="16"/>
  <c r="I1062" i="16"/>
  <c r="F1042" i="16"/>
  <c r="Y994" i="16"/>
  <c r="Y869" i="16"/>
  <c r="F714" i="16"/>
  <c r="J714" i="16"/>
  <c r="I714" i="16"/>
  <c r="I684" i="16"/>
  <c r="J684" i="16"/>
  <c r="F682" i="16"/>
  <c r="J682" i="16"/>
  <c r="H682" i="16"/>
  <c r="J574" i="16"/>
  <c r="H574" i="16"/>
  <c r="F574" i="16"/>
  <c r="G2494" i="16"/>
  <c r="G2452" i="16"/>
  <c r="G2288" i="16"/>
  <c r="F2231" i="16"/>
  <c r="H2231" i="16"/>
  <c r="J2211" i="16"/>
  <c r="F2203" i="16"/>
  <c r="J2203" i="16"/>
  <c r="F2171" i="16"/>
  <c r="J2171" i="16"/>
  <c r="F2045" i="16"/>
  <c r="H2045" i="16"/>
  <c r="I2045" i="16"/>
  <c r="G2015" i="16"/>
  <c r="G2011" i="16"/>
  <c r="J1983" i="16"/>
  <c r="G1978" i="16"/>
  <c r="F912" i="16"/>
  <c r="H912" i="16"/>
  <c r="J912" i="16"/>
  <c r="G912" i="16"/>
  <c r="Y896" i="16"/>
  <c r="G896" i="16"/>
  <c r="Y865" i="16"/>
  <c r="G826" i="16"/>
  <c r="H796" i="16"/>
  <c r="J796" i="16"/>
  <c r="G697" i="16"/>
  <c r="F2346" i="16"/>
  <c r="J2130" i="16"/>
  <c r="G2130" i="16"/>
  <c r="Y2091" i="16"/>
  <c r="F2070" i="16"/>
  <c r="Y1978" i="16"/>
  <c r="Y1970" i="16"/>
  <c r="F1955" i="16"/>
  <c r="Y1908" i="16"/>
  <c r="Y1889" i="16"/>
  <c r="Y1858" i="16"/>
  <c r="Y1822" i="16"/>
  <c r="G1742" i="16"/>
  <c r="I1742" i="16"/>
  <c r="Y1678" i="16"/>
  <c r="I1628" i="16"/>
  <c r="J1628" i="16"/>
  <c r="F1586" i="16"/>
  <c r="F1332" i="16"/>
  <c r="H1332" i="16"/>
  <c r="Y1326" i="16"/>
  <c r="H1281" i="16"/>
  <c r="Y1076" i="16"/>
  <c r="I1041" i="16"/>
  <c r="H1041" i="16"/>
  <c r="Y1032" i="16"/>
  <c r="Y924" i="16"/>
  <c r="H914" i="16"/>
  <c r="F914" i="16"/>
  <c r="J908" i="16"/>
  <c r="H908" i="16"/>
  <c r="G898" i="16"/>
  <c r="J850" i="16"/>
  <c r="F850" i="16"/>
  <c r="G726" i="16"/>
  <c r="I717" i="16"/>
  <c r="J717" i="16"/>
  <c r="Y602" i="16"/>
  <c r="Y590" i="16"/>
  <c r="I570" i="16"/>
  <c r="I2351" i="16"/>
  <c r="J2351" i="16"/>
  <c r="I1800" i="16"/>
  <c r="F1783" i="16"/>
  <c r="I1783" i="16"/>
  <c r="F1749" i="16"/>
  <c r="Y1749" i="16"/>
  <c r="G1740" i="16"/>
  <c r="Y1696" i="16"/>
  <c r="G1693" i="16"/>
  <c r="G1661" i="16"/>
  <c r="G1549" i="16"/>
  <c r="H1517" i="16"/>
  <c r="G1512" i="16"/>
  <c r="G1458" i="16"/>
  <c r="G1450" i="16"/>
  <c r="Y1369" i="16"/>
  <c r="G1369" i="16"/>
  <c r="H1357" i="16"/>
  <c r="F1357" i="16"/>
  <c r="I1321" i="16"/>
  <c r="F1299" i="16"/>
  <c r="G1288" i="16"/>
  <c r="H1285" i="16"/>
  <c r="J1285" i="16"/>
  <c r="I1285" i="16"/>
  <c r="I1244" i="16"/>
  <c r="J1244" i="16"/>
  <c r="G1244" i="16"/>
  <c r="H1235" i="16"/>
  <c r="I848" i="16"/>
  <c r="G796" i="16"/>
  <c r="I741" i="16"/>
  <c r="G715" i="16"/>
  <c r="Y686" i="16"/>
  <c r="I651" i="16"/>
  <c r="H651" i="16"/>
  <c r="G629" i="16"/>
  <c r="H1586" i="16"/>
  <c r="J1955" i="16"/>
  <c r="G2199" i="16"/>
  <c r="H2369" i="16"/>
  <c r="G2369" i="16"/>
  <c r="Y2205" i="16"/>
  <c r="G850" i="16"/>
  <c r="G2351" i="16"/>
  <c r="J1517" i="16"/>
  <c r="Y2362" i="16"/>
  <c r="G1242" i="16"/>
  <c r="H1549" i="16"/>
  <c r="I2070" i="16"/>
  <c r="Y1258" i="16"/>
  <c r="Y629" i="16"/>
  <c r="J1281" i="16"/>
  <c r="F1740" i="16"/>
  <c r="G737" i="16"/>
  <c r="G1883" i="16"/>
  <c r="I2130" i="16"/>
  <c r="F613" i="16"/>
  <c r="I864" i="16"/>
  <c r="J898" i="16"/>
  <c r="H2098" i="16"/>
  <c r="F717" i="16"/>
  <c r="G613" i="16"/>
  <c r="G665" i="16"/>
  <c r="G717" i="16"/>
  <c r="H1628" i="16"/>
  <c r="H1552" i="16"/>
  <c r="Y2442" i="16"/>
  <c r="Y2425" i="16"/>
  <c r="Y2334" i="16"/>
  <c r="G2250" i="16"/>
  <c r="H2212" i="16"/>
  <c r="J2100" i="16"/>
  <c r="I2100" i="16"/>
  <c r="H1961" i="16"/>
  <c r="G1961" i="16"/>
  <c r="I1961" i="16"/>
  <c r="J1830" i="16"/>
  <c r="Y1800" i="16"/>
  <c r="Y1771" i="16"/>
  <c r="G1426" i="16"/>
  <c r="F1386" i="16"/>
  <c r="F1334" i="16"/>
  <c r="J1309" i="16"/>
  <c r="F1309" i="16"/>
  <c r="Y1306" i="16"/>
  <c r="Y1296" i="16"/>
  <c r="Y1232" i="16"/>
  <c r="Y1021" i="16"/>
  <c r="Y1001" i="16"/>
  <c r="G979" i="16"/>
  <c r="F979" i="16"/>
  <c r="I794" i="16"/>
  <c r="G794" i="16"/>
  <c r="F794" i="16"/>
  <c r="J794" i="16"/>
  <c r="G2311" i="16"/>
  <c r="G2176" i="16"/>
  <c r="Y2147" i="16"/>
  <c r="G2050" i="16"/>
  <c r="G2043" i="16"/>
  <c r="Y2024" i="16"/>
  <c r="J1914" i="16"/>
  <c r="J1053" i="16"/>
  <c r="I1053" i="16"/>
  <c r="G1041" i="16"/>
  <c r="Y882" i="16"/>
  <c r="G882" i="16"/>
  <c r="F863" i="16"/>
  <c r="Y2341" i="16"/>
  <c r="Y2319" i="16"/>
  <c r="Y2210" i="16"/>
  <c r="Y2186" i="16"/>
  <c r="Y1708" i="16"/>
  <c r="Y1661" i="16"/>
  <c r="Y1438" i="16"/>
  <c r="F1068" i="16"/>
  <c r="F1033" i="16"/>
  <c r="I1033" i="16"/>
  <c r="G1033" i="16"/>
  <c r="F875" i="16"/>
  <c r="I875" i="16"/>
  <c r="Y651" i="16"/>
  <c r="Y600" i="16"/>
  <c r="Y592" i="16"/>
  <c r="Y561" i="16"/>
  <c r="Y536" i="16"/>
  <c r="Y301" i="16"/>
  <c r="G2423" i="16"/>
  <c r="G2098" i="16"/>
  <c r="G1628" i="16"/>
  <c r="I1287" i="16"/>
  <c r="G1287" i="16"/>
  <c r="H1247" i="16"/>
  <c r="J1247" i="16"/>
  <c r="J967" i="16"/>
  <c r="G967" i="16"/>
  <c r="G961" i="16"/>
  <c r="F880" i="16"/>
  <c r="I880" i="16"/>
  <c r="I852" i="16"/>
  <c r="G754" i="16"/>
  <c r="Y681" i="16"/>
  <c r="Y2487" i="16"/>
  <c r="Y2027" i="16"/>
  <c r="Y1192" i="16"/>
  <c r="Y631" i="16"/>
  <c r="G2184" i="16"/>
  <c r="G1274" i="16"/>
  <c r="G823" i="16"/>
  <c r="Y1016" i="16"/>
  <c r="G1539" i="16"/>
  <c r="B2496" i="16"/>
  <c r="Y2496" i="16"/>
  <c r="J467" i="16"/>
  <c r="Y296" i="16"/>
  <c r="G442" i="16"/>
  <c r="Y515" i="16"/>
  <c r="F415" i="16"/>
  <c r="H238" i="16"/>
  <c r="G238" i="16"/>
  <c r="H467" i="16"/>
  <c r="G467" i="16"/>
  <c r="F467" i="16"/>
  <c r="G43" i="16"/>
  <c r="F110" i="16"/>
  <c r="Y179" i="16"/>
  <c r="Y186" i="16"/>
  <c r="Y198" i="16"/>
  <c r="G223" i="16"/>
  <c r="H321" i="16"/>
  <c r="J29" i="16"/>
  <c r="Y77" i="16"/>
  <c r="J107" i="16"/>
  <c r="Y127" i="16"/>
  <c r="Y160" i="16"/>
  <c r="Y180" i="16"/>
  <c r="I234" i="16"/>
  <c r="I277" i="16"/>
  <c r="Y308" i="16"/>
  <c r="G361" i="16"/>
  <c r="Y409" i="16"/>
  <c r="Y416" i="16"/>
  <c r="Y424" i="16"/>
  <c r="Y434" i="16"/>
  <c r="Y465" i="16"/>
  <c r="Y498" i="16"/>
  <c r="Y36" i="16"/>
  <c r="Y56" i="16"/>
  <c r="Y73" i="16"/>
  <c r="Y79" i="16"/>
  <c r="Y96" i="16"/>
  <c r="Y103" i="16"/>
  <c r="Y112" i="16"/>
  <c r="Y115" i="16"/>
  <c r="Y119" i="16"/>
  <c r="Y53" i="16"/>
  <c r="F72" i="16"/>
  <c r="I351" i="16"/>
  <c r="Y514" i="16"/>
  <c r="F527" i="16"/>
  <c r="Y58" i="16"/>
  <c r="Y90" i="16"/>
  <c r="Y102" i="16"/>
  <c r="Y120" i="16"/>
  <c r="Y134" i="16"/>
  <c r="Y185" i="16"/>
  <c r="Y195" i="16"/>
  <c r="Y205" i="16"/>
  <c r="Y214" i="16"/>
  <c r="Y222" i="16"/>
  <c r="Y233" i="16"/>
  <c r="Y257" i="16"/>
  <c r="Y262" i="16"/>
  <c r="Y270" i="16"/>
  <c r="Y281" i="16"/>
  <c r="Y315" i="16"/>
  <c r="Y348" i="16"/>
  <c r="Y372" i="16"/>
  <c r="Y397" i="16"/>
  <c r="Y400" i="16"/>
  <c r="Y423" i="16"/>
  <c r="Y427" i="16"/>
  <c r="Y429" i="16"/>
  <c r="Y447" i="16"/>
  <c r="Y456" i="16"/>
  <c r="Y460" i="16"/>
  <c r="Y473" i="16"/>
  <c r="Y477" i="16"/>
  <c r="Y506" i="16"/>
  <c r="Y513" i="16"/>
  <c r="Y527" i="16"/>
  <c r="H83" i="16"/>
  <c r="Y167" i="16"/>
  <c r="H197" i="16"/>
  <c r="Y260" i="16"/>
  <c r="F290" i="16"/>
  <c r="F342" i="16"/>
  <c r="Y367" i="16"/>
  <c r="Y395" i="16"/>
  <c r="Y34" i="16"/>
  <c r="Y84" i="16"/>
  <c r="Y97" i="16"/>
  <c r="Y104" i="16"/>
  <c r="Y126" i="16"/>
  <c r="Y146" i="16"/>
  <c r="Y209" i="16"/>
  <c r="Y373" i="16"/>
  <c r="Y377" i="16"/>
  <c r="Y390" i="16"/>
  <c r="Y411" i="16"/>
  <c r="Y442" i="16"/>
  <c r="Y457" i="16"/>
  <c r="Y475" i="16"/>
  <c r="Y488" i="16"/>
  <c r="Y493" i="16"/>
  <c r="Y507" i="16"/>
  <c r="Y521" i="16"/>
  <c r="Y41" i="16"/>
  <c r="Y25" i="16"/>
  <c r="Y46" i="16"/>
  <c r="G295" i="16"/>
  <c r="H345" i="16"/>
  <c r="Y55" i="16"/>
  <c r="Y107" i="16"/>
  <c r="Y122" i="16"/>
  <c r="Y137" i="16"/>
  <c r="Y161" i="16"/>
  <c r="Y174" i="16"/>
  <c r="Y200" i="16"/>
  <c r="Y208" i="16"/>
  <c r="Y254" i="16"/>
  <c r="Y303" i="16"/>
  <c r="Y342" i="16"/>
  <c r="Y349" i="16"/>
  <c r="Y374" i="16"/>
  <c r="Y382" i="16"/>
  <c r="Y388" i="16"/>
  <c r="Y444" i="16"/>
  <c r="Y490" i="16"/>
  <c r="J265" i="16"/>
  <c r="Y347" i="16"/>
  <c r="F380" i="16"/>
  <c r="Y132" i="16"/>
  <c r="Y156" i="16"/>
  <c r="Y169" i="16"/>
  <c r="Y175" i="16"/>
  <c r="Y184" i="16"/>
  <c r="Y196" i="16"/>
  <c r="Y258" i="16"/>
  <c r="Y284" i="16"/>
  <c r="Y316" i="16"/>
  <c r="Y331" i="16"/>
  <c r="Y370" i="16"/>
  <c r="Y394" i="16"/>
  <c r="Y405" i="16"/>
  <c r="Y417" i="16"/>
  <c r="Y461" i="16"/>
  <c r="Y470" i="16"/>
  <c r="Y485" i="16"/>
  <c r="Y499" i="16"/>
  <c r="Y509" i="16"/>
  <c r="Y530" i="16"/>
  <c r="G64" i="16"/>
  <c r="Y215" i="16"/>
  <c r="Y81" i="16"/>
  <c r="Y148" i="16"/>
  <c r="Y190" i="16"/>
  <c r="Y274" i="16"/>
  <c r="Y365" i="16"/>
  <c r="Y376" i="16"/>
  <c r="Y428" i="16"/>
  <c r="Y21" i="16"/>
  <c r="Y135" i="16"/>
  <c r="Y39" i="16"/>
  <c r="Y85" i="16"/>
  <c r="Y95" i="16"/>
  <c r="Y139" i="16"/>
  <c r="Y165" i="16"/>
  <c r="Y176" i="16"/>
  <c r="Y201" i="16"/>
  <c r="Y229" i="16"/>
  <c r="Y237" i="16"/>
  <c r="Y293" i="16"/>
  <c r="Y321" i="16"/>
  <c r="Y329" i="16"/>
  <c r="Y341" i="16"/>
  <c r="Y386" i="16"/>
  <c r="Y418" i="16"/>
  <c r="Y439" i="16"/>
  <c r="Y449" i="16"/>
  <c r="Y486" i="16"/>
  <c r="Y500" i="16"/>
  <c r="Y532" i="16"/>
  <c r="Y63" i="16"/>
  <c r="Y118" i="16"/>
  <c r="Y288" i="16"/>
  <c r="Y501" i="16"/>
  <c r="Y206" i="16"/>
  <c r="Y166" i="16"/>
  <c r="Y277" i="16"/>
  <c r="Y392" i="16"/>
  <c r="Y422" i="16"/>
  <c r="Y494" i="16"/>
  <c r="Y525" i="16"/>
  <c r="Y72" i="16"/>
  <c r="Y177" i="16"/>
  <c r="Y197" i="16"/>
  <c r="Y317" i="16"/>
  <c r="Y346" i="16"/>
  <c r="Y471" i="16"/>
  <c r="Y533" i="16"/>
  <c r="Y32" i="16"/>
  <c r="Y24" i="16"/>
  <c r="Y511" i="16"/>
  <c r="Y414" i="16"/>
  <c r="Y287" i="16"/>
  <c r="Y489" i="16"/>
  <c r="Y462" i="16"/>
  <c r="Y412" i="16"/>
  <c r="Y268" i="16"/>
  <c r="Y86" i="16"/>
  <c r="H517" i="16"/>
  <c r="I31" i="16"/>
  <c r="Y480" i="16"/>
  <c r="Y152" i="16"/>
  <c r="J536" i="16"/>
  <c r="F536" i="16"/>
  <c r="F537" i="16"/>
  <c r="G1581" i="16"/>
  <c r="I1581" i="16"/>
  <c r="I748" i="16"/>
  <c r="J748" i="16"/>
  <c r="H748" i="16"/>
  <c r="G748" i="16"/>
  <c r="F748" i="16"/>
  <c r="I2128" i="16"/>
  <c r="H2128" i="16"/>
  <c r="J2128" i="16"/>
  <c r="F2128" i="16"/>
  <c r="F733" i="16"/>
  <c r="J553" i="16"/>
  <c r="H553" i="16"/>
  <c r="J585" i="16"/>
  <c r="H585" i="16"/>
  <c r="F585" i="16"/>
  <c r="I585" i="16"/>
  <c r="I597" i="16"/>
  <c r="F597" i="16"/>
  <c r="H617" i="16"/>
  <c r="I617" i="16"/>
  <c r="J617" i="16"/>
  <c r="F617" i="16"/>
  <c r="I705" i="16"/>
  <c r="J705" i="16"/>
  <c r="H1464" i="16"/>
  <c r="H2025" i="16"/>
  <c r="I553" i="16"/>
  <c r="F2355" i="16"/>
  <c r="F2259" i="16"/>
  <c r="H1105" i="16"/>
  <c r="J1105" i="16"/>
  <c r="J2025" i="16"/>
  <c r="G819" i="16"/>
  <c r="F819" i="16"/>
  <c r="G944" i="16"/>
  <c r="F944" i="16"/>
  <c r="I944" i="16"/>
  <c r="F1016" i="16"/>
  <c r="F1072" i="16"/>
  <c r="G1072" i="16"/>
  <c r="H1072" i="16"/>
  <c r="J1072" i="16"/>
  <c r="I1072" i="16"/>
  <c r="F709" i="16"/>
  <c r="H709" i="16"/>
  <c r="I709" i="16"/>
  <c r="H725" i="16"/>
  <c r="I725" i="16"/>
  <c r="J725" i="16"/>
  <c r="F725" i="16"/>
  <c r="J1416" i="16"/>
  <c r="F1499" i="16"/>
  <c r="J1543" i="16"/>
  <c r="H1575" i="16"/>
  <c r="J1575" i="16"/>
  <c r="F1615" i="16"/>
  <c r="I1615" i="16"/>
  <c r="J541" i="16"/>
  <c r="H541" i="16"/>
  <c r="I549" i="16"/>
  <c r="J549" i="16"/>
  <c r="H549" i="16"/>
  <c r="F549" i="16"/>
  <c r="H565" i="16"/>
  <c r="J589" i="16"/>
  <c r="F589" i="16"/>
  <c r="F649" i="16"/>
  <c r="J721" i="16"/>
  <c r="F721" i="16"/>
  <c r="I721" i="16"/>
  <c r="H721" i="16"/>
  <c r="F1523" i="16"/>
  <c r="H1523" i="16"/>
  <c r="I1523" i="16"/>
  <c r="J1643" i="16"/>
  <c r="I1643" i="16"/>
  <c r="F1643" i="16"/>
  <c r="H1643" i="16"/>
  <c r="F1062" i="16"/>
  <c r="I2025" i="16"/>
  <c r="J2355" i="16"/>
  <c r="F2275" i="16"/>
  <c r="J1058" i="16"/>
  <c r="I1412" i="16"/>
  <c r="H2105" i="16"/>
  <c r="H1058" i="16"/>
  <c r="G1105" i="16"/>
  <c r="I1717" i="16"/>
  <c r="F1513" i="16"/>
  <c r="J1016" i="16"/>
  <c r="H944" i="16"/>
  <c r="J819" i="16"/>
  <c r="G752" i="16"/>
  <c r="G2101" i="16"/>
  <c r="I2137" i="16"/>
  <c r="F2137" i="16"/>
  <c r="G589" i="16"/>
  <c r="G1352" i="16"/>
  <c r="I1352" i="16"/>
  <c r="F1352" i="16"/>
  <c r="J1352" i="16"/>
  <c r="H1352" i="16"/>
  <c r="G733" i="16"/>
  <c r="H1392" i="16"/>
  <c r="J1392" i="16"/>
  <c r="I1392" i="16"/>
  <c r="F1392" i="16"/>
  <c r="G721" i="16"/>
  <c r="J557" i="16"/>
  <c r="G585" i="16"/>
  <c r="G597" i="16"/>
  <c r="J637" i="16"/>
  <c r="I637" i="16"/>
  <c r="H637" i="16"/>
  <c r="H1432" i="16"/>
  <c r="F1432" i="16"/>
  <c r="J1432" i="16"/>
  <c r="H1456" i="16"/>
  <c r="G1523" i="16"/>
  <c r="I1635" i="16"/>
  <c r="F2006" i="16"/>
  <c r="J752" i="16"/>
  <c r="I2101" i="16"/>
  <c r="H2101" i="16"/>
  <c r="H645" i="16"/>
  <c r="J2364" i="16"/>
  <c r="J1717" i="16"/>
  <c r="J1491" i="16"/>
  <c r="J1412" i="16"/>
  <c r="G1631" i="16"/>
  <c r="G549" i="16"/>
  <c r="H1016" i="16"/>
  <c r="G649" i="16"/>
  <c r="J649" i="16"/>
  <c r="G2137" i="16"/>
  <c r="J1436" i="16"/>
  <c r="I589" i="16"/>
  <c r="H589" i="16"/>
  <c r="H2353" i="16"/>
  <c r="F2353" i="16"/>
  <c r="J2487" i="16"/>
  <c r="H2487" i="16"/>
  <c r="I2487" i="16"/>
  <c r="J1972" i="16"/>
  <c r="H2501" i="16"/>
  <c r="J2501" i="16"/>
  <c r="F2501" i="16"/>
  <c r="I873" i="16"/>
  <c r="J873" i="16"/>
  <c r="H873" i="16"/>
  <c r="I1230" i="16"/>
  <c r="H2005" i="16"/>
  <c r="F2005" i="16"/>
  <c r="G2128" i="16"/>
  <c r="F581" i="16"/>
  <c r="J581" i="16"/>
  <c r="J657" i="16"/>
  <c r="H657" i="16"/>
  <c r="J701" i="16"/>
  <c r="H701" i="16"/>
  <c r="I701" i="16"/>
  <c r="F701" i="16"/>
  <c r="F1468" i="16"/>
  <c r="F1495" i="16"/>
  <c r="J1495" i="16"/>
  <c r="H1495" i="16"/>
  <c r="I1495" i="16"/>
  <c r="F1551" i="16"/>
  <c r="I1551" i="16"/>
  <c r="J1551" i="16"/>
  <c r="H1551" i="16"/>
  <c r="J1583" i="16"/>
  <c r="I1583" i="16"/>
  <c r="H1583" i="16"/>
  <c r="F1583" i="16"/>
  <c r="H1607" i="16"/>
  <c r="J1607" i="16"/>
  <c r="H1623" i="16"/>
  <c r="I1623" i="16"/>
  <c r="F1623" i="16"/>
  <c r="J1623" i="16"/>
  <c r="H1639" i="16"/>
  <c r="J1639" i="16"/>
  <c r="G553" i="16"/>
  <c r="H609" i="16"/>
  <c r="G617" i="16"/>
  <c r="G633" i="16"/>
  <c r="G705" i="16"/>
  <c r="F1404" i="16"/>
  <c r="I1404" i="16"/>
  <c r="H1404" i="16"/>
  <c r="I1579" i="16"/>
  <c r="H1611" i="16"/>
  <c r="F1611" i="16"/>
  <c r="I1611" i="16"/>
  <c r="J1627" i="16"/>
  <c r="H1627" i="16"/>
  <c r="G1643" i="16"/>
  <c r="G1543" i="16"/>
  <c r="H1657" i="16"/>
  <c r="J2277" i="16"/>
  <c r="J1657" i="16"/>
  <c r="I2277" i="16"/>
  <c r="H1116" i="16"/>
  <c r="G2261" i="16"/>
  <c r="H1555" i="16"/>
  <c r="G2277" i="16"/>
  <c r="F2018" i="16"/>
  <c r="H2018" i="16"/>
  <c r="F669" i="16"/>
  <c r="H2109" i="16"/>
  <c r="I2109" i="16"/>
  <c r="J2109" i="16"/>
  <c r="F2109" i="16"/>
  <c r="G2149" i="16"/>
  <c r="I2323" i="16"/>
  <c r="H2323" i="16"/>
  <c r="F2323" i="16"/>
  <c r="I2445" i="16"/>
  <c r="F2445" i="16"/>
  <c r="H2445" i="16"/>
  <c r="H757" i="16"/>
  <c r="F757" i="16"/>
  <c r="J568" i="16"/>
  <c r="I568" i="16"/>
  <c r="J636" i="16"/>
  <c r="I636" i="16"/>
  <c r="H636" i="16"/>
  <c r="F1580" i="16"/>
  <c r="I1580" i="16"/>
  <c r="J1580" i="16"/>
  <c r="H1580" i="16"/>
  <c r="J677" i="16"/>
  <c r="F1104" i="16"/>
  <c r="I1104" i="16"/>
  <c r="J1104" i="16"/>
  <c r="I2275" i="16"/>
  <c r="J2275" i="16"/>
  <c r="G2489" i="16"/>
  <c r="H2489" i="16"/>
  <c r="F2489" i="16"/>
  <c r="G1104" i="16"/>
  <c r="H1561" i="16"/>
  <c r="F1561" i="16"/>
  <c r="I1561" i="16"/>
  <c r="J1561" i="16"/>
  <c r="I2002" i="16"/>
  <c r="H2010" i="16"/>
  <c r="J2010" i="16"/>
  <c r="I2010" i="16"/>
  <c r="F2010" i="16"/>
  <c r="H2235" i="16"/>
  <c r="J2255" i="16"/>
  <c r="I2255" i="16"/>
  <c r="F2255" i="16"/>
  <c r="H2255" i="16"/>
  <c r="J2399" i="16"/>
  <c r="F2399" i="16"/>
  <c r="H2399" i="16"/>
  <c r="I2399" i="16"/>
  <c r="F636" i="16"/>
  <c r="J1116" i="16"/>
  <c r="J2149" i="16"/>
  <c r="H677" i="16"/>
  <c r="I757" i="16"/>
  <c r="G1116" i="16"/>
  <c r="F2261" i="16"/>
  <c r="H1104" i="16"/>
  <c r="F542" i="16"/>
  <c r="J542" i="16"/>
  <c r="H542" i="16"/>
  <c r="I542" i="16"/>
  <c r="J1721" i="16"/>
  <c r="I1178" i="16"/>
  <c r="J1178" i="16"/>
  <c r="H1178" i="16"/>
  <c r="F1178" i="16"/>
  <c r="G1178" i="16"/>
  <c r="I1636" i="16"/>
  <c r="J1636" i="16"/>
  <c r="H1636" i="16"/>
  <c r="F1533" i="16"/>
  <c r="J2291" i="16"/>
  <c r="I2291" i="16"/>
  <c r="F2291" i="16"/>
  <c r="H2291" i="16"/>
  <c r="H673" i="16"/>
  <c r="J673" i="16"/>
  <c r="F673" i="16"/>
  <c r="I673" i="16"/>
  <c r="G673" i="16"/>
  <c r="G2018" i="16"/>
  <c r="I2259" i="16"/>
  <c r="G2259" i="16"/>
  <c r="F2299" i="16"/>
  <c r="H2299" i="16"/>
  <c r="I2422" i="16"/>
  <c r="J2422" i="16"/>
  <c r="I2473" i="16"/>
  <c r="H2473" i="16"/>
  <c r="J2473" i="16"/>
  <c r="F2149" i="16"/>
  <c r="F2277" i="16"/>
  <c r="I677" i="16"/>
  <c r="F677" i="16"/>
  <c r="I2149" i="16"/>
  <c r="F800" i="16"/>
  <c r="G800" i="16"/>
  <c r="J800" i="16"/>
  <c r="I800" i="16"/>
  <c r="H800" i="16"/>
  <c r="H1013" i="16"/>
  <c r="I1013" i="16"/>
  <c r="J1013" i="16"/>
  <c r="G1013" i="16"/>
  <c r="F1013" i="16"/>
  <c r="F648" i="16"/>
  <c r="J648" i="16"/>
  <c r="G648" i="16"/>
  <c r="J827" i="16"/>
  <c r="I1096" i="16"/>
  <c r="J1096" i="16"/>
  <c r="F1096" i="16"/>
  <c r="H1096" i="16"/>
  <c r="F1100" i="16"/>
  <c r="I1100" i="16"/>
  <c r="G1096" i="16"/>
  <c r="H1513" i="16"/>
  <c r="J1513" i="16"/>
  <c r="I1569" i="16"/>
  <c r="I2006" i="16"/>
  <c r="H2006" i="16"/>
  <c r="F2090" i="16"/>
  <c r="I2090" i="16"/>
  <c r="J2090" i="16"/>
  <c r="H2090" i="16"/>
  <c r="G2109" i="16"/>
  <c r="J2121" i="16"/>
  <c r="F2121" i="16"/>
  <c r="H2121" i="16"/>
  <c r="I2121" i="16"/>
  <c r="F2141" i="16"/>
  <c r="G2355" i="16"/>
  <c r="F2461" i="16"/>
  <c r="J1089" i="16"/>
  <c r="I1089" i="16"/>
  <c r="H1148" i="16"/>
  <c r="J1563" i="16"/>
  <c r="H1563" i="16"/>
  <c r="F2309" i="16"/>
  <c r="H2309" i="16"/>
  <c r="I2309" i="16"/>
  <c r="H1731" i="16"/>
  <c r="I1731" i="16"/>
  <c r="F1594" i="16"/>
  <c r="H1594" i="16"/>
  <c r="J1594" i="16"/>
  <c r="J1014" i="16"/>
  <c r="F1014" i="16"/>
  <c r="H1082" i="16"/>
  <c r="F1082" i="16"/>
  <c r="H1574" i="16"/>
  <c r="F1606" i="16"/>
  <c r="J1606" i="16"/>
  <c r="J1638" i="16"/>
  <c r="F1638" i="16"/>
  <c r="F741" i="16"/>
  <c r="F1574" i="16"/>
  <c r="G1574" i="16"/>
  <c r="F1563" i="16"/>
  <c r="H1776" i="16"/>
  <c r="I1776" i="16"/>
  <c r="F1776" i="16"/>
  <c r="J1776" i="16"/>
  <c r="G1638" i="16"/>
  <c r="F1555" i="16"/>
  <c r="I1006" i="16"/>
  <c r="F1006" i="16"/>
  <c r="J1006" i="16"/>
  <c r="H1006" i="16"/>
  <c r="H1018" i="16"/>
  <c r="H1050" i="16"/>
  <c r="F1050" i="16"/>
  <c r="I1050" i="16"/>
  <c r="I1120" i="16"/>
  <c r="H1676" i="16"/>
  <c r="J1676" i="16"/>
  <c r="F1676" i="16"/>
  <c r="H1707" i="16"/>
  <c r="I1707" i="16"/>
  <c r="F1707" i="16"/>
  <c r="H2249" i="16"/>
  <c r="J2249" i="16"/>
  <c r="F2249" i="16"/>
  <c r="F580" i="16"/>
  <c r="J974" i="16"/>
  <c r="H974" i="16"/>
  <c r="F1038" i="16"/>
  <c r="H1038" i="16"/>
  <c r="J1038" i="16"/>
  <c r="I1038" i="16"/>
  <c r="G1594" i="16"/>
  <c r="I1668" i="16"/>
  <c r="F1668" i="16"/>
  <c r="H1668" i="16"/>
  <c r="J1668" i="16"/>
  <c r="H1695" i="16"/>
  <c r="J1695" i="16"/>
  <c r="F1738" i="16"/>
  <c r="H1738" i="16"/>
  <c r="I1769" i="16"/>
  <c r="J1769" i="16"/>
  <c r="H1769" i="16"/>
  <c r="F1769" i="16"/>
  <c r="I2253" i="16"/>
  <c r="J2253" i="16"/>
  <c r="J1132" i="16"/>
  <c r="J2257" i="16"/>
  <c r="H2257" i="16"/>
  <c r="F2257" i="16"/>
  <c r="G1054" i="16"/>
  <c r="J1054" i="16"/>
  <c r="I1140" i="16"/>
  <c r="H1140" i="16"/>
  <c r="J1140" i="16"/>
  <c r="F1140" i="16"/>
  <c r="H1598" i="16"/>
  <c r="J1598" i="16"/>
  <c r="H1642" i="16"/>
  <c r="F1664" i="16"/>
  <c r="I1664" i="16"/>
  <c r="G1082" i="16"/>
  <c r="H741" i="16"/>
  <c r="I1618" i="16"/>
  <c r="H592" i="16"/>
  <c r="J890" i="16"/>
  <c r="I2257" i="16"/>
  <c r="G2364" i="16"/>
  <c r="H1570" i="16"/>
  <c r="J1570" i="16"/>
  <c r="G1563" i="16"/>
  <c r="H998" i="16"/>
  <c r="G1113" i="16"/>
  <c r="I1113" i="16"/>
  <c r="G1132" i="16"/>
  <c r="F1567" i="16"/>
  <c r="I1582" i="16"/>
  <c r="J1582" i="16"/>
  <c r="H1602" i="16"/>
  <c r="F1602" i="16"/>
  <c r="I1602" i="16"/>
  <c r="G1642" i="16"/>
  <c r="I1715" i="16"/>
  <c r="F2313" i="16"/>
  <c r="I2313" i="16"/>
  <c r="H2313" i="16"/>
  <c r="J2313" i="16"/>
  <c r="J576" i="16"/>
  <c r="G580" i="16"/>
  <c r="G974" i="16"/>
  <c r="G1038" i="16"/>
  <c r="H1097" i="16"/>
  <c r="J1097" i="16"/>
  <c r="H1136" i="16"/>
  <c r="G1622" i="16"/>
  <c r="H1622" i="16"/>
  <c r="F1622" i="16"/>
  <c r="I1622" i="16"/>
  <c r="J1622" i="16"/>
  <c r="I1657" i="16"/>
  <c r="H2245" i="16"/>
  <c r="I2245" i="16"/>
  <c r="F592" i="16"/>
  <c r="J1574" i="16"/>
  <c r="H1089" i="16"/>
  <c r="F958" i="16"/>
  <c r="J958" i="16"/>
  <c r="I958" i="16"/>
  <c r="H1042" i="16"/>
  <c r="G1062" i="16"/>
  <c r="J1078" i="16"/>
  <c r="G1089" i="16"/>
  <c r="G1140" i="16"/>
  <c r="J1465" i="16"/>
  <c r="I1465" i="16"/>
  <c r="H1465" i="16"/>
  <c r="F1653" i="16"/>
  <c r="J1653" i="16"/>
  <c r="H1653" i="16"/>
  <c r="I1653" i="16"/>
  <c r="J1699" i="16"/>
  <c r="F1699" i="16"/>
  <c r="H1699" i="16"/>
  <c r="I1699" i="16"/>
  <c r="I1711" i="16"/>
  <c r="H1711" i="16"/>
  <c r="F1711" i="16"/>
  <c r="J1711" i="16"/>
  <c r="H2265" i="16"/>
  <c r="F2265" i="16"/>
  <c r="G2309" i="16"/>
  <c r="F1058" i="16"/>
  <c r="I1105" i="16"/>
  <c r="I1128" i="16"/>
  <c r="H1128" i="16"/>
  <c r="F1128" i="16"/>
  <c r="J1128" i="16"/>
  <c r="I1680" i="16"/>
  <c r="F1680" i="16"/>
  <c r="J1680" i="16"/>
  <c r="H1680" i="16"/>
  <c r="G1731" i="16"/>
  <c r="I1745" i="16"/>
  <c r="F1745" i="16"/>
  <c r="H2499" i="16"/>
  <c r="J2499" i="16"/>
  <c r="F2499" i="16"/>
  <c r="J1060" i="16"/>
  <c r="F1060" i="16"/>
  <c r="I1060" i="16"/>
  <c r="J1348" i="16"/>
  <c r="I2000" i="16"/>
  <c r="F2000" i="16"/>
  <c r="H2000" i="16"/>
  <c r="J2000" i="16"/>
  <c r="G2000" i="16"/>
  <c r="J1212" i="16"/>
  <c r="F2186" i="16"/>
  <c r="H2186" i="16"/>
  <c r="H1093" i="16"/>
  <c r="F1093" i="16"/>
  <c r="I2436" i="16"/>
  <c r="J2436" i="16"/>
  <c r="H615" i="16"/>
  <c r="H1901" i="16"/>
  <c r="J1901" i="16"/>
  <c r="F1901" i="16"/>
  <c r="I1899" i="16"/>
  <c r="H1899" i="16"/>
  <c r="J1899" i="16"/>
  <c r="F1899" i="16"/>
  <c r="F1975" i="16"/>
  <c r="H1975" i="16"/>
  <c r="G1975" i="16"/>
  <c r="I1975" i="16"/>
  <c r="J1975" i="16"/>
  <c r="I1027" i="16"/>
  <c r="H1027" i="16"/>
  <c r="F1027" i="16"/>
  <c r="J1011" i="16"/>
  <c r="I1011" i="16"/>
  <c r="G1011" i="16"/>
  <c r="H1011" i="16"/>
  <c r="F1011" i="16"/>
  <c r="J544" i="16"/>
  <c r="H544" i="16"/>
  <c r="I544" i="16"/>
  <c r="J1003" i="16"/>
  <c r="H1003" i="16"/>
  <c r="I1003" i="16"/>
  <c r="G2153" i="16"/>
  <c r="F2153" i="16"/>
  <c r="H1618" i="16"/>
  <c r="J1618" i="16"/>
  <c r="F1618" i="16"/>
  <c r="I608" i="16"/>
  <c r="J741" i="16"/>
  <c r="J2440" i="16"/>
  <c r="F2440" i="16"/>
  <c r="I2440" i="16"/>
  <c r="H2440" i="16"/>
  <c r="J1399" i="16"/>
  <c r="F1399" i="16"/>
  <c r="H1399" i="16"/>
  <c r="I1399" i="16"/>
  <c r="J2336" i="16"/>
  <c r="I2336" i="16"/>
  <c r="F1202" i="16"/>
  <c r="G1202" i="16"/>
  <c r="J1202" i="16"/>
  <c r="I1319" i="16"/>
  <c r="J1319" i="16"/>
  <c r="F1319" i="16"/>
  <c r="J2062" i="16"/>
  <c r="H2062" i="16"/>
  <c r="G2062" i="16"/>
  <c r="H730" i="16"/>
  <c r="I888" i="16"/>
  <c r="H1890" i="16"/>
  <c r="J1890" i="16"/>
  <c r="H1977" i="16"/>
  <c r="I1977" i="16"/>
  <c r="F1977" i="16"/>
  <c r="J1977" i="16"/>
  <c r="Y28" i="16"/>
  <c r="Y133" i="16"/>
  <c r="Y147" i="16"/>
  <c r="Y436" i="16"/>
  <c r="Y227" i="16"/>
  <c r="Y192" i="16"/>
  <c r="Y330" i="16"/>
  <c r="Y529" i="16"/>
  <c r="Y454" i="16"/>
  <c r="Y332" i="16"/>
  <c r="Y82" i="16"/>
  <c r="I2186" i="16"/>
  <c r="H1321" i="16"/>
  <c r="F1321" i="16"/>
  <c r="H1491" i="16"/>
  <c r="G1491" i="16"/>
  <c r="F1491" i="16"/>
  <c r="I1200" i="16"/>
  <c r="H1200" i="16"/>
  <c r="F1200" i="16"/>
  <c r="J1200" i="16"/>
  <c r="G1027" i="16"/>
  <c r="G1267" i="16"/>
  <c r="F1267" i="16"/>
  <c r="J1267" i="16"/>
  <c r="I1267" i="16"/>
  <c r="H1267" i="16"/>
  <c r="I2015" i="16"/>
  <c r="F2015" i="16"/>
  <c r="F2479" i="16"/>
  <c r="I2479" i="16"/>
  <c r="J2479" i="16"/>
  <c r="G2479" i="16"/>
  <c r="I1886" i="16"/>
  <c r="H577" i="16"/>
  <c r="F577" i="16"/>
  <c r="J577" i="16"/>
  <c r="G577" i="16"/>
  <c r="I577" i="16"/>
  <c r="J592" i="16"/>
  <c r="I592" i="16"/>
  <c r="I604" i="16"/>
  <c r="F604" i="16"/>
  <c r="J604" i="16"/>
  <c r="H604" i="16"/>
  <c r="H619" i="16"/>
  <c r="J619" i="16"/>
  <c r="F619" i="16"/>
  <c r="I619" i="16"/>
  <c r="I885" i="16"/>
  <c r="H885" i="16"/>
  <c r="F885" i="16"/>
  <c r="J885" i="16"/>
  <c r="J1870" i="16"/>
  <c r="F1870" i="16"/>
  <c r="I1870" i="16"/>
  <c r="H1870" i="16"/>
  <c r="J1973" i="16"/>
  <c r="H1973" i="16"/>
  <c r="F1973" i="16"/>
  <c r="F2421" i="16"/>
  <c r="I2421" i="16"/>
  <c r="J2421" i="16"/>
  <c r="G2421" i="16"/>
  <c r="Y311" i="16"/>
  <c r="Y472" i="16"/>
  <c r="Y221" i="16"/>
  <c r="H1348" i="16"/>
  <c r="I600" i="16"/>
  <c r="I890" i="16"/>
  <c r="F890" i="16"/>
  <c r="G1060" i="16"/>
  <c r="G1348" i="16"/>
  <c r="G1399" i="16"/>
  <c r="G2336" i="16"/>
  <c r="I904" i="16"/>
  <c r="F904" i="16"/>
  <c r="J904" i="16"/>
  <c r="H904" i="16"/>
  <c r="G2186" i="16"/>
  <c r="F2058" i="16"/>
  <c r="I2058" i="16"/>
  <c r="H2058" i="16"/>
  <c r="G2058" i="16"/>
  <c r="I2078" i="16"/>
  <c r="H2471" i="16"/>
  <c r="J2471" i="16"/>
  <c r="H1546" i="16"/>
  <c r="F1546" i="16"/>
  <c r="J1546" i="16"/>
  <c r="F1630" i="16"/>
  <c r="J1630" i="16"/>
  <c r="H584" i="16"/>
  <c r="I584" i="16"/>
  <c r="G584" i="16"/>
  <c r="G600" i="16"/>
  <c r="G730" i="16"/>
  <c r="G888" i="16"/>
  <c r="G1977" i="16"/>
  <c r="G2436" i="16"/>
  <c r="J2357" i="16"/>
  <c r="H720" i="16"/>
  <c r="J1067" i="16"/>
  <c r="I1067" i="16"/>
  <c r="H1067" i="16"/>
  <c r="F1198" i="16"/>
  <c r="H1198" i="16"/>
  <c r="G1198" i="16"/>
  <c r="G1540" i="16"/>
  <c r="H602" i="16"/>
  <c r="J602" i="16"/>
  <c r="I602" i="16"/>
  <c r="Y371" i="16"/>
  <c r="J1749" i="16"/>
  <c r="H1749" i="16"/>
  <c r="I1749" i="16"/>
  <c r="H746" i="16"/>
  <c r="J746" i="16"/>
  <c r="F746" i="16"/>
  <c r="I746" i="16"/>
  <c r="H865" i="16"/>
  <c r="F865" i="16"/>
  <c r="I865" i="16"/>
  <c r="G865" i="16"/>
  <c r="F2288" i="16"/>
  <c r="I2288" i="16"/>
  <c r="J2288" i="16"/>
  <c r="H2288" i="16"/>
  <c r="I1817" i="16"/>
  <c r="J1817" i="16"/>
  <c r="F1817" i="16"/>
  <c r="G1817" i="16"/>
  <c r="H1817" i="16"/>
  <c r="J1754" i="16"/>
  <c r="I1754" i="16"/>
  <c r="H722" i="16"/>
  <c r="I722" i="16"/>
  <c r="I1375" i="16"/>
  <c r="F1375" i="16"/>
  <c r="G1375" i="16"/>
  <c r="G1236" i="16"/>
  <c r="F1236" i="16"/>
  <c r="H1236" i="16"/>
  <c r="J1236" i="16"/>
  <c r="I1236" i="16"/>
  <c r="F2303" i="16"/>
  <c r="I2303" i="16"/>
  <c r="I2337" i="16"/>
  <c r="F962" i="16"/>
  <c r="J962" i="16"/>
  <c r="Y20" i="16"/>
  <c r="Y29" i="16"/>
  <c r="Y220" i="16"/>
  <c r="Y52" i="16"/>
  <c r="Y363" i="16"/>
  <c r="Y337" i="16"/>
  <c r="Y116" i="16"/>
  <c r="Y189" i="16"/>
  <c r="H1696" i="16"/>
  <c r="F1696" i="16"/>
  <c r="G1696" i="16"/>
  <c r="J1696" i="16"/>
  <c r="I1696" i="16"/>
  <c r="F799" i="16"/>
  <c r="J799" i="16"/>
  <c r="H799" i="16"/>
  <c r="I905" i="16"/>
  <c r="F905" i="16"/>
  <c r="H905" i="16"/>
  <c r="J905" i="16"/>
  <c r="I2011" i="16"/>
  <c r="F2011" i="16"/>
  <c r="J2011" i="16"/>
  <c r="H2011" i="16"/>
  <c r="I1588" i="16"/>
  <c r="H1588" i="16"/>
  <c r="J1588" i="16"/>
  <c r="I1644" i="16"/>
  <c r="J1644" i="16"/>
  <c r="F1644" i="16"/>
  <c r="H1644" i="16"/>
  <c r="H809" i="16"/>
  <c r="I809" i="16"/>
  <c r="H866" i="16"/>
  <c r="F866" i="16"/>
  <c r="Y402" i="16"/>
  <c r="Y408" i="16"/>
  <c r="Y425" i="16"/>
  <c r="Y247" i="16"/>
  <c r="Y101" i="16"/>
  <c r="Y57" i="16"/>
  <c r="Y280" i="16"/>
  <c r="Y510" i="16"/>
  <c r="Y364" i="16"/>
  <c r="Y286" i="16"/>
  <c r="Y54" i="16"/>
  <c r="Y531" i="16"/>
  <c r="Y389" i="16"/>
  <c r="Y328" i="16"/>
  <c r="Y216" i="16"/>
  <c r="Y183" i="16"/>
  <c r="Y114" i="16"/>
  <c r="F681" i="16"/>
  <c r="J681" i="16"/>
  <c r="J754" i="16"/>
  <c r="F754" i="16"/>
  <c r="H754" i="16"/>
  <c r="I754" i="16"/>
  <c r="I2199" i="16"/>
  <c r="I1235" i="16"/>
  <c r="F1235" i="16"/>
  <c r="J1235" i="16"/>
  <c r="G746" i="16"/>
  <c r="J826" i="16"/>
  <c r="H826" i="16"/>
  <c r="F826" i="16"/>
  <c r="I826" i="16"/>
  <c r="I896" i="16"/>
  <c r="J896" i="16"/>
  <c r="H896" i="16"/>
  <c r="F896" i="16"/>
  <c r="G905" i="16"/>
  <c r="H1024" i="16"/>
  <c r="I1024" i="16"/>
  <c r="I1978" i="16"/>
  <c r="J1978" i="16"/>
  <c r="F1978" i="16"/>
  <c r="H1978" i="16"/>
  <c r="J564" i="16"/>
  <c r="H564" i="16"/>
  <c r="F564" i="16"/>
  <c r="H623" i="16"/>
  <c r="J623" i="16"/>
  <c r="G623" i="16"/>
  <c r="I623" i="16"/>
  <c r="F623" i="16"/>
  <c r="F711" i="16"/>
  <c r="H711" i="16"/>
  <c r="J711" i="16"/>
  <c r="I711" i="16"/>
  <c r="F1172" i="16"/>
  <c r="H1172" i="16"/>
  <c r="J1172" i="16"/>
  <c r="I1172" i="16"/>
  <c r="H1444" i="16"/>
  <c r="G1444" i="16"/>
  <c r="F1444" i="16"/>
  <c r="J1444" i="16"/>
  <c r="I1444" i="16"/>
  <c r="J1792" i="16"/>
  <c r="F1792" i="16"/>
  <c r="I1792" i="16"/>
  <c r="F561" i="16"/>
  <c r="H561" i="16"/>
  <c r="J561" i="16"/>
  <c r="I561" i="16"/>
  <c r="J1099" i="16"/>
  <c r="J1151" i="16"/>
  <c r="I1151" i="16"/>
  <c r="H1151" i="16"/>
  <c r="I1256" i="16"/>
  <c r="J1256" i="16"/>
  <c r="F1256" i="16"/>
  <c r="I1308" i="16"/>
  <c r="H1308" i="16"/>
  <c r="F1308" i="16"/>
  <c r="J1308" i="16"/>
  <c r="I1728" i="16"/>
  <c r="H1728" i="16"/>
  <c r="F1728" i="16"/>
  <c r="G2182" i="16"/>
  <c r="J2182" i="16"/>
  <c r="F2341" i="16"/>
  <c r="J2341" i="16"/>
  <c r="H2341" i="16"/>
  <c r="F994" i="16"/>
  <c r="J672" i="16"/>
  <c r="I672" i="16"/>
  <c r="J924" i="16"/>
  <c r="I924" i="16"/>
  <c r="F924" i="16"/>
  <c r="J955" i="16"/>
  <c r="F955" i="16"/>
  <c r="I955" i="16"/>
  <c r="F1832" i="16"/>
  <c r="H1832" i="16"/>
  <c r="I1832" i="16"/>
  <c r="J1832" i="16"/>
  <c r="F1741" i="16"/>
  <c r="H1741" i="16"/>
  <c r="I1741" i="16"/>
  <c r="J1741" i="16"/>
  <c r="G1741" i="16"/>
  <c r="G1754" i="16"/>
  <c r="F2147" i="16"/>
  <c r="H2147" i="16"/>
  <c r="I2147" i="16"/>
  <c r="J2147" i="16"/>
  <c r="G2147" i="16"/>
  <c r="J1426" i="16"/>
  <c r="F1426" i="16"/>
  <c r="H1426" i="16"/>
  <c r="I1426" i="16"/>
  <c r="H781" i="16"/>
  <c r="F781" i="16"/>
  <c r="I781" i="16"/>
  <c r="J978" i="16"/>
  <c r="I978" i="16"/>
  <c r="I560" i="16"/>
  <c r="I1336" i="16"/>
  <c r="J1336" i="16"/>
  <c r="F1155" i="16"/>
  <c r="G1155" i="16"/>
  <c r="H1155" i="16"/>
  <c r="I1155" i="16"/>
  <c r="J1155" i="16"/>
  <c r="J1950" i="16"/>
  <c r="I1950" i="16"/>
  <c r="G1950" i="16"/>
  <c r="H1950" i="16"/>
  <c r="F750" i="16"/>
  <c r="H750" i="16"/>
  <c r="I750" i="16"/>
  <c r="F920" i="16"/>
  <c r="H920" i="16"/>
  <c r="G920" i="16"/>
  <c r="J920" i="16"/>
  <c r="I920" i="16"/>
  <c r="Y307" i="16"/>
  <c r="Y223" i="16"/>
  <c r="Y393" i="16"/>
  <c r="Y129" i="16"/>
  <c r="Y261" i="16"/>
  <c r="Y91" i="16"/>
  <c r="J1167" i="16"/>
  <c r="I1167" i="16"/>
  <c r="F2024" i="16"/>
  <c r="H2024" i="16"/>
  <c r="G2024" i="16"/>
  <c r="G2357" i="16"/>
  <c r="H563" i="16"/>
  <c r="F563" i="16"/>
  <c r="J832" i="16"/>
  <c r="H832" i="16"/>
  <c r="F832" i="16"/>
  <c r="H1288" i="16"/>
  <c r="I1288" i="16"/>
  <c r="F1288" i="16"/>
  <c r="H1387" i="16"/>
  <c r="F1387" i="16"/>
  <c r="G1749" i="16"/>
  <c r="G978" i="16"/>
  <c r="G1067" i="16"/>
  <c r="G1336" i="16"/>
  <c r="G1644" i="16"/>
  <c r="H1316" i="16"/>
  <c r="J1316" i="16"/>
  <c r="I1316" i="16"/>
  <c r="F1316" i="16"/>
  <c r="H1957" i="16"/>
  <c r="J659" i="16"/>
  <c r="G659" i="16"/>
  <c r="H659" i="16"/>
  <c r="I659" i="16"/>
  <c r="F659" i="16"/>
  <c r="H753" i="16"/>
  <c r="I753" i="16"/>
  <c r="J753" i="16"/>
  <c r="F753" i="16"/>
  <c r="F834" i="16"/>
  <c r="H834" i="16"/>
  <c r="J834" i="16"/>
  <c r="I834" i="16"/>
  <c r="I1805" i="16"/>
  <c r="F1805" i="16"/>
  <c r="J1805" i="16"/>
  <c r="H1805" i="16"/>
  <c r="J1821" i="16"/>
  <c r="G1821" i="16"/>
  <c r="H1744" i="16"/>
  <c r="J1761" i="16"/>
  <c r="I1761" i="16"/>
  <c r="H1761" i="16"/>
  <c r="F1761" i="16"/>
  <c r="H1774" i="16"/>
  <c r="F1774" i="16"/>
  <c r="H1788" i="16"/>
  <c r="F46" i="10"/>
  <c r="H46" i="10"/>
  <c r="D46" i="10"/>
  <c r="Y396" i="16"/>
  <c r="Y437" i="16"/>
  <c r="Y249" i="16"/>
  <c r="Y474" i="16"/>
  <c r="Y49" i="16"/>
  <c r="Y283" i="16"/>
  <c r="Y158" i="16"/>
  <c r="Y352" i="16"/>
  <c r="Y292" i="16"/>
  <c r="Y492" i="16"/>
  <c r="Y312" i="16"/>
  <c r="Y535" i="16"/>
  <c r="Y504" i="16"/>
  <c r="Y355" i="16"/>
  <c r="Y44" i="16"/>
  <c r="Y294" i="16"/>
  <c r="Y269" i="16"/>
  <c r="Y252" i="16"/>
  <c r="Y150" i="16"/>
  <c r="Y495" i="16"/>
  <c r="Y404" i="16"/>
  <c r="Y218" i="16"/>
  <c r="Y33" i="16"/>
  <c r="Y534" i="16"/>
  <c r="Y516" i="16"/>
  <c r="Y464" i="16"/>
  <c r="Y375" i="16"/>
  <c r="Y297" i="16"/>
  <c r="Y246" i="16"/>
  <c r="Y228" i="16"/>
  <c r="Y170" i="16"/>
  <c r="Y155" i="16"/>
  <c r="Y64" i="16"/>
  <c r="Y145" i="16"/>
  <c r="Y131" i="16"/>
  <c r="Y476" i="16"/>
  <c r="Y100" i="16"/>
  <c r="Y426" i="16"/>
  <c r="Y248" i="16"/>
  <c r="Y199" i="16"/>
  <c r="Y140" i="16"/>
  <c r="Y121" i="16"/>
  <c r="Y385" i="16"/>
  <c r="Y369" i="16"/>
  <c r="Y275" i="16"/>
  <c r="Y264" i="16"/>
  <c r="Y253" i="16"/>
  <c r="Y111" i="16"/>
  <c r="Y60" i="16"/>
  <c r="Y113" i="16"/>
  <c r="Y151" i="16"/>
  <c r="Y47" i="16"/>
  <c r="Y438" i="16"/>
  <c r="I391" i="16"/>
  <c r="Y520" i="16"/>
  <c r="Y526" i="16"/>
  <c r="G458" i="16"/>
  <c r="F423" i="16"/>
  <c r="I32" i="16"/>
  <c r="G453" i="16"/>
  <c r="Y445" i="16"/>
  <c r="Y265" i="16"/>
  <c r="G516" i="16"/>
  <c r="Y358" i="16"/>
  <c r="Y278" i="16"/>
  <c r="Y267" i="16"/>
  <c r="Y244" i="16"/>
  <c r="Y203" i="16"/>
  <c r="Y149" i="16"/>
  <c r="Y94" i="16"/>
  <c r="Y61" i="16"/>
  <c r="G503" i="16"/>
  <c r="G426" i="16"/>
  <c r="G375" i="16"/>
  <c r="G355" i="16"/>
  <c r="G335" i="16"/>
  <c r="G319" i="16"/>
  <c r="G294" i="16"/>
  <c r="G200" i="16"/>
  <c r="G170" i="16"/>
  <c r="I140" i="16"/>
  <c r="G140" i="16"/>
  <c r="G113" i="16"/>
  <c r="G84" i="16"/>
  <c r="Y142" i="16"/>
  <c r="Y125" i="16"/>
  <c r="Y109" i="16"/>
  <c r="Y66" i="16"/>
  <c r="Y50" i="16"/>
  <c r="G498" i="16"/>
  <c r="G460" i="16"/>
  <c r="F429" i="16"/>
  <c r="F385" i="16"/>
  <c r="G354" i="16"/>
  <c r="G292" i="16"/>
  <c r="G127" i="16"/>
  <c r="G107" i="16"/>
  <c r="H49" i="16"/>
  <c r="I315" i="16"/>
  <c r="G297" i="16"/>
  <c r="G281" i="16"/>
  <c r="I253" i="16"/>
  <c r="J198" i="16"/>
  <c r="G165" i="16"/>
  <c r="I100" i="16"/>
  <c r="G100" i="16"/>
  <c r="J47" i="16"/>
  <c r="I43" i="16"/>
  <c r="J43" i="16"/>
  <c r="F43" i="16"/>
  <c r="H43" i="16"/>
  <c r="H473" i="16"/>
  <c r="H415" i="16"/>
  <c r="F26" i="16"/>
  <c r="G431" i="16"/>
  <c r="F477" i="16"/>
  <c r="I526" i="16"/>
  <c r="J279" i="16"/>
  <c r="F176" i="16"/>
  <c r="G176" i="16"/>
  <c r="H86" i="16"/>
  <c r="J455" i="16"/>
  <c r="G455" i="16"/>
  <c r="H387" i="16"/>
  <c r="H347" i="16"/>
  <c r="G347" i="16"/>
  <c r="H316" i="16"/>
  <c r="G433" i="16"/>
  <c r="G329" i="16"/>
  <c r="J254" i="16"/>
  <c r="G208" i="16"/>
  <c r="G41" i="16"/>
  <c r="Y433" i="16"/>
  <c r="Y168" i="16"/>
  <c r="F500" i="16"/>
  <c r="G500" i="16"/>
  <c r="G211" i="16"/>
  <c r="Y479" i="16"/>
  <c r="Y431" i="16"/>
  <c r="Y391" i="16"/>
  <c r="Y318" i="16"/>
  <c r="G451" i="16"/>
  <c r="F430" i="16"/>
  <c r="G413" i="16"/>
  <c r="F399" i="16"/>
  <c r="F383" i="16"/>
  <c r="H268" i="16"/>
  <c r="G268" i="16"/>
  <c r="G177" i="16"/>
  <c r="F119" i="16"/>
  <c r="G119" i="16"/>
  <c r="Y23" i="16"/>
  <c r="F520" i="16"/>
  <c r="G520" i="16"/>
  <c r="G502" i="16"/>
  <c r="G463" i="16"/>
  <c r="I420" i="16"/>
  <c r="G390" i="16"/>
  <c r="G373" i="16"/>
  <c r="H357" i="16"/>
  <c r="G324" i="16"/>
  <c r="G304" i="16"/>
  <c r="G277" i="16"/>
  <c r="I258" i="16"/>
  <c r="J230" i="16"/>
  <c r="G132" i="16"/>
  <c r="J112" i="16"/>
  <c r="G73" i="16"/>
  <c r="G321" i="16"/>
  <c r="G299" i="16"/>
  <c r="G285" i="16"/>
  <c r="H272" i="16"/>
  <c r="G232" i="16"/>
  <c r="G219" i="16"/>
  <c r="I205" i="16"/>
  <c r="G182" i="16"/>
  <c r="G169" i="16"/>
  <c r="G154" i="16"/>
  <c r="F141" i="16"/>
  <c r="H452" i="16"/>
  <c r="Y326" i="16"/>
  <c r="G31" i="16"/>
  <c r="Y212" i="16"/>
  <c r="H442" i="16"/>
  <c r="I442" i="16"/>
  <c r="F425" i="16"/>
  <c r="H188" i="16"/>
  <c r="I163" i="16"/>
  <c r="Y353" i="16"/>
  <c r="Y211" i="16"/>
  <c r="Y71" i="16"/>
  <c r="G501" i="16"/>
  <c r="G28" i="16"/>
  <c r="Y320" i="16"/>
  <c r="H300" i="16"/>
  <c r="J215" i="16"/>
  <c r="F64" i="16"/>
  <c r="Y350" i="16"/>
  <c r="Y272" i="16"/>
  <c r="Y240" i="16"/>
  <c r="Y204" i="16"/>
  <c r="Y89" i="16"/>
  <c r="G508" i="16"/>
  <c r="G441" i="16"/>
  <c r="G408" i="16"/>
  <c r="G372" i="16"/>
  <c r="G331" i="16"/>
  <c r="G296" i="16"/>
  <c r="H193" i="16"/>
  <c r="G150" i="16"/>
  <c r="G38" i="16"/>
  <c r="Y455" i="16"/>
  <c r="Y271" i="16"/>
  <c r="F295" i="16"/>
  <c r="Y380" i="16"/>
  <c r="Y304" i="16"/>
  <c r="Y232" i="16"/>
  <c r="Y182" i="16"/>
  <c r="Y48" i="16"/>
  <c r="H488" i="16"/>
  <c r="I367" i="16"/>
  <c r="G367" i="16"/>
  <c r="Y487" i="16"/>
  <c r="Y441" i="16"/>
  <c r="Y413" i="16"/>
  <c r="Y340" i="16"/>
  <c r="Y324" i="16"/>
  <c r="Y310" i="16"/>
  <c r="Y235" i="16"/>
  <c r="Y181" i="16"/>
  <c r="Y163" i="16"/>
  <c r="Y74" i="16"/>
  <c r="F514" i="16"/>
  <c r="I406" i="16"/>
  <c r="I370" i="16"/>
  <c r="I314" i="16"/>
  <c r="G194" i="16"/>
  <c r="F164" i="16"/>
  <c r="G134" i="16"/>
  <c r="I78" i="16"/>
  <c r="G511" i="16"/>
  <c r="J494" i="16"/>
  <c r="G454" i="16"/>
  <c r="G427" i="16"/>
  <c r="H348" i="16"/>
  <c r="G287" i="16"/>
  <c r="I270" i="16"/>
  <c r="G241" i="16"/>
  <c r="F221" i="16"/>
  <c r="H142" i="16"/>
  <c r="G142" i="16"/>
  <c r="G103" i="16"/>
  <c r="G63" i="16"/>
  <c r="H45" i="16"/>
  <c r="G45" i="16"/>
  <c r="G311" i="16"/>
  <c r="I293" i="16"/>
  <c r="G226" i="16"/>
  <c r="G195" i="16"/>
  <c r="I175" i="16"/>
  <c r="G161" i="16"/>
  <c r="H147" i="16"/>
  <c r="G117" i="16"/>
  <c r="I94" i="16"/>
  <c r="G81" i="16"/>
  <c r="I61" i="16"/>
  <c r="F37" i="16"/>
  <c r="G415" i="16"/>
  <c r="Y38" i="16"/>
  <c r="G339" i="16"/>
  <c r="G428" i="16"/>
  <c r="Y339" i="16"/>
  <c r="J445" i="16"/>
  <c r="G445" i="16"/>
  <c r="Y362" i="16"/>
  <c r="G480" i="16"/>
  <c r="G359" i="16"/>
  <c r="G243" i="16"/>
  <c r="G65" i="16"/>
  <c r="F340" i="16"/>
  <c r="G95" i="16"/>
  <c r="G376" i="16"/>
  <c r="G44" i="16"/>
  <c r="I487" i="16"/>
  <c r="H206" i="16"/>
  <c r="G228" i="16"/>
  <c r="G145" i="16"/>
  <c r="I262" i="16"/>
  <c r="J155" i="16"/>
  <c r="G155" i="16"/>
  <c r="Y106" i="16"/>
  <c r="J377" i="16"/>
  <c r="H236" i="16"/>
  <c r="I118" i="16"/>
  <c r="Y210" i="16"/>
  <c r="F483" i="16"/>
  <c r="Y398" i="16"/>
  <c r="Y243" i="16"/>
  <c r="G490" i="16"/>
  <c r="G352" i="16"/>
  <c r="J244" i="16"/>
  <c r="G244" i="16"/>
  <c r="H202" i="16"/>
  <c r="G56" i="16"/>
  <c r="G30" i="16"/>
  <c r="G39" i="16"/>
  <c r="Y430" i="16"/>
  <c r="Y309" i="16"/>
  <c r="Y250" i="16"/>
  <c r="Y236" i="16"/>
  <c r="Y202" i="16"/>
  <c r="Y80" i="16"/>
  <c r="I493" i="16"/>
  <c r="G470" i="16"/>
  <c r="F267" i="16"/>
  <c r="G267" i="16"/>
  <c r="F173" i="16"/>
  <c r="J131" i="16"/>
  <c r="Y491" i="16"/>
  <c r="Y379" i="16"/>
  <c r="Y323" i="16"/>
  <c r="F475" i="16"/>
  <c r="G345" i="16"/>
  <c r="Y403" i="16"/>
  <c r="G197" i="16"/>
  <c r="I51" i="16"/>
  <c r="Y458" i="16"/>
  <c r="G27" i="16"/>
  <c r="Y357" i="16"/>
  <c r="Y259" i="16"/>
  <c r="Y141" i="16"/>
  <c r="Y453" i="16"/>
  <c r="Y298" i="16"/>
  <c r="Y463" i="16"/>
  <c r="Y188" i="16"/>
  <c r="J396" i="16"/>
  <c r="F333" i="16"/>
  <c r="Y26" i="16"/>
  <c r="Y496" i="16"/>
  <c r="Y313" i="16"/>
  <c r="Y241" i="16"/>
  <c r="Y65" i="16"/>
  <c r="F495" i="16"/>
  <c r="H256" i="16"/>
  <c r="F120" i="16"/>
  <c r="I79" i="16"/>
  <c r="G96" i="16"/>
  <c r="Y440" i="16"/>
  <c r="Y343" i="16"/>
  <c r="Y266" i="16"/>
  <c r="Y117" i="16"/>
  <c r="Y30" i="16"/>
  <c r="H499" i="16"/>
  <c r="I462" i="16"/>
  <c r="G462" i="16"/>
  <c r="I435" i="16"/>
  <c r="F363" i="16"/>
  <c r="H284" i="16"/>
  <c r="I185" i="16"/>
  <c r="Y35" i="16"/>
  <c r="Y508" i="16"/>
  <c r="Y451" i="16"/>
  <c r="Y419" i="16"/>
  <c r="Y335" i="16"/>
  <c r="Y299" i="16"/>
  <c r="Y226" i="16"/>
  <c r="Y154" i="16"/>
  <c r="G371" i="16"/>
  <c r="G337" i="16"/>
  <c r="G52" i="16"/>
  <c r="Y27" i="16"/>
  <c r="Y37" i="16"/>
  <c r="Y518" i="16"/>
  <c r="Y503" i="16"/>
  <c r="Y399" i="16"/>
  <c r="Y322" i="16"/>
  <c r="Y300" i="16"/>
  <c r="Y256" i="16"/>
  <c r="Y245" i="16"/>
  <c r="Y230" i="16"/>
  <c r="Y193" i="16"/>
  <c r="Y172" i="16"/>
  <c r="Y153" i="16"/>
  <c r="Y88" i="16"/>
  <c r="Y62" i="16"/>
  <c r="I457" i="16"/>
  <c r="F395" i="16"/>
  <c r="F360" i="16"/>
  <c r="G280" i="16"/>
  <c r="G83" i="16"/>
  <c r="Y522" i="16"/>
  <c r="Y502" i="16"/>
  <c r="Y435" i="16"/>
  <c r="Y410" i="16"/>
  <c r="Y383" i="16"/>
  <c r="Y366" i="16"/>
  <c r="Y351" i="16"/>
  <c r="Y319" i="16"/>
  <c r="Y306" i="16"/>
  <c r="Y285" i="16"/>
  <c r="Y273" i="16"/>
  <c r="Y251" i="16"/>
  <c r="Y219" i="16"/>
  <c r="Y173" i="16"/>
  <c r="Y159" i="16"/>
  <c r="Y87" i="16"/>
  <c r="Y69" i="16"/>
  <c r="Y45" i="16"/>
  <c r="G527" i="16"/>
  <c r="I510" i="16"/>
  <c r="F417" i="16"/>
  <c r="J402" i="16"/>
  <c r="I386" i="16"/>
  <c r="G386" i="16"/>
  <c r="J364" i="16"/>
  <c r="G346" i="16"/>
  <c r="H328" i="16"/>
  <c r="J307" i="16"/>
  <c r="F247" i="16"/>
  <c r="G247" i="16"/>
  <c r="G216" i="16"/>
  <c r="G126" i="16"/>
  <c r="G72" i="16"/>
  <c r="J33" i="16"/>
  <c r="Y136" i="16"/>
  <c r="Y99" i="16"/>
  <c r="Y76" i="16"/>
  <c r="F505" i="16"/>
  <c r="F434" i="16"/>
  <c r="I361" i="16"/>
  <c r="G189" i="16"/>
  <c r="G166" i="16"/>
  <c r="J77" i="16"/>
  <c r="I289" i="16"/>
  <c r="H223" i="16"/>
  <c r="G171" i="16"/>
  <c r="G110" i="16"/>
  <c r="J91" i="16"/>
  <c r="Y432" i="16"/>
  <c r="Y325" i="16"/>
  <c r="G22" i="16"/>
  <c r="Y22" i="16"/>
  <c r="F2496" i="16"/>
  <c r="H2496" i="16"/>
  <c r="J2496" i="16"/>
  <c r="H59" i="16"/>
  <c r="J59" i="16"/>
  <c r="J275" i="16"/>
  <c r="H275" i="16"/>
  <c r="G275" i="16"/>
  <c r="I519" i="16"/>
  <c r="H519" i="16"/>
  <c r="J519" i="16"/>
  <c r="J322" i="16"/>
  <c r="I322" i="16"/>
  <c r="J492" i="16"/>
  <c r="H492" i="16"/>
  <c r="I492" i="16"/>
  <c r="J483" i="16"/>
  <c r="I461" i="16"/>
  <c r="H461" i="16"/>
  <c r="F461" i="16"/>
  <c r="J461" i="16"/>
  <c r="F94" i="16"/>
  <c r="H94" i="16"/>
  <c r="H266" i="16"/>
  <c r="J266" i="16"/>
  <c r="F266" i="16"/>
  <c r="I266" i="16"/>
  <c r="F82" i="16"/>
  <c r="I174" i="16"/>
  <c r="J174" i="16"/>
  <c r="I221" i="16"/>
  <c r="J348" i="16"/>
  <c r="H259" i="16"/>
  <c r="I259" i="16"/>
  <c r="J191" i="16"/>
  <c r="G425" i="16"/>
  <c r="H50" i="16"/>
  <c r="I210" i="16"/>
  <c r="J210" i="16"/>
  <c r="H210" i="16"/>
  <c r="G210" i="16"/>
  <c r="J362" i="16"/>
  <c r="F362" i="16"/>
  <c r="H362" i="16"/>
  <c r="G362" i="16"/>
  <c r="H151" i="16"/>
  <c r="J151" i="16"/>
  <c r="F151" i="16"/>
  <c r="F158" i="16"/>
  <c r="H158" i="16"/>
  <c r="J158" i="16"/>
  <c r="G158" i="16"/>
  <c r="H346" i="16"/>
  <c r="F346" i="16"/>
  <c r="F34" i="16"/>
  <c r="J34" i="16"/>
  <c r="H34" i="16"/>
  <c r="G34" i="16"/>
  <c r="I414" i="16"/>
  <c r="J414" i="16"/>
  <c r="H414" i="16"/>
  <c r="G414" i="16"/>
  <c r="G322" i="16"/>
  <c r="H462" i="16"/>
  <c r="F462" i="16"/>
  <c r="J462" i="16"/>
  <c r="H343" i="16"/>
  <c r="I343" i="16"/>
  <c r="G343" i="16"/>
  <c r="I418" i="16"/>
  <c r="J380" i="16"/>
  <c r="G62" i="16"/>
  <c r="J262" i="16"/>
  <c r="G262" i="16"/>
  <c r="J444" i="16"/>
  <c r="I65" i="16"/>
  <c r="F65" i="16"/>
  <c r="J243" i="16"/>
  <c r="I243" i="16"/>
  <c r="F243" i="16"/>
  <c r="H243" i="16"/>
  <c r="F480" i="16"/>
  <c r="I480" i="16"/>
  <c r="G266" i="16"/>
  <c r="I134" i="16"/>
  <c r="F194" i="16"/>
  <c r="J194" i="16"/>
  <c r="I194" i="16"/>
  <c r="H194" i="16"/>
  <c r="J367" i="16"/>
  <c r="I320" i="16"/>
  <c r="H320" i="16"/>
  <c r="H154" i="16"/>
  <c r="J154" i="16"/>
  <c r="F154" i="16"/>
  <c r="I154" i="16"/>
  <c r="I73" i="16"/>
  <c r="J73" i="16"/>
  <c r="F73" i="16"/>
  <c r="H73" i="16"/>
  <c r="F341" i="16"/>
  <c r="H341" i="16"/>
  <c r="J341" i="16"/>
  <c r="G341" i="16"/>
  <c r="J66" i="16"/>
  <c r="H353" i="16"/>
  <c r="I353" i="16"/>
  <c r="F353" i="16"/>
  <c r="J353" i="16"/>
  <c r="I148" i="16"/>
  <c r="J148" i="16"/>
  <c r="G148" i="16"/>
  <c r="F288" i="16"/>
  <c r="H288" i="16"/>
  <c r="I288" i="16"/>
  <c r="J288" i="16"/>
  <c r="G288" i="16"/>
  <c r="G151" i="16"/>
  <c r="H179" i="16"/>
  <c r="F534" i="16"/>
  <c r="J534" i="16"/>
  <c r="J60" i="16"/>
  <c r="F60" i="16"/>
  <c r="H60" i="16"/>
  <c r="I60" i="16"/>
  <c r="I233" i="16"/>
  <c r="H233" i="16"/>
  <c r="J233" i="16"/>
  <c r="I294" i="16"/>
  <c r="J294" i="16"/>
  <c r="H294" i="16"/>
  <c r="F335" i="16"/>
  <c r="H335" i="16"/>
  <c r="J335" i="16"/>
  <c r="H375" i="16"/>
  <c r="I375" i="16"/>
  <c r="F375" i="16"/>
  <c r="F464" i="16"/>
  <c r="I464" i="16"/>
  <c r="H464" i="16"/>
  <c r="J464" i="16"/>
  <c r="G464" i="16"/>
  <c r="H91" i="16"/>
  <c r="I91" i="16"/>
  <c r="J344" i="16"/>
  <c r="J523" i="16"/>
  <c r="H523" i="16"/>
  <c r="I72" i="16"/>
  <c r="H72" i="16"/>
  <c r="J72" i="16"/>
  <c r="J114" i="16"/>
  <c r="I114" i="16"/>
  <c r="H114" i="16"/>
  <c r="G114" i="16"/>
  <c r="H395" i="16"/>
  <c r="G395" i="16"/>
  <c r="J392" i="16"/>
  <c r="H495" i="16"/>
  <c r="I495" i="16"/>
  <c r="J495" i="16"/>
  <c r="G495" i="16"/>
  <c r="J486" i="16"/>
  <c r="F486" i="16"/>
  <c r="H486" i="16"/>
  <c r="I248" i="16"/>
  <c r="F248" i="16"/>
  <c r="H248" i="16"/>
  <c r="J97" i="16"/>
  <c r="H97" i="16"/>
  <c r="I97" i="16"/>
  <c r="F97" i="16"/>
  <c r="G97" i="16"/>
  <c r="J405" i="16"/>
  <c r="I405" i="16"/>
  <c r="F405" i="16"/>
  <c r="H405" i="16"/>
  <c r="G405" i="16"/>
  <c r="F532" i="16"/>
  <c r="I532" i="16"/>
  <c r="F61" i="16"/>
  <c r="H61" i="16"/>
  <c r="J61" i="16"/>
  <c r="F133" i="16"/>
  <c r="I133" i="16"/>
  <c r="J133" i="16"/>
  <c r="H133" i="16"/>
  <c r="J293" i="16"/>
  <c r="H122" i="16"/>
  <c r="F122" i="16"/>
  <c r="J122" i="16"/>
  <c r="I122" i="16"/>
  <c r="H270" i="16"/>
  <c r="J270" i="16"/>
  <c r="F270" i="16"/>
  <c r="F313" i="16"/>
  <c r="I313" i="16"/>
  <c r="H313" i="16"/>
  <c r="J313" i="16"/>
  <c r="J382" i="16"/>
  <c r="I382" i="16"/>
  <c r="F382" i="16"/>
  <c r="J78" i="16"/>
  <c r="F351" i="16"/>
  <c r="H351" i="16"/>
  <c r="J351" i="16"/>
  <c r="I422" i="16"/>
  <c r="H422" i="16"/>
  <c r="J422" i="16"/>
  <c r="H407" i="16"/>
  <c r="J407" i="16"/>
  <c r="F193" i="16"/>
  <c r="J193" i="16"/>
  <c r="I193" i="16"/>
  <c r="J135" i="16"/>
  <c r="I135" i="16"/>
  <c r="F135" i="16"/>
  <c r="F132" i="16"/>
  <c r="I132" i="16"/>
  <c r="J132" i="16"/>
  <c r="H230" i="16"/>
  <c r="I230" i="16"/>
  <c r="F230" i="16"/>
  <c r="F323" i="16"/>
  <c r="H323" i="16"/>
  <c r="I323" i="16"/>
  <c r="G323" i="16"/>
  <c r="H522" i="16"/>
  <c r="I522" i="16"/>
  <c r="J522" i="16"/>
  <c r="G522" i="16"/>
  <c r="I265" i="16"/>
  <c r="F265" i="16"/>
  <c r="H265" i="16"/>
  <c r="J213" i="16"/>
  <c r="I213" i="16"/>
  <c r="F107" i="16"/>
  <c r="I107" i="16"/>
  <c r="H107" i="16"/>
  <c r="H249" i="16"/>
  <c r="I249" i="16"/>
  <c r="J249" i="16"/>
  <c r="J410" i="16"/>
  <c r="F410" i="16"/>
  <c r="H410" i="16"/>
  <c r="I410" i="16"/>
  <c r="I447" i="16"/>
  <c r="F447" i="16"/>
  <c r="H32" i="16"/>
  <c r="F32" i="16"/>
  <c r="J32" i="16"/>
  <c r="G32" i="16"/>
  <c r="I326" i="16"/>
  <c r="J326" i="16"/>
  <c r="F326" i="16"/>
  <c r="G326" i="16"/>
  <c r="I368" i="16"/>
  <c r="F263" i="16"/>
  <c r="H263" i="16"/>
  <c r="F223" i="16"/>
  <c r="F166" i="16"/>
  <c r="H166" i="16"/>
  <c r="G263" i="16"/>
  <c r="J505" i="16"/>
  <c r="J101" i="16"/>
  <c r="I364" i="16"/>
  <c r="H364" i="16"/>
  <c r="F364" i="16"/>
  <c r="G364" i="16"/>
  <c r="H156" i="16"/>
  <c r="F156" i="16"/>
  <c r="J156" i="16"/>
  <c r="H252" i="16"/>
  <c r="H457" i="16"/>
  <c r="J457" i="16"/>
  <c r="F457" i="16"/>
  <c r="G457" i="16"/>
  <c r="H57" i="16"/>
  <c r="I57" i="16"/>
  <c r="J57" i="16"/>
  <c r="G57" i="16"/>
  <c r="F437" i="16"/>
  <c r="J437" i="16"/>
  <c r="I173" i="16"/>
  <c r="J173" i="16"/>
  <c r="H349" i="16"/>
  <c r="I349" i="16"/>
  <c r="G349" i="16"/>
  <c r="F136" i="16"/>
  <c r="I99" i="16"/>
  <c r="H99" i="16"/>
  <c r="F99" i="16"/>
  <c r="J99" i="16"/>
  <c r="G99" i="16"/>
  <c r="F309" i="16"/>
  <c r="H309" i="16"/>
  <c r="I309" i="16"/>
  <c r="J309" i="16"/>
  <c r="G309" i="16"/>
  <c r="F366" i="16"/>
  <c r="J366" i="16"/>
  <c r="H366" i="16"/>
  <c r="I366" i="16"/>
  <c r="G366" i="16"/>
  <c r="I95" i="16"/>
  <c r="J95" i="16"/>
  <c r="H95" i="16"/>
  <c r="G444" i="16"/>
  <c r="H226" i="16"/>
  <c r="I412" i="16"/>
  <c r="I511" i="16"/>
  <c r="J511" i="16"/>
  <c r="H511" i="16"/>
  <c r="F511" i="16"/>
  <c r="H290" i="16"/>
  <c r="J290" i="16"/>
  <c r="J296" i="16"/>
  <c r="H296" i="16"/>
  <c r="F296" i="16"/>
  <c r="I296" i="16"/>
  <c r="H182" i="16"/>
  <c r="F182" i="16"/>
  <c r="J219" i="16"/>
  <c r="I219" i="16"/>
  <c r="F285" i="16"/>
  <c r="H285" i="16"/>
  <c r="I321" i="16"/>
  <c r="J321" i="16"/>
  <c r="F321" i="16"/>
  <c r="J383" i="16"/>
  <c r="J104" i="16"/>
  <c r="I104" i="16"/>
  <c r="J273" i="16"/>
  <c r="F273" i="16"/>
  <c r="G273" i="16"/>
  <c r="F411" i="16"/>
  <c r="H411" i="16"/>
  <c r="J411" i="16"/>
  <c r="G411" i="16"/>
  <c r="J347" i="16"/>
  <c r="I347" i="16"/>
  <c r="F347" i="16"/>
  <c r="J479" i="16"/>
  <c r="F479" i="16"/>
  <c r="H479" i="16"/>
  <c r="J526" i="16"/>
  <c r="F526" i="16"/>
  <c r="H526" i="16"/>
  <c r="F431" i="16"/>
  <c r="I431" i="16"/>
  <c r="J431" i="16"/>
  <c r="H431" i="16"/>
  <c r="J26" i="16"/>
  <c r="I473" i="16"/>
  <c r="J473" i="16"/>
  <c r="F473" i="16"/>
  <c r="G473" i="16"/>
  <c r="F85" i="16"/>
  <c r="I85" i="16"/>
  <c r="H85" i="16"/>
  <c r="J85" i="16"/>
  <c r="F281" i="16"/>
  <c r="J281" i="16"/>
  <c r="I281" i="16"/>
  <c r="H281" i="16"/>
  <c r="G315" i="16"/>
  <c r="H400" i="16"/>
  <c r="J400" i="16"/>
  <c r="J429" i="16"/>
  <c r="I429" i="16"/>
  <c r="H429" i="16"/>
  <c r="F498" i="16"/>
  <c r="H498" i="16"/>
  <c r="G534" i="16"/>
  <c r="G60" i="16"/>
  <c r="F113" i="16"/>
  <c r="H113" i="16"/>
  <c r="J113" i="16"/>
  <c r="I113" i="16"/>
  <c r="J170" i="16"/>
  <c r="F170" i="16"/>
  <c r="H170" i="16"/>
  <c r="I170" i="16"/>
  <c r="G233" i="16"/>
  <c r="F535" i="16"/>
  <c r="H535" i="16"/>
  <c r="J535" i="16"/>
  <c r="I535" i="16"/>
  <c r="J289" i="16"/>
  <c r="H29" i="16"/>
  <c r="J282" i="16"/>
  <c r="G282" i="16"/>
  <c r="I33" i="16"/>
  <c r="F33" i="16"/>
  <c r="H33" i="16"/>
  <c r="G33" i="16"/>
  <c r="J126" i="16"/>
  <c r="I126" i="16"/>
  <c r="F126" i="16"/>
  <c r="H126" i="16"/>
  <c r="H183" i="16"/>
  <c r="F183" i="16"/>
  <c r="J247" i="16"/>
  <c r="I247" i="16"/>
  <c r="H247" i="16"/>
  <c r="J328" i="16"/>
  <c r="I328" i="16"/>
  <c r="G328" i="16"/>
  <c r="F386" i="16"/>
  <c r="F456" i="16"/>
  <c r="I456" i="16"/>
  <c r="H456" i="16"/>
  <c r="J83" i="16"/>
  <c r="F83" i="16"/>
  <c r="I83" i="16"/>
  <c r="F190" i="16"/>
  <c r="G190" i="16"/>
  <c r="J280" i="16"/>
  <c r="H280" i="16"/>
  <c r="F474" i="16"/>
  <c r="J474" i="16"/>
  <c r="G474" i="16"/>
  <c r="H79" i="16"/>
  <c r="J79" i="16"/>
  <c r="F79" i="16"/>
  <c r="G492" i="16"/>
  <c r="F27" i="16"/>
  <c r="H27" i="16"/>
  <c r="J27" i="16"/>
  <c r="I27" i="16"/>
  <c r="J512" i="16"/>
  <c r="H475" i="16"/>
  <c r="H58" i="16"/>
  <c r="I58" i="16"/>
  <c r="F58" i="16"/>
  <c r="G58" i="16"/>
  <c r="I204" i="16"/>
  <c r="J204" i="16"/>
  <c r="G204" i="16"/>
  <c r="H39" i="16"/>
  <c r="J39" i="16"/>
  <c r="I39" i="16"/>
  <c r="F39" i="16"/>
  <c r="H56" i="16"/>
  <c r="I56" i="16"/>
  <c r="F56" i="16"/>
  <c r="J56" i="16"/>
  <c r="F244" i="16"/>
  <c r="I244" i="16"/>
  <c r="H244" i="16"/>
  <c r="H352" i="16"/>
  <c r="F352" i="16"/>
  <c r="I490" i="16"/>
  <c r="H490" i="16"/>
  <c r="G483" i="16"/>
  <c r="I153" i="16"/>
  <c r="F153" i="16"/>
  <c r="G153" i="16"/>
  <c r="I515" i="16"/>
  <c r="J515" i="16"/>
  <c r="G515" i="16"/>
  <c r="H228" i="16"/>
  <c r="I228" i="16"/>
  <c r="F228" i="16"/>
  <c r="J228" i="16"/>
  <c r="J206" i="16"/>
  <c r="J379" i="16"/>
  <c r="I379" i="16"/>
  <c r="H379" i="16"/>
  <c r="F379" i="16"/>
  <c r="G379" i="16"/>
  <c r="G461" i="16"/>
  <c r="G532" i="16"/>
  <c r="F339" i="16"/>
  <c r="G61" i="16"/>
  <c r="G133" i="16"/>
  <c r="I161" i="16"/>
  <c r="J161" i="16"/>
  <c r="F195" i="16"/>
  <c r="J195" i="16"/>
  <c r="I195" i="16"/>
  <c r="H195" i="16"/>
  <c r="F45" i="16"/>
  <c r="J45" i="16"/>
  <c r="G122" i="16"/>
  <c r="G174" i="16"/>
  <c r="G221" i="16"/>
  <c r="G270" i="16"/>
  <c r="G313" i="16"/>
  <c r="G382" i="16"/>
  <c r="I436" i="16"/>
  <c r="F436" i="16"/>
  <c r="F472" i="16"/>
  <c r="J472" i="16"/>
  <c r="H472" i="16"/>
  <c r="G259" i="16"/>
  <c r="F314" i="16"/>
  <c r="G351" i="16"/>
  <c r="H531" i="16"/>
  <c r="F531" i="16"/>
  <c r="F38" i="16"/>
  <c r="J38" i="16"/>
  <c r="H38" i="16"/>
  <c r="I38" i="16"/>
  <c r="G193" i="16"/>
  <c r="F372" i="16"/>
  <c r="H372" i="16"/>
  <c r="J372" i="16"/>
  <c r="I372" i="16"/>
  <c r="H441" i="16"/>
  <c r="J441" i="16"/>
  <c r="I441" i="16"/>
  <c r="F441" i="16"/>
  <c r="G135" i="16"/>
  <c r="I350" i="16"/>
  <c r="F163" i="16"/>
  <c r="F87" i="16"/>
  <c r="H87" i="16"/>
  <c r="J87" i="16"/>
  <c r="J125" i="16"/>
  <c r="F125" i="16"/>
  <c r="H125" i="16"/>
  <c r="I125" i="16"/>
  <c r="H277" i="16"/>
  <c r="F277" i="16"/>
  <c r="J277" i="16"/>
  <c r="H324" i="16"/>
  <c r="J324" i="16"/>
  <c r="I324" i="16"/>
  <c r="H373" i="16"/>
  <c r="J373" i="16"/>
  <c r="I373" i="16"/>
  <c r="F373" i="16"/>
  <c r="F502" i="16"/>
  <c r="J502" i="16"/>
  <c r="F298" i="16"/>
  <c r="J298" i="16"/>
  <c r="I298" i="16"/>
  <c r="G298" i="16"/>
  <c r="I507" i="16"/>
  <c r="F507" i="16"/>
  <c r="H507" i="16"/>
  <c r="G507" i="16"/>
  <c r="F149" i="16"/>
  <c r="I149" i="16"/>
  <c r="H149" i="16"/>
  <c r="J149" i="16"/>
  <c r="G149" i="16"/>
  <c r="J23" i="16"/>
  <c r="F23" i="16"/>
  <c r="I23" i="16"/>
  <c r="H23" i="16"/>
  <c r="G23" i="16"/>
  <c r="I496" i="16"/>
  <c r="F496" i="16"/>
  <c r="J496" i="16"/>
  <c r="H496" i="16"/>
  <c r="G496" i="16"/>
  <c r="J172" i="16"/>
  <c r="F172" i="16"/>
  <c r="G265" i="16"/>
  <c r="F455" i="16"/>
  <c r="H455" i="16"/>
  <c r="H69" i="16"/>
  <c r="I69" i="16"/>
  <c r="F69" i="16"/>
  <c r="H176" i="16"/>
  <c r="J176" i="16"/>
  <c r="I176" i="16"/>
  <c r="F279" i="16"/>
  <c r="I279" i="16"/>
  <c r="H250" i="16"/>
  <c r="I250" i="16"/>
  <c r="G213" i="16"/>
  <c r="G249" i="16"/>
  <c r="H292" i="16"/>
  <c r="I292" i="16"/>
  <c r="G400" i="16"/>
  <c r="I460" i="16"/>
  <c r="J460" i="16"/>
  <c r="G410" i="16"/>
  <c r="G447" i="16"/>
  <c r="I503" i="16"/>
  <c r="H503" i="16"/>
  <c r="J503" i="16"/>
  <c r="I458" i="16"/>
  <c r="J458" i="16"/>
  <c r="F482" i="16"/>
  <c r="H482" i="16"/>
  <c r="F159" i="16"/>
  <c r="I371" i="16"/>
  <c r="F371" i="16"/>
  <c r="J96" i="16"/>
  <c r="H96" i="16"/>
  <c r="I96" i="16"/>
  <c r="F96" i="16"/>
  <c r="H120" i="16"/>
  <c r="I256" i="16"/>
  <c r="F404" i="16"/>
  <c r="J404" i="16"/>
  <c r="I404" i="16"/>
  <c r="F306" i="16"/>
  <c r="J306" i="16"/>
  <c r="H306" i="16"/>
  <c r="I306" i="16"/>
  <c r="F504" i="16"/>
  <c r="H504" i="16"/>
  <c r="J51" i="16"/>
  <c r="I197" i="16"/>
  <c r="H46" i="16"/>
  <c r="J88" i="16"/>
  <c r="H449" i="16"/>
  <c r="I449" i="16"/>
  <c r="J449" i="16"/>
  <c r="F449" i="16"/>
  <c r="I235" i="16"/>
  <c r="J235" i="16"/>
  <c r="F310" i="16"/>
  <c r="I310" i="16"/>
  <c r="H310" i="16"/>
  <c r="F440" i="16"/>
  <c r="H440" i="16"/>
  <c r="J440" i="16"/>
  <c r="F493" i="16"/>
  <c r="J493" i="16"/>
  <c r="I24" i="16"/>
  <c r="H24" i="16"/>
  <c r="H80" i="16"/>
  <c r="F80" i="16"/>
  <c r="J80" i="16"/>
  <c r="I80" i="16"/>
  <c r="I530" i="16"/>
  <c r="H530" i="16"/>
  <c r="J530" i="16"/>
  <c r="F530" i="16"/>
  <c r="I76" i="16"/>
  <c r="J76" i="16"/>
  <c r="H76" i="16"/>
  <c r="F236" i="16"/>
  <c r="J236" i="16"/>
  <c r="I236" i="16"/>
  <c r="I377" i="16"/>
  <c r="F155" i="16"/>
  <c r="I155" i="16"/>
  <c r="H155" i="16"/>
  <c r="H487" i="16"/>
  <c r="H376" i="16"/>
  <c r="F376" i="16"/>
  <c r="J376" i="16"/>
  <c r="I376" i="16"/>
  <c r="J485" i="16"/>
  <c r="H485" i="16"/>
  <c r="I485" i="16"/>
  <c r="H445" i="16"/>
  <c r="I445" i="16"/>
  <c r="F445" i="16"/>
  <c r="J147" i="16"/>
  <c r="F209" i="16"/>
  <c r="J209" i="16"/>
  <c r="H209" i="16"/>
  <c r="I209" i="16"/>
  <c r="I251" i="16"/>
  <c r="F251" i="16"/>
  <c r="I278" i="16"/>
  <c r="H397" i="16"/>
  <c r="F397" i="16"/>
  <c r="F494" i="16"/>
  <c r="H494" i="16"/>
  <c r="I494" i="16"/>
  <c r="F53" i="16"/>
  <c r="J514" i="16"/>
  <c r="J246" i="16"/>
  <c r="F246" i="16"/>
  <c r="H64" i="16"/>
  <c r="J64" i="16"/>
  <c r="F300" i="16"/>
  <c r="I300" i="16"/>
  <c r="J188" i="16"/>
  <c r="F188" i="16"/>
  <c r="I188" i="16"/>
  <c r="J356" i="16"/>
  <c r="F71" i="16"/>
  <c r="H71" i="16"/>
  <c r="J141" i="16"/>
  <c r="I141" i="16"/>
  <c r="H141" i="16"/>
  <c r="J55" i="16"/>
  <c r="I55" i="16"/>
  <c r="F184" i="16"/>
  <c r="H184" i="16"/>
  <c r="I184" i="16"/>
  <c r="J184" i="16"/>
  <c r="F258" i="16"/>
  <c r="H258" i="16"/>
  <c r="J177" i="16"/>
  <c r="F177" i="16"/>
  <c r="H177" i="16"/>
  <c r="I177" i="16"/>
  <c r="I268" i="16"/>
  <c r="J268" i="16"/>
  <c r="I413" i="16"/>
  <c r="J413" i="16"/>
  <c r="H413" i="16"/>
  <c r="F413" i="16"/>
  <c r="J451" i="16"/>
  <c r="I451" i="16"/>
  <c r="H451" i="16"/>
  <c r="J181" i="16"/>
  <c r="H181" i="16"/>
  <c r="I181" i="16"/>
  <c r="F181" i="16"/>
  <c r="I245" i="16"/>
  <c r="F245" i="16"/>
  <c r="H245" i="16"/>
  <c r="J245" i="16"/>
  <c r="J500" i="16"/>
  <c r="I500" i="16"/>
  <c r="H500" i="16"/>
  <c r="J41" i="16"/>
  <c r="H41" i="16"/>
  <c r="I41" i="16"/>
  <c r="J102" i="16"/>
  <c r="H102" i="16"/>
  <c r="F102" i="16"/>
  <c r="I102" i="16"/>
  <c r="J208" i="16"/>
  <c r="F208" i="16"/>
  <c r="H208" i="16"/>
  <c r="I208" i="16"/>
  <c r="F329" i="16"/>
  <c r="I329" i="16"/>
  <c r="H329" i="16"/>
  <c r="J329" i="16"/>
  <c r="J433" i="16"/>
  <c r="F433" i="16"/>
  <c r="H433" i="16"/>
  <c r="I433" i="16"/>
  <c r="J477" i="16"/>
  <c r="H477" i="16"/>
  <c r="I477" i="16"/>
  <c r="J137" i="16"/>
  <c r="H137" i="16"/>
  <c r="F137" i="16"/>
  <c r="I198" i="16"/>
  <c r="F198" i="16"/>
  <c r="H198" i="16"/>
  <c r="F229" i="16"/>
  <c r="J229" i="16"/>
  <c r="I229" i="16"/>
  <c r="H229" i="16"/>
  <c r="J49" i="16"/>
  <c r="F49" i="16"/>
  <c r="H274" i="16"/>
  <c r="F274" i="16"/>
  <c r="J274" i="16"/>
  <c r="I274" i="16"/>
  <c r="I264" i="16"/>
  <c r="H264" i="16"/>
  <c r="J264" i="16"/>
  <c r="F264" i="16"/>
  <c r="F394" i="16"/>
  <c r="I394" i="16"/>
  <c r="H394" i="16"/>
  <c r="H471" i="16"/>
  <c r="F471" i="16"/>
  <c r="I471" i="16"/>
  <c r="J471" i="16"/>
  <c r="H518" i="16"/>
  <c r="F518" i="16"/>
  <c r="H516" i="16"/>
  <c r="J516" i="16"/>
  <c r="I516" i="16"/>
  <c r="F516" i="16"/>
  <c r="H453" i="16"/>
  <c r="F453" i="16"/>
  <c r="I453" i="16"/>
  <c r="I115" i="16"/>
  <c r="H115" i="16"/>
  <c r="J391" i="16"/>
  <c r="H110" i="16"/>
  <c r="J110" i="16"/>
  <c r="H171" i="16"/>
  <c r="I171" i="16"/>
  <c r="H303" i="16"/>
  <c r="J138" i="16"/>
  <c r="F138" i="16"/>
  <c r="J189" i="16"/>
  <c r="F189" i="16"/>
  <c r="F234" i="16"/>
  <c r="H234" i="16"/>
  <c r="F361" i="16"/>
  <c r="F489" i="16"/>
  <c r="I489" i="16"/>
  <c r="F216" i="16"/>
  <c r="J216" i="16"/>
  <c r="H216" i="16"/>
  <c r="F402" i="16"/>
  <c r="H402" i="16"/>
  <c r="I402" i="16"/>
  <c r="I439" i="16"/>
  <c r="J527" i="16"/>
  <c r="I527" i="16"/>
  <c r="H527" i="16"/>
  <c r="F52" i="16"/>
  <c r="H52" i="16"/>
  <c r="J52" i="16"/>
  <c r="J111" i="16"/>
  <c r="H111" i="16"/>
  <c r="I111" i="16"/>
  <c r="F111" i="16"/>
  <c r="F220" i="16"/>
  <c r="I220" i="16"/>
  <c r="F337" i="16"/>
  <c r="H337" i="16"/>
  <c r="J337" i="16"/>
  <c r="J185" i="16"/>
  <c r="H185" i="16"/>
  <c r="F185" i="16"/>
  <c r="F284" i="16"/>
  <c r="J284" i="16"/>
  <c r="I363" i="16"/>
  <c r="H363" i="16"/>
  <c r="J363" i="16"/>
  <c r="F93" i="16"/>
  <c r="H396" i="16"/>
  <c r="F388" i="16"/>
  <c r="H388" i="16"/>
  <c r="I388" i="16"/>
  <c r="G306" i="16"/>
  <c r="F517" i="16"/>
  <c r="I517" i="16"/>
  <c r="H443" i="16"/>
  <c r="F443" i="16"/>
  <c r="J443" i="16"/>
  <c r="I443" i="16"/>
  <c r="F470" i="16"/>
  <c r="I470" i="16"/>
  <c r="J470" i="16"/>
  <c r="H470" i="16"/>
  <c r="G24" i="16"/>
  <c r="F30" i="16"/>
  <c r="J30" i="16"/>
  <c r="G80" i="16"/>
  <c r="I202" i="16"/>
  <c r="J202" i="16"/>
  <c r="I312" i="16"/>
  <c r="I419" i="16"/>
  <c r="H419" i="16"/>
  <c r="J419" i="16"/>
  <c r="G530" i="16"/>
  <c r="G448" i="16"/>
  <c r="J118" i="16"/>
  <c r="H118" i="16"/>
  <c r="F118" i="16"/>
  <c r="J145" i="16"/>
  <c r="H145" i="16"/>
  <c r="F145" i="16"/>
  <c r="G487" i="16"/>
  <c r="J44" i="16"/>
  <c r="F44" i="16"/>
  <c r="H160" i="16"/>
  <c r="F160" i="16"/>
  <c r="I160" i="16"/>
  <c r="J160" i="16"/>
  <c r="H340" i="16"/>
  <c r="I340" i="16"/>
  <c r="G485" i="16"/>
  <c r="J359" i="16"/>
  <c r="H359" i="16"/>
  <c r="F359" i="16"/>
  <c r="I359" i="16"/>
  <c r="I428" i="16"/>
  <c r="H428" i="16"/>
  <c r="F428" i="16"/>
  <c r="I271" i="16"/>
  <c r="J271" i="16"/>
  <c r="F271" i="16"/>
  <c r="J37" i="16"/>
  <c r="I81" i="16"/>
  <c r="H81" i="16"/>
  <c r="J81" i="16"/>
  <c r="F81" i="16"/>
  <c r="F117" i="16"/>
  <c r="I117" i="16"/>
  <c r="G209" i="16"/>
  <c r="G251" i="16"/>
  <c r="J311" i="16"/>
  <c r="F311" i="16"/>
  <c r="I311" i="16"/>
  <c r="H311" i="16"/>
  <c r="J63" i="16"/>
  <c r="H63" i="16"/>
  <c r="I63" i="16"/>
  <c r="F63" i="16"/>
  <c r="H103" i="16"/>
  <c r="J103" i="16"/>
  <c r="I103" i="16"/>
  <c r="F142" i="16"/>
  <c r="J192" i="16"/>
  <c r="I192" i="16"/>
  <c r="F192" i="16"/>
  <c r="F241" i="16"/>
  <c r="J241" i="16"/>
  <c r="I241" i="16"/>
  <c r="H241" i="16"/>
  <c r="H287" i="16"/>
  <c r="J330" i="16"/>
  <c r="H330" i="16"/>
  <c r="F330" i="16"/>
  <c r="I330" i="16"/>
  <c r="H365" i="16"/>
  <c r="F365" i="16"/>
  <c r="G397" i="16"/>
  <c r="J427" i="16"/>
  <c r="H427" i="16"/>
  <c r="J454" i="16"/>
  <c r="I454" i="16"/>
  <c r="G494" i="16"/>
  <c r="J529" i="16"/>
  <c r="H529" i="16"/>
  <c r="I529" i="16"/>
  <c r="F529" i="16"/>
  <c r="I105" i="16"/>
  <c r="H105" i="16"/>
  <c r="J105" i="16"/>
  <c r="I164" i="16"/>
  <c r="H164" i="16"/>
  <c r="I286" i="16"/>
  <c r="J332" i="16"/>
  <c r="I332" i="16"/>
  <c r="F332" i="16"/>
  <c r="F370" i="16"/>
  <c r="F406" i="16"/>
  <c r="G514" i="16"/>
  <c r="J295" i="16"/>
  <c r="F150" i="16"/>
  <c r="H150" i="16"/>
  <c r="J150" i="16"/>
  <c r="I150" i="16"/>
  <c r="G246" i="16"/>
  <c r="J331" i="16"/>
  <c r="I331" i="16"/>
  <c r="J408" i="16"/>
  <c r="F408" i="16"/>
  <c r="F508" i="16"/>
  <c r="I508" i="16"/>
  <c r="J508" i="16"/>
  <c r="H508" i="16"/>
  <c r="G300" i="16"/>
  <c r="F28" i="16"/>
  <c r="J28" i="16"/>
  <c r="I28" i="16"/>
  <c r="F501" i="16"/>
  <c r="H501" i="16"/>
  <c r="I501" i="16"/>
  <c r="G188" i="16"/>
  <c r="J31" i="16"/>
  <c r="J452" i="16"/>
  <c r="F452" i="16"/>
  <c r="I452" i="16"/>
  <c r="G71" i="16"/>
  <c r="G141" i="16"/>
  <c r="H169" i="16"/>
  <c r="J169" i="16"/>
  <c r="F169" i="16"/>
  <c r="H205" i="16"/>
  <c r="F232" i="16"/>
  <c r="J232" i="16"/>
  <c r="H232" i="16"/>
  <c r="J272" i="16"/>
  <c r="I272" i="16"/>
  <c r="H299" i="16"/>
  <c r="F299" i="16"/>
  <c r="G55" i="16"/>
  <c r="I112" i="16"/>
  <c r="G184" i="16"/>
  <c r="G258" i="16"/>
  <c r="F304" i="16"/>
  <c r="I304" i="16"/>
  <c r="J304" i="16"/>
  <c r="I357" i="16"/>
  <c r="J357" i="16"/>
  <c r="F357" i="16"/>
  <c r="I390" i="16"/>
  <c r="H390" i="16"/>
  <c r="J420" i="16"/>
  <c r="J463" i="16"/>
  <c r="F463" i="16"/>
  <c r="H463" i="16"/>
  <c r="I520" i="16"/>
  <c r="J520" i="16"/>
  <c r="H520" i="16"/>
  <c r="H119" i="16"/>
  <c r="J399" i="16"/>
  <c r="H399" i="16"/>
  <c r="I430" i="16"/>
  <c r="H211" i="16"/>
  <c r="F211" i="16"/>
  <c r="J211" i="16"/>
  <c r="I211" i="16"/>
  <c r="J476" i="16"/>
  <c r="H476" i="16"/>
  <c r="F476" i="16"/>
  <c r="I476" i="16"/>
  <c r="I525" i="16"/>
  <c r="H525" i="16"/>
  <c r="F525" i="16"/>
  <c r="H254" i="16"/>
  <c r="F254" i="16"/>
  <c r="I214" i="16"/>
  <c r="H214" i="16"/>
  <c r="F214" i="16"/>
  <c r="J387" i="16"/>
  <c r="I387" i="16"/>
  <c r="F387" i="16"/>
  <c r="H491" i="16"/>
  <c r="F491" i="16"/>
  <c r="I86" i="16"/>
  <c r="H109" i="16"/>
  <c r="I109" i="16"/>
  <c r="F109" i="16"/>
  <c r="J240" i="16"/>
  <c r="F240" i="16"/>
  <c r="I240" i="16"/>
  <c r="H168" i="16"/>
  <c r="G477" i="16"/>
  <c r="H67" i="16"/>
  <c r="I67" i="16"/>
  <c r="J67" i="16"/>
  <c r="F100" i="16"/>
  <c r="J100" i="16"/>
  <c r="H100" i="16"/>
  <c r="G137" i="16"/>
  <c r="I165" i="16"/>
  <c r="J165" i="16"/>
  <c r="H165" i="16"/>
  <c r="G198" i="16"/>
  <c r="G229" i="16"/>
  <c r="F297" i="16"/>
  <c r="I297" i="16"/>
  <c r="J297" i="16"/>
  <c r="H297" i="16"/>
  <c r="G49" i="16"/>
  <c r="I90" i="16"/>
  <c r="F90" i="16"/>
  <c r="J90" i="16"/>
  <c r="F127" i="16"/>
  <c r="H127" i="16"/>
  <c r="F317" i="16"/>
  <c r="J317" i="16"/>
  <c r="I317" i="16"/>
  <c r="J354" i="16"/>
  <c r="F354" i="16"/>
  <c r="H354" i="16"/>
  <c r="I385" i="16"/>
  <c r="J385" i="16"/>
  <c r="H385" i="16"/>
  <c r="J416" i="16"/>
  <c r="H438" i="16"/>
  <c r="I438" i="16"/>
  <c r="H84" i="16"/>
  <c r="I84" i="16"/>
  <c r="H140" i="16"/>
  <c r="J140" i="16"/>
  <c r="F140" i="16"/>
  <c r="F200" i="16"/>
  <c r="J200" i="16"/>
  <c r="G264" i="16"/>
  <c r="I319" i="16"/>
  <c r="H319" i="16"/>
  <c r="J319" i="16"/>
  <c r="F319" i="16"/>
  <c r="I355" i="16"/>
  <c r="H355" i="16"/>
  <c r="F355" i="16"/>
  <c r="J355" i="16"/>
  <c r="G394" i="16"/>
  <c r="F426" i="16"/>
  <c r="H426" i="16"/>
  <c r="G471" i="16"/>
  <c r="G518" i="16"/>
  <c r="F21" i="16"/>
  <c r="J21" i="16"/>
  <c r="I20" i="16"/>
  <c r="H22" i="16"/>
  <c r="J22" i="16"/>
  <c r="F22" i="16"/>
  <c r="G21" i="16"/>
  <c r="H203" i="16"/>
  <c r="F203" i="16"/>
  <c r="G203" i="16"/>
  <c r="J203" i="16"/>
  <c r="I203" i="16"/>
  <c r="J1463" i="16"/>
  <c r="H1463" i="16"/>
  <c r="I1463" i="16"/>
  <c r="F1463" i="16"/>
  <c r="F1150" i="16"/>
  <c r="I1150" i="16"/>
  <c r="J1150" i="16"/>
  <c r="H1150" i="16"/>
  <c r="J291" i="16"/>
  <c r="H291" i="16"/>
  <c r="I291" i="16"/>
  <c r="F291" i="16"/>
  <c r="F1452" i="16"/>
  <c r="I1452" i="16"/>
  <c r="H1452" i="16"/>
  <c r="J1452" i="16"/>
  <c r="J528" i="16"/>
  <c r="I528" i="16"/>
  <c r="H528" i="16"/>
  <c r="G528" i="16"/>
  <c r="F528" i="16"/>
  <c r="I509" i="16"/>
  <c r="F509" i="16"/>
  <c r="J509" i="16"/>
  <c r="H509" i="16"/>
  <c r="G509" i="16"/>
  <c r="G108" i="16"/>
  <c r="H481" i="16"/>
  <c r="F481" i="16"/>
  <c r="J481" i="16"/>
  <c r="G481" i="16"/>
  <c r="I481" i="16"/>
  <c r="J227" i="16"/>
  <c r="H227" i="16"/>
  <c r="F227" i="16"/>
  <c r="I227" i="16"/>
  <c r="J217" i="16"/>
  <c r="I217" i="16"/>
  <c r="H217" i="16"/>
  <c r="F217" i="16"/>
  <c r="J116" i="16"/>
  <c r="I116" i="16"/>
  <c r="H116" i="16"/>
  <c r="F116" i="16"/>
  <c r="J261" i="16"/>
  <c r="G261" i="16"/>
  <c r="I261" i="16"/>
  <c r="H261" i="16"/>
  <c r="F261" i="16"/>
  <c r="J207" i="16"/>
  <c r="I207" i="16"/>
  <c r="H207" i="16"/>
  <c r="F207" i="16"/>
  <c r="J129" i="16"/>
  <c r="F129" i="16"/>
  <c r="I129" i="16"/>
  <c r="G129" i="16"/>
  <c r="H129" i="16"/>
  <c r="F25" i="16"/>
  <c r="I25" i="16"/>
  <c r="H25" i="16"/>
  <c r="J25" i="16"/>
  <c r="G25" i="16"/>
  <c r="I338" i="16"/>
  <c r="H338" i="16"/>
  <c r="J338" i="16"/>
  <c r="G338" i="16"/>
  <c r="F338" i="16"/>
  <c r="I162" i="16"/>
  <c r="J162" i="16"/>
  <c r="F162" i="16"/>
  <c r="H162" i="16"/>
  <c r="G162" i="16"/>
  <c r="H1427" i="16"/>
  <c r="F1427" i="16"/>
  <c r="J1427" i="16"/>
  <c r="I1427" i="16"/>
  <c r="F903" i="16"/>
  <c r="J903" i="16"/>
  <c r="I903" i="16"/>
  <c r="H903" i="16"/>
  <c r="F282" i="16"/>
  <c r="H93" i="16"/>
  <c r="J46" i="16"/>
  <c r="H136" i="16"/>
  <c r="J136" i="16"/>
  <c r="G136" i="16"/>
  <c r="J448" i="16"/>
  <c r="H448" i="16"/>
  <c r="H82" i="16"/>
  <c r="H53" i="16"/>
  <c r="J53" i="16"/>
  <c r="I50" i="16"/>
  <c r="J50" i="16"/>
  <c r="I106" i="16"/>
  <c r="G318" i="16"/>
  <c r="J318" i="16"/>
  <c r="I168" i="16"/>
  <c r="G168" i="16"/>
  <c r="I180" i="16"/>
  <c r="J180" i="16"/>
  <c r="Y524" i="16"/>
  <c r="G42" i="16"/>
  <c r="G40" i="16"/>
  <c r="H686" i="16"/>
  <c r="F686" i="16"/>
  <c r="G686" i="16"/>
  <c r="I686" i="16"/>
  <c r="I720" i="16"/>
  <c r="F720" i="16"/>
  <c r="J720" i="16"/>
  <c r="F1099" i="16"/>
  <c r="G1957" i="16"/>
  <c r="I1957" i="16"/>
  <c r="J1957" i="16"/>
  <c r="G2035" i="16"/>
  <c r="I2035" i="16"/>
  <c r="H2035" i="16"/>
  <c r="J2035" i="16"/>
  <c r="F2035" i="16"/>
  <c r="J2078" i="16"/>
  <c r="F2078" i="16"/>
  <c r="H2078" i="16"/>
  <c r="G2078" i="16"/>
  <c r="F1074" i="16"/>
  <c r="J1074" i="16"/>
  <c r="G1074" i="16"/>
  <c r="H1074" i="16"/>
  <c r="J1578" i="16"/>
  <c r="F1578" i="16"/>
  <c r="G1578" i="16"/>
  <c r="H1578" i="16"/>
  <c r="H2224" i="16"/>
  <c r="I2224" i="16"/>
  <c r="F2224" i="16"/>
  <c r="J2224" i="16"/>
  <c r="J2266" i="16"/>
  <c r="I2266" i="16"/>
  <c r="F2266" i="16"/>
  <c r="G2284" i="16"/>
  <c r="J2284" i="16"/>
  <c r="F2284" i="16"/>
  <c r="F2456" i="16"/>
  <c r="J2456" i="16"/>
  <c r="H2456" i="16"/>
  <c r="G2456" i="16"/>
  <c r="D4" i="10"/>
  <c r="I2474" i="16"/>
  <c r="F2474" i="16"/>
  <c r="H2474" i="16"/>
  <c r="G2474" i="16"/>
  <c r="J2474" i="16"/>
  <c r="G2302" i="16"/>
  <c r="H2302" i="16"/>
  <c r="J2302" i="16"/>
  <c r="F2302" i="16"/>
  <c r="Y2044" i="16"/>
  <c r="G1790" i="16"/>
  <c r="Y1790" i="16"/>
  <c r="J1771" i="16"/>
  <c r="I1771" i="16"/>
  <c r="H1771" i="16"/>
  <c r="F1771" i="16"/>
  <c r="G1771" i="16"/>
  <c r="J1743" i="16"/>
  <c r="H1743" i="16"/>
  <c r="I1743" i="16"/>
  <c r="G1743" i="16"/>
  <c r="F1743" i="16"/>
  <c r="Y1725" i="16"/>
  <c r="I1573" i="16"/>
  <c r="G1573" i="16"/>
  <c r="H1573" i="16"/>
  <c r="F1573" i="16"/>
  <c r="J1573" i="16"/>
  <c r="I1471" i="16"/>
  <c r="J1471" i="16"/>
  <c r="H1471" i="16"/>
  <c r="F1471" i="16"/>
  <c r="Y1467" i="16"/>
  <c r="J1460" i="16"/>
  <c r="F1460" i="16"/>
  <c r="H1460" i="16"/>
  <c r="I1460" i="16"/>
  <c r="J1439" i="16"/>
  <c r="F1439" i="16"/>
  <c r="H1439" i="16"/>
  <c r="I1439" i="16"/>
  <c r="I1418" i="16"/>
  <c r="J1418" i="16"/>
  <c r="F1418" i="16"/>
  <c r="H1418" i="16"/>
  <c r="Y1365" i="16"/>
  <c r="Y1355" i="16"/>
  <c r="Y1351" i="16"/>
  <c r="G1351" i="16"/>
  <c r="J1327" i="16"/>
  <c r="G1327" i="16"/>
  <c r="F1327" i="16"/>
  <c r="Y1313" i="16"/>
  <c r="G1313" i="16"/>
  <c r="Y1307" i="16"/>
  <c r="G1307" i="16"/>
  <c r="Y1289" i="16"/>
  <c r="Y1283" i="16"/>
  <c r="G1276" i="16"/>
  <c r="Y1276" i="16"/>
  <c r="H1223" i="16"/>
  <c r="I1223" i="16"/>
  <c r="J1223" i="16"/>
  <c r="F1223" i="16"/>
  <c r="G1223" i="16"/>
  <c r="Y1147" i="16"/>
  <c r="Y1124" i="16"/>
  <c r="F900" i="16"/>
  <c r="H900" i="16"/>
  <c r="J900" i="16"/>
  <c r="I900" i="16"/>
  <c r="H893" i="16"/>
  <c r="I893" i="16"/>
  <c r="J893" i="16"/>
  <c r="F893" i="16"/>
  <c r="G893" i="16"/>
  <c r="G837" i="16"/>
  <c r="G817" i="16"/>
  <c r="H776" i="16"/>
  <c r="I776" i="16"/>
  <c r="J776" i="16"/>
  <c r="G776" i="16"/>
  <c r="F776" i="16"/>
  <c r="Y749" i="16"/>
  <c r="G749" i="16"/>
  <c r="Y552" i="16"/>
  <c r="G552" i="16"/>
  <c r="J20" i="16"/>
  <c r="F205" i="16"/>
  <c r="J164" i="16"/>
  <c r="G46" i="16"/>
  <c r="J499" i="16"/>
  <c r="H391" i="16"/>
  <c r="F180" i="16"/>
  <c r="I46" i="16"/>
  <c r="J159" i="16"/>
  <c r="F74" i="16"/>
  <c r="G407" i="16"/>
  <c r="G348" i="16"/>
  <c r="I206" i="16"/>
  <c r="H374" i="16"/>
  <c r="G512" i="16"/>
  <c r="J360" i="16"/>
  <c r="I190" i="16"/>
  <c r="I417" i="16"/>
  <c r="I434" i="16"/>
  <c r="H282" i="16"/>
  <c r="G91" i="16"/>
  <c r="I383" i="16"/>
  <c r="H307" i="16"/>
  <c r="H505" i="16"/>
  <c r="H423" i="16"/>
  <c r="H392" i="16"/>
  <c r="H62" i="16"/>
  <c r="H20" i="16"/>
  <c r="G180" i="16"/>
  <c r="J168" i="16"/>
  <c r="I399" i="16"/>
  <c r="F112" i="16"/>
  <c r="J106" i="16"/>
  <c r="G342" i="16"/>
  <c r="H286" i="16"/>
  <c r="G53" i="16"/>
  <c r="F454" i="16"/>
  <c r="I142" i="16"/>
  <c r="H175" i="16"/>
  <c r="J267" i="16"/>
  <c r="H267" i="16"/>
  <c r="F499" i="16"/>
  <c r="H489" i="16"/>
  <c r="J489" i="16"/>
  <c r="H189" i="16"/>
  <c r="I110" i="16"/>
  <c r="H180" i="16"/>
  <c r="I318" i="16"/>
  <c r="I64" i="16"/>
  <c r="I488" i="16"/>
  <c r="F488" i="16"/>
  <c r="J278" i="16"/>
  <c r="F448" i="16"/>
  <c r="F88" i="16"/>
  <c r="F46" i="16"/>
  <c r="F51" i="16"/>
  <c r="I159" i="16"/>
  <c r="J74" i="16"/>
  <c r="G191" i="16"/>
  <c r="F497" i="16"/>
  <c r="F490" i="16"/>
  <c r="J475" i="16"/>
  <c r="F512" i="16"/>
  <c r="J434" i="16"/>
  <c r="I282" i="16"/>
  <c r="H289" i="16"/>
  <c r="F289" i="16"/>
  <c r="G104" i="16"/>
  <c r="G167" i="16"/>
  <c r="I136" i="16"/>
  <c r="G437" i="16"/>
  <c r="J252" i="16"/>
  <c r="F252" i="16"/>
  <c r="F307" i="16"/>
  <c r="G101" i="16"/>
  <c r="I505" i="16"/>
  <c r="J166" i="16"/>
  <c r="F77" i="16"/>
  <c r="H368" i="16"/>
  <c r="F407" i="16"/>
  <c r="F78" i="16"/>
  <c r="F293" i="16"/>
  <c r="I523" i="16"/>
  <c r="I344" i="16"/>
  <c r="F344" i="16"/>
  <c r="F50" i="16"/>
  <c r="J82" i="16"/>
  <c r="G59" i="16"/>
  <c r="I22" i="16"/>
  <c r="H21" i="16"/>
  <c r="I21" i="16"/>
  <c r="G29" i="16"/>
  <c r="J456" i="16"/>
  <c r="G456" i="16"/>
  <c r="F114" i="16"/>
  <c r="Y345" i="16"/>
  <c r="G111" i="16"/>
  <c r="H474" i="16"/>
  <c r="I474" i="16"/>
  <c r="G185" i="16"/>
  <c r="H322" i="16"/>
  <c r="F322" i="16"/>
  <c r="F343" i="16"/>
  <c r="J343" i="16"/>
  <c r="Y31" i="16"/>
  <c r="I486" i="16"/>
  <c r="G291" i="16"/>
  <c r="G388" i="16"/>
  <c r="J388" i="16"/>
  <c r="F492" i="16"/>
  <c r="G517" i="16"/>
  <c r="I440" i="16"/>
  <c r="G440" i="16"/>
  <c r="J352" i="16"/>
  <c r="I352" i="16"/>
  <c r="G118" i="16"/>
  <c r="G236" i="16"/>
  <c r="G160" i="16"/>
  <c r="I444" i="16"/>
  <c r="H444" i="16"/>
  <c r="F444" i="16"/>
  <c r="H480" i="16"/>
  <c r="J480" i="16"/>
  <c r="J428" i="16"/>
  <c r="G271" i="16"/>
  <c r="H271" i="16"/>
  <c r="H251" i="16"/>
  <c r="J251" i="16"/>
  <c r="F103" i="16"/>
  <c r="F174" i="16"/>
  <c r="H174" i="16"/>
  <c r="G529" i="16"/>
  <c r="F105" i="16"/>
  <c r="H332" i="16"/>
  <c r="F422" i="16"/>
  <c r="J531" i="16"/>
  <c r="I531" i="16"/>
  <c r="H135" i="16"/>
  <c r="I87" i="16"/>
  <c r="F55" i="16"/>
  <c r="H55" i="16"/>
  <c r="G357" i="16"/>
  <c r="F390" i="16"/>
  <c r="J390" i="16"/>
  <c r="J323" i="16"/>
  <c r="F451" i="16"/>
  <c r="G245" i="16"/>
  <c r="I411" i="16"/>
  <c r="G525" i="16"/>
  <c r="J525" i="16"/>
  <c r="H148" i="16"/>
  <c r="F148" i="16"/>
  <c r="I172" i="16"/>
  <c r="H172" i="16"/>
  <c r="J69" i="16"/>
  <c r="G69" i="16"/>
  <c r="G240" i="16"/>
  <c r="H240" i="16"/>
  <c r="F67" i="16"/>
  <c r="G67" i="16"/>
  <c r="I137" i="16"/>
  <c r="F249" i="16"/>
  <c r="G385" i="16"/>
  <c r="G429" i="16"/>
  <c r="F460" i="16"/>
  <c r="H460" i="16"/>
  <c r="I534" i="16"/>
  <c r="H534" i="16"/>
  <c r="J84" i="16"/>
  <c r="F84" i="16"/>
  <c r="I200" i="16"/>
  <c r="H200" i="16"/>
  <c r="F294" i="16"/>
  <c r="I335" i="16"/>
  <c r="J375" i="16"/>
  <c r="I426" i="16"/>
  <c r="J426" i="16"/>
  <c r="F503" i="16"/>
  <c r="J453" i="16"/>
  <c r="G903" i="16"/>
  <c r="Y40" i="16"/>
  <c r="Y290" i="16"/>
  <c r="I1074" i="16"/>
  <c r="Y452" i="16"/>
  <c r="G452" i="16"/>
  <c r="G486" i="16"/>
  <c r="G396" i="16"/>
  <c r="G199" i="16"/>
  <c r="Y295" i="16"/>
  <c r="Y282" i="16"/>
  <c r="Y466" i="16"/>
  <c r="Y191" i="16"/>
  <c r="Y415" i="16"/>
  <c r="G482" i="16"/>
  <c r="F414" i="16"/>
  <c r="G360" i="16"/>
  <c r="Y334" i="16"/>
  <c r="G334" i="16"/>
  <c r="G252" i="16"/>
  <c r="G218" i="16"/>
  <c r="G156" i="16"/>
  <c r="I34" i="16"/>
  <c r="G531" i="16"/>
  <c r="G497" i="16"/>
  <c r="Y459" i="16"/>
  <c r="G443" i="16"/>
  <c r="G422" i="16"/>
  <c r="Y406" i="16"/>
  <c r="G406" i="16"/>
  <c r="G332" i="16"/>
  <c r="Y314" i="16"/>
  <c r="G314" i="16"/>
  <c r="J259" i="16"/>
  <c r="F259" i="16"/>
  <c r="G222" i="16"/>
  <c r="G164" i="16"/>
  <c r="Y164" i="16"/>
  <c r="H134" i="16"/>
  <c r="J134" i="16"/>
  <c r="F134" i="16"/>
  <c r="G105" i="16"/>
  <c r="Y78" i="16"/>
  <c r="G78" i="16"/>
  <c r="I681" i="16"/>
  <c r="G681" i="16"/>
  <c r="H681" i="16"/>
  <c r="J1387" i="16"/>
  <c r="G1387" i="16"/>
  <c r="I1387" i="16"/>
  <c r="J1066" i="16"/>
  <c r="F1336" i="16"/>
  <c r="H1336" i="16"/>
  <c r="G1588" i="16"/>
  <c r="F1588" i="16"/>
  <c r="J750" i="16"/>
  <c r="G750" i="16"/>
  <c r="G1471" i="16"/>
  <c r="G1337" i="16"/>
  <c r="G2158" i="16"/>
  <c r="G921" i="16"/>
  <c r="H1989" i="16"/>
  <c r="G1989" i="16"/>
  <c r="F1989" i="16"/>
  <c r="J1989" i="16"/>
  <c r="I1989" i="16"/>
  <c r="H2284" i="16"/>
  <c r="I1054" i="16"/>
  <c r="H1054" i="16"/>
  <c r="F1054" i="16"/>
  <c r="G1101" i="16"/>
  <c r="F1101" i="16"/>
  <c r="I1101" i="16"/>
  <c r="J1101" i="16"/>
  <c r="H1101" i="16"/>
  <c r="I990" i="16"/>
  <c r="H990" i="16"/>
  <c r="J990" i="16"/>
  <c r="F990" i="16"/>
  <c r="I2456" i="16"/>
  <c r="J1499" i="16"/>
  <c r="G1499" i="16"/>
  <c r="I1499" i="16"/>
  <c r="H1499" i="16"/>
  <c r="I1543" i="16"/>
  <c r="H1543" i="16"/>
  <c r="F1543" i="16"/>
  <c r="H537" i="16"/>
  <c r="J537" i="16"/>
  <c r="I537" i="16"/>
  <c r="G565" i="16"/>
  <c r="F565" i="16"/>
  <c r="J565" i="16"/>
  <c r="I565" i="16"/>
  <c r="F633" i="16"/>
  <c r="J633" i="16"/>
  <c r="H633" i="16"/>
  <c r="I633" i="16"/>
  <c r="G693" i="16"/>
  <c r="F693" i="16"/>
  <c r="I693" i="16"/>
  <c r="H693" i="16"/>
  <c r="J729" i="16"/>
  <c r="I729" i="16"/>
  <c r="F729" i="16"/>
  <c r="G729" i="16"/>
  <c r="H729" i="16"/>
  <c r="I923" i="16"/>
  <c r="J923" i="16"/>
  <c r="H923" i="16"/>
  <c r="F923" i="16"/>
  <c r="G923" i="16"/>
  <c r="J778" i="16"/>
  <c r="H778" i="16"/>
  <c r="G778" i="16"/>
  <c r="Y837" i="16"/>
  <c r="I1758" i="16"/>
  <c r="J1758" i="16"/>
  <c r="F1758" i="16"/>
  <c r="G1758" i="16"/>
  <c r="I2298" i="16"/>
  <c r="H2298" i="16"/>
  <c r="J2298" i="16"/>
  <c r="G2298" i="16"/>
  <c r="F2298" i="16"/>
  <c r="F1208" i="16"/>
  <c r="J1208" i="16"/>
  <c r="G1208" i="16"/>
  <c r="H1208" i="16"/>
  <c r="F2112" i="16"/>
  <c r="I2112" i="16"/>
  <c r="G2112" i="16"/>
  <c r="H2112" i="16"/>
  <c r="J2112" i="16"/>
  <c r="J2413" i="16"/>
  <c r="F2413" i="16"/>
  <c r="G2413" i="16"/>
  <c r="H2413" i="16"/>
  <c r="I2413" i="16"/>
  <c r="H2051" i="16"/>
  <c r="I2051" i="16"/>
  <c r="F2051" i="16"/>
  <c r="J2051" i="16"/>
  <c r="G2051" i="16"/>
  <c r="I2073" i="16"/>
  <c r="J2073" i="16"/>
  <c r="H2073" i="16"/>
  <c r="G2073" i="16"/>
  <c r="I616" i="16"/>
  <c r="H616" i="16"/>
  <c r="G616" i="16"/>
  <c r="J616" i="16"/>
  <c r="F616" i="16"/>
  <c r="I1368" i="16"/>
  <c r="H1368" i="16"/>
  <c r="F1368" i="16"/>
  <c r="J1368" i="16"/>
  <c r="I1812" i="16"/>
  <c r="G1812" i="16"/>
  <c r="F1812" i="16"/>
  <c r="J1812" i="16"/>
  <c r="H1812" i="16"/>
  <c r="F1170" i="16"/>
  <c r="I1170" i="16"/>
  <c r="H1170" i="16"/>
  <c r="G1170" i="16"/>
  <c r="F1179" i="16"/>
  <c r="G1179" i="16"/>
  <c r="I1179" i="16"/>
  <c r="H1179" i="16"/>
  <c r="F1405" i="16"/>
  <c r="G1405" i="16"/>
  <c r="I1405" i="16"/>
  <c r="H1405" i="16"/>
  <c r="J1405" i="16"/>
  <c r="F1710" i="16"/>
  <c r="G1710" i="16"/>
  <c r="J1710" i="16"/>
  <c r="H1710" i="16"/>
  <c r="I1710" i="16"/>
  <c r="H1766" i="16"/>
  <c r="G1766" i="16"/>
  <c r="I1766" i="16"/>
  <c r="J1766" i="16"/>
  <c r="F1766" i="16"/>
  <c r="J1826" i="16"/>
  <c r="G1826" i="16"/>
  <c r="F1826" i="16"/>
  <c r="H1939" i="16"/>
  <c r="J1939" i="16"/>
  <c r="G1939" i="16"/>
  <c r="F1939" i="16"/>
  <c r="I2026" i="16"/>
  <c r="H2026" i="16"/>
  <c r="G2026" i="16"/>
  <c r="F2026" i="16"/>
  <c r="J2026" i="16"/>
  <c r="H2040" i="16"/>
  <c r="J2040" i="16"/>
  <c r="G2040" i="16"/>
  <c r="F2040" i="16"/>
  <c r="G2150" i="16"/>
  <c r="F2150" i="16"/>
  <c r="J2150" i="16"/>
  <c r="H2150" i="16"/>
  <c r="H786" i="16"/>
  <c r="F786" i="16"/>
  <c r="G786" i="16"/>
  <c r="J786" i="16"/>
  <c r="I786" i="16"/>
  <c r="F1966" i="16"/>
  <c r="G1966" i="16"/>
  <c r="I1966" i="16"/>
  <c r="H742" i="16"/>
  <c r="F742" i="16"/>
  <c r="J742" i="16"/>
  <c r="G742" i="16"/>
  <c r="H361" i="16"/>
  <c r="J361" i="16"/>
  <c r="H101" i="16"/>
  <c r="J417" i="16"/>
  <c r="F510" i="16"/>
  <c r="H510" i="16"/>
  <c r="H190" i="16"/>
  <c r="I392" i="16"/>
  <c r="G392" i="16"/>
  <c r="J120" i="16"/>
  <c r="I333" i="16"/>
  <c r="H333" i="16"/>
  <c r="I131" i="16"/>
  <c r="G131" i="16"/>
  <c r="J374" i="16"/>
  <c r="G374" i="16"/>
  <c r="G312" i="16"/>
  <c r="F312" i="16"/>
  <c r="J62" i="16"/>
  <c r="I62" i="16"/>
  <c r="F62" i="16"/>
  <c r="G175" i="16"/>
  <c r="J175" i="16"/>
  <c r="H221" i="16"/>
  <c r="J221" i="16"/>
  <c r="F348" i="16"/>
  <c r="I348" i="16"/>
  <c r="G412" i="16"/>
  <c r="J412" i="16"/>
  <c r="I295" i="16"/>
  <c r="F215" i="16"/>
  <c r="I215" i="16"/>
  <c r="F350" i="16"/>
  <c r="H350" i="16"/>
  <c r="J425" i="16"/>
  <c r="H425" i="16"/>
  <c r="H420" i="16"/>
  <c r="G420" i="16"/>
  <c r="H430" i="16"/>
  <c r="H66" i="16"/>
  <c r="I66" i="16"/>
  <c r="F66" i="16"/>
  <c r="F48" i="16"/>
  <c r="G48" i="16"/>
  <c r="J316" i="16"/>
  <c r="I316" i="16"/>
  <c r="I26" i="16"/>
  <c r="F253" i="16"/>
  <c r="H253" i="16"/>
  <c r="G253" i="16"/>
  <c r="J315" i="16"/>
  <c r="G115" i="16"/>
  <c r="F115" i="16"/>
  <c r="J423" i="16"/>
  <c r="G398" i="16"/>
  <c r="G533" i="16"/>
  <c r="Y128" i="16"/>
  <c r="Y446" i="16"/>
  <c r="J345" i="16"/>
  <c r="H191" i="16"/>
  <c r="F191" i="16"/>
  <c r="J415" i="16"/>
  <c r="I415" i="16"/>
  <c r="G1299" i="16"/>
  <c r="I1299" i="16"/>
  <c r="H1299" i="16"/>
  <c r="F560" i="16"/>
  <c r="G2337" i="16"/>
  <c r="H1825" i="16"/>
  <c r="F1825" i="16"/>
  <c r="G1825" i="16"/>
  <c r="I1744" i="16"/>
  <c r="H1886" i="16"/>
  <c r="J1886" i="16"/>
  <c r="F1886" i="16"/>
  <c r="F1715" i="16"/>
  <c r="H1715" i="16"/>
  <c r="G1715" i="16"/>
  <c r="J2094" i="16"/>
  <c r="G2094" i="16"/>
  <c r="I2094" i="16"/>
  <c r="H2094" i="16"/>
  <c r="F2105" i="16"/>
  <c r="G2105" i="16"/>
  <c r="J2105" i="16"/>
  <c r="G669" i="16"/>
  <c r="I669" i="16"/>
  <c r="G1569" i="16"/>
  <c r="H1569" i="16"/>
  <c r="J1569" i="16"/>
  <c r="F1569" i="16"/>
  <c r="H2429" i="16"/>
  <c r="F2429" i="16"/>
  <c r="J2429" i="16"/>
  <c r="I2429" i="16"/>
  <c r="H2461" i="16"/>
  <c r="J2461" i="16"/>
  <c r="I733" i="16"/>
  <c r="H733" i="16"/>
  <c r="F1420" i="16"/>
  <c r="J1420" i="16"/>
  <c r="G1420" i="16"/>
  <c r="I1420" i="16"/>
  <c r="H1420" i="16"/>
  <c r="G1579" i="16"/>
  <c r="F1579" i="16"/>
  <c r="J1579" i="16"/>
  <c r="H1579" i="16"/>
  <c r="I1509" i="16"/>
  <c r="G1509" i="16"/>
  <c r="J1509" i="16"/>
  <c r="H1509" i="16"/>
  <c r="F1810" i="16"/>
  <c r="J1810" i="16"/>
  <c r="I1261" i="16"/>
  <c r="F1261" i="16"/>
  <c r="H1261" i="16"/>
  <c r="G1261" i="16"/>
  <c r="J1261" i="16"/>
  <c r="H1756" i="16"/>
  <c r="F1756" i="16"/>
  <c r="J1756" i="16"/>
  <c r="J1708" i="16"/>
  <c r="F1708" i="16"/>
  <c r="I1708" i="16"/>
  <c r="G782" i="16"/>
  <c r="I782" i="16"/>
  <c r="F782" i="16"/>
  <c r="H782" i="16"/>
  <c r="J782" i="16"/>
  <c r="I2057" i="16"/>
  <c r="G2057" i="16"/>
  <c r="F2057" i="16"/>
  <c r="J2057" i="16"/>
  <c r="H2057" i="16"/>
  <c r="J2119" i="16"/>
  <c r="F2119" i="16"/>
  <c r="H2119" i="16"/>
  <c r="G2119" i="16"/>
  <c r="I2243" i="16"/>
  <c r="F2243" i="16"/>
  <c r="H2243" i="16"/>
  <c r="J2243" i="16"/>
  <c r="G2243" i="16"/>
  <c r="H2372" i="16"/>
  <c r="J2372" i="16"/>
  <c r="G2372" i="16"/>
  <c r="I2372" i="16"/>
  <c r="F2372" i="16"/>
  <c r="G2380" i="16"/>
  <c r="J2380" i="16"/>
  <c r="F2380" i="16"/>
  <c r="H2380" i="16"/>
  <c r="J1550" i="16"/>
  <c r="I1550" i="16"/>
  <c r="H1550" i="16"/>
  <c r="D7" i="10"/>
  <c r="F1793" i="16"/>
  <c r="H1793" i="16"/>
  <c r="J1793" i="16"/>
  <c r="I1793" i="16"/>
  <c r="G1793" i="16"/>
  <c r="Y1768" i="16"/>
  <c r="G1719" i="16"/>
  <c r="Y1536" i="16"/>
  <c r="G1530" i="16"/>
  <c r="Y1530" i="16"/>
  <c r="G1478" i="16"/>
  <c r="G1463" i="16"/>
  <c r="Y1463" i="16"/>
  <c r="G1457" i="16"/>
  <c r="Y1457" i="16"/>
  <c r="Y1428" i="16"/>
  <c r="G1422" i="16"/>
  <c r="Y1422" i="16"/>
  <c r="Y1362" i="16"/>
  <c r="F1330" i="16"/>
  <c r="H1330" i="16"/>
  <c r="J1330" i="16"/>
  <c r="G1330" i="16"/>
  <c r="I1330" i="16"/>
  <c r="Y1317" i="16"/>
  <c r="J1310" i="16"/>
  <c r="F1310" i="16"/>
  <c r="G1310" i="16"/>
  <c r="I1310" i="16"/>
  <c r="H1310" i="16"/>
  <c r="G1292" i="16"/>
  <c r="Y1286" i="16"/>
  <c r="Y1234" i="16"/>
  <c r="I1159" i="16"/>
  <c r="J1159" i="16"/>
  <c r="H1159" i="16"/>
  <c r="F1159" i="16"/>
  <c r="Y1156" i="16"/>
  <c r="G1156" i="16"/>
  <c r="G1150" i="16"/>
  <c r="Y1150" i="16"/>
  <c r="G1143" i="16"/>
  <c r="I1143" i="16"/>
  <c r="H1143" i="16"/>
  <c r="F1143" i="16"/>
  <c r="J1143" i="16"/>
  <c r="J1098" i="16"/>
  <c r="F1098" i="16"/>
  <c r="H1098" i="16"/>
  <c r="I1098" i="16"/>
  <c r="G1098" i="16"/>
  <c r="J977" i="16"/>
  <c r="F977" i="16"/>
  <c r="I977" i="16"/>
  <c r="H977" i="16"/>
  <c r="Y840" i="16"/>
  <c r="F780" i="16"/>
  <c r="J780" i="16"/>
  <c r="G780" i="16"/>
  <c r="H780" i="16"/>
  <c r="I780" i="16"/>
  <c r="Y761" i="16"/>
  <c r="G761" i="16"/>
  <c r="Y756" i="16"/>
  <c r="G624" i="16"/>
  <c r="Y624" i="16"/>
  <c r="G302" i="16"/>
  <c r="Y302" i="16"/>
  <c r="J430" i="16"/>
  <c r="F420" i="16"/>
  <c r="F106" i="16"/>
  <c r="G488" i="16"/>
  <c r="J370" i="16"/>
  <c r="F286" i="16"/>
  <c r="J312" i="16"/>
  <c r="F345" i="16"/>
  <c r="J93" i="16"/>
  <c r="H318" i="16"/>
  <c r="J488" i="16"/>
  <c r="I53" i="16"/>
  <c r="H278" i="16"/>
  <c r="H88" i="16"/>
  <c r="H51" i="16"/>
  <c r="H159" i="16"/>
  <c r="H74" i="16"/>
  <c r="J350" i="16"/>
  <c r="J497" i="16"/>
  <c r="I512" i="16"/>
  <c r="H434" i="16"/>
  <c r="H26" i="16"/>
  <c r="J48" i="16"/>
  <c r="G215" i="16"/>
  <c r="H412" i="16"/>
  <c r="F101" i="16"/>
  <c r="H77" i="16"/>
  <c r="I223" i="16"/>
  <c r="G423" i="16"/>
  <c r="F91" i="16"/>
  <c r="F315" i="16"/>
  <c r="H215" i="16"/>
  <c r="H131" i="16"/>
  <c r="I425" i="16"/>
  <c r="D33" i="10"/>
  <c r="H64" i="10"/>
  <c r="D64" i="10"/>
  <c r="F368" i="16"/>
  <c r="F171" i="16"/>
  <c r="F303" i="16"/>
  <c r="J303" i="16"/>
  <c r="F328" i="16"/>
  <c r="J439" i="16"/>
  <c r="F439" i="16"/>
  <c r="J395" i="16"/>
  <c r="I395" i="16"/>
  <c r="H220" i="16"/>
  <c r="J220" i="16"/>
  <c r="G220" i="16"/>
  <c r="H437" i="16"/>
  <c r="I437" i="16"/>
  <c r="Y187" i="16"/>
  <c r="I284" i="16"/>
  <c r="G284" i="16"/>
  <c r="F435" i="16"/>
  <c r="H435" i="16"/>
  <c r="G256" i="16"/>
  <c r="I396" i="16"/>
  <c r="F396" i="16"/>
  <c r="J248" i="16"/>
  <c r="G248" i="16"/>
  <c r="G475" i="16"/>
  <c r="I475" i="16"/>
  <c r="F418" i="16"/>
  <c r="J418" i="16"/>
  <c r="G493" i="16"/>
  <c r="G202" i="16"/>
  <c r="H483" i="16"/>
  <c r="I483" i="16"/>
  <c r="F377" i="16"/>
  <c r="G377" i="16"/>
  <c r="F262" i="16"/>
  <c r="H262" i="16"/>
  <c r="F487" i="16"/>
  <c r="J487" i="16"/>
  <c r="G340" i="16"/>
  <c r="I339" i="16"/>
  <c r="H339" i="16"/>
  <c r="G37" i="16"/>
  <c r="J94" i="16"/>
  <c r="I147" i="16"/>
  <c r="F226" i="16"/>
  <c r="I226" i="16"/>
  <c r="G293" i="16"/>
  <c r="F287" i="16"/>
  <c r="J287" i="16"/>
  <c r="G365" i="16"/>
  <c r="I365" i="16"/>
  <c r="J365" i="16"/>
  <c r="H314" i="16"/>
  <c r="J314" i="16"/>
  <c r="J406" i="16"/>
  <c r="H514" i="16"/>
  <c r="J167" i="16"/>
  <c r="I167" i="16"/>
  <c r="F167" i="16"/>
  <c r="H367" i="16"/>
  <c r="F367" i="16"/>
  <c r="J300" i="16"/>
  <c r="J163" i="16"/>
  <c r="G163" i="16"/>
  <c r="F356" i="16"/>
  <c r="H356" i="16"/>
  <c r="F272" i="16"/>
  <c r="G272" i="16"/>
  <c r="J258" i="16"/>
  <c r="J119" i="16"/>
  <c r="G254" i="16"/>
  <c r="G86" i="16"/>
  <c r="F86" i="16"/>
  <c r="G250" i="16"/>
  <c r="J250" i="16"/>
  <c r="I47" i="16"/>
  <c r="H47" i="16"/>
  <c r="I179" i="16"/>
  <c r="F179" i="16"/>
  <c r="G179" i="16"/>
  <c r="J179" i="16"/>
  <c r="I201" i="16"/>
  <c r="J201" i="16"/>
  <c r="H201" i="16"/>
  <c r="H317" i="16"/>
  <c r="G317" i="16"/>
  <c r="F416" i="16"/>
  <c r="I416" i="16"/>
  <c r="Y143" i="16"/>
  <c r="J1744" i="16"/>
  <c r="F1957" i="16"/>
  <c r="H1099" i="16"/>
  <c r="Y291" i="16"/>
  <c r="J1299" i="16"/>
  <c r="H2337" i="16"/>
  <c r="J686" i="16"/>
  <c r="J1715" i="16"/>
  <c r="I2461" i="16"/>
  <c r="F2094" i="16"/>
  <c r="J669" i="16"/>
  <c r="F31" i="16"/>
  <c r="H31" i="16"/>
  <c r="G26" i="16"/>
  <c r="G356" i="16"/>
  <c r="G418" i="16"/>
  <c r="G358" i="16"/>
  <c r="G130" i="16"/>
  <c r="G88" i="16"/>
  <c r="Y108" i="16"/>
  <c r="Y124" i="16"/>
  <c r="G521" i="16"/>
  <c r="Y483" i="16"/>
  <c r="I380" i="16"/>
  <c r="Y305" i="16"/>
  <c r="Y255" i="16"/>
  <c r="Y407" i="16"/>
  <c r="G466" i="16"/>
  <c r="Y401" i="16"/>
  <c r="J342" i="16"/>
  <c r="H342" i="16"/>
  <c r="I290" i="16"/>
  <c r="G227" i="16"/>
  <c r="F197" i="16"/>
  <c r="Y123" i="16"/>
  <c r="G92" i="16"/>
  <c r="Y51" i="16"/>
  <c r="G51" i="16"/>
  <c r="G523" i="16"/>
  <c r="Y523" i="16"/>
  <c r="G505" i="16"/>
  <c r="G424" i="16"/>
  <c r="G409" i="16"/>
  <c r="G378" i="16"/>
  <c r="Y378" i="16"/>
  <c r="G327" i="16"/>
  <c r="Y327" i="16"/>
  <c r="G217" i="16"/>
  <c r="Y217" i="16"/>
  <c r="I138" i="16"/>
  <c r="H138" i="16"/>
  <c r="G116" i="16"/>
  <c r="F59" i="16"/>
  <c r="I29" i="16"/>
  <c r="F29" i="16"/>
  <c r="G303" i="16"/>
  <c r="G289" i="16"/>
  <c r="Y276" i="16"/>
  <c r="Y242" i="16"/>
  <c r="Y207" i="16"/>
  <c r="G207" i="16"/>
  <c r="Y171" i="16"/>
  <c r="Y157" i="16"/>
  <c r="G157" i="16"/>
  <c r="Y144" i="16"/>
  <c r="G144" i="16"/>
  <c r="G75" i="16"/>
  <c r="G368" i="16"/>
  <c r="F2199" i="16"/>
  <c r="J2199" i="16"/>
  <c r="Y817" i="16"/>
  <c r="H1540" i="16"/>
  <c r="J1540" i="16"/>
  <c r="F1540" i="16"/>
  <c r="F2182" i="16"/>
  <c r="I2182" i="16"/>
  <c r="H2182" i="16"/>
  <c r="H2303" i="16"/>
  <c r="J2303" i="16"/>
  <c r="G1355" i="16"/>
  <c r="G1362" i="16"/>
  <c r="I2119" i="16"/>
  <c r="H1810" i="16"/>
  <c r="G1788" i="16"/>
  <c r="I1788" i="16"/>
  <c r="H883" i="16"/>
  <c r="J883" i="16"/>
  <c r="F883" i="16"/>
  <c r="G883" i="16"/>
  <c r="I883" i="16"/>
  <c r="H1273" i="16"/>
  <c r="I1273" i="16"/>
  <c r="F1273" i="16"/>
  <c r="G1273" i="16"/>
  <c r="J1218" i="16"/>
  <c r="I1218" i="16"/>
  <c r="F1218" i="16"/>
  <c r="J608" i="16"/>
  <c r="H608" i="16"/>
  <c r="G608" i="16"/>
  <c r="F608" i="16"/>
  <c r="G1756" i="16"/>
  <c r="I1610" i="16"/>
  <c r="G1610" i="16"/>
  <c r="F1610" i="16"/>
  <c r="H1610" i="16"/>
  <c r="J1030" i="16"/>
  <c r="I1030" i="16"/>
  <c r="G1030" i="16"/>
  <c r="H1030" i="16"/>
  <c r="F1030" i="16"/>
  <c r="G1708" i="16"/>
  <c r="G1672" i="16"/>
  <c r="J1672" i="16"/>
  <c r="F1672" i="16"/>
  <c r="J1046" i="16"/>
  <c r="F1046" i="16"/>
  <c r="H1046" i="16"/>
  <c r="G1136" i="16"/>
  <c r="F1136" i="16"/>
  <c r="I1136" i="16"/>
  <c r="J1136" i="16"/>
  <c r="G1586" i="16"/>
  <c r="I1586" i="16"/>
  <c r="J1586" i="16"/>
  <c r="G827" i="16"/>
  <c r="I827" i="16"/>
  <c r="F827" i="16"/>
  <c r="H2275" i="16"/>
  <c r="G2275" i="16"/>
  <c r="G2002" i="16"/>
  <c r="F2002" i="16"/>
  <c r="J2002" i="16"/>
  <c r="G2208" i="16"/>
  <c r="I2208" i="16"/>
  <c r="F2208" i="16"/>
  <c r="J2208" i="16"/>
  <c r="G2315" i="16"/>
  <c r="F2315" i="16"/>
  <c r="H2315" i="16"/>
  <c r="J2315" i="16"/>
  <c r="I2315" i="16"/>
  <c r="G2331" i="16"/>
  <c r="J2331" i="16"/>
  <c r="I2331" i="16"/>
  <c r="H2331" i="16"/>
  <c r="I1810" i="16"/>
  <c r="G601" i="16"/>
  <c r="J601" i="16"/>
  <c r="I601" i="16"/>
  <c r="H601" i="16"/>
  <c r="I621" i="16"/>
  <c r="G621" i="16"/>
  <c r="F621" i="16"/>
  <c r="H621" i="16"/>
  <c r="F661" i="16"/>
  <c r="G661" i="16"/>
  <c r="H661" i="16"/>
  <c r="I661" i="16"/>
  <c r="G1456" i="16"/>
  <c r="J1456" i="16"/>
  <c r="F1456" i="16"/>
  <c r="I1456" i="16"/>
  <c r="H1599" i="16"/>
  <c r="F1599" i="16"/>
  <c r="J1599" i="16"/>
  <c r="I1599" i="16"/>
  <c r="G1599" i="16"/>
  <c r="G1635" i="16"/>
  <c r="J1635" i="16"/>
  <c r="H1635" i="16"/>
  <c r="I1651" i="16"/>
  <c r="J1651" i="16"/>
  <c r="F1651" i="16"/>
  <c r="I2284" i="16"/>
  <c r="I2110" i="16"/>
  <c r="J2110" i="16"/>
  <c r="F2110" i="16"/>
  <c r="G2110" i="16"/>
  <c r="F921" i="16"/>
  <c r="J921" i="16"/>
  <c r="H921" i="16"/>
  <c r="I921" i="16"/>
  <c r="I1112" i="16"/>
  <c r="G1112" i="16"/>
  <c r="H1112" i="16"/>
  <c r="F1112" i="16"/>
  <c r="J1112" i="16"/>
  <c r="F1394" i="16"/>
  <c r="I1394" i="16"/>
  <c r="J1394" i="16"/>
  <c r="H1394" i="16"/>
  <c r="G1394" i="16"/>
  <c r="I744" i="16"/>
  <c r="H744" i="16"/>
  <c r="G744" i="16"/>
  <c r="J744" i="16"/>
  <c r="F744" i="16"/>
  <c r="H640" i="16"/>
  <c r="G640" i="16"/>
  <c r="I640" i="16"/>
  <c r="F640" i="16"/>
  <c r="G956" i="16"/>
  <c r="J956" i="16"/>
  <c r="F956" i="16"/>
  <c r="I956" i="16"/>
  <c r="J997" i="16"/>
  <c r="I997" i="16"/>
  <c r="H997" i="16"/>
  <c r="G997" i="16"/>
  <c r="G1536" i="16"/>
  <c r="F2206" i="16"/>
  <c r="H2206" i="16"/>
  <c r="J2206" i="16"/>
  <c r="G2206" i="16"/>
  <c r="G1820" i="16"/>
  <c r="H1820" i="16"/>
  <c r="F1820" i="16"/>
  <c r="J1820" i="16"/>
  <c r="I1820" i="16"/>
  <c r="H1878" i="16"/>
  <c r="G1878" i="16"/>
  <c r="J1878" i="16"/>
  <c r="F1878" i="16"/>
  <c r="I1878" i="16"/>
  <c r="G1894" i="16"/>
  <c r="J1894" i="16"/>
  <c r="F1894" i="16"/>
  <c r="I1894" i="16"/>
  <c r="H1894" i="16"/>
  <c r="F1905" i="16"/>
  <c r="I1905" i="16"/>
  <c r="H1905" i="16"/>
  <c r="J1905" i="16"/>
  <c r="G1905" i="16"/>
  <c r="I1982" i="16"/>
  <c r="F1982" i="16"/>
  <c r="H1982" i="16"/>
  <c r="G1982" i="16"/>
  <c r="J1982" i="16"/>
  <c r="I2111" i="16"/>
  <c r="G2111" i="16"/>
  <c r="H2111" i="16"/>
  <c r="F2185" i="16"/>
  <c r="I2185" i="16"/>
  <c r="H2185" i="16"/>
  <c r="G2185" i="16"/>
  <c r="F2232" i="16"/>
  <c r="G2232" i="16"/>
  <c r="I2232" i="16"/>
  <c r="J2232" i="16"/>
  <c r="H2232" i="16"/>
  <c r="H2322" i="16"/>
  <c r="J2322" i="16"/>
  <c r="F2322" i="16"/>
  <c r="I2322" i="16"/>
  <c r="H2158" i="16"/>
  <c r="I2158" i="16"/>
  <c r="F2158" i="16"/>
  <c r="J2166" i="16"/>
  <c r="F2166" i="16"/>
  <c r="I2166" i="16"/>
  <c r="G2166" i="16"/>
  <c r="J2406" i="16"/>
  <c r="F2406" i="16"/>
  <c r="H2406" i="16"/>
  <c r="G2406" i="16"/>
  <c r="D61" i="10"/>
  <c r="H886" i="16"/>
  <c r="J886" i="16"/>
  <c r="G886" i="16"/>
  <c r="I886" i="16"/>
  <c r="F886" i="16"/>
  <c r="F2468" i="16"/>
  <c r="J2468" i="16"/>
  <c r="G2468" i="16"/>
  <c r="H2468" i="16"/>
  <c r="I2468" i="16"/>
  <c r="G2432" i="16"/>
  <c r="G2424" i="16"/>
  <c r="Y2424" i="16"/>
  <c r="G2417" i="16"/>
  <c r="Y2417" i="16"/>
  <c r="G2414" i="16"/>
  <c r="Y2414" i="16"/>
  <c r="J2410" i="16"/>
  <c r="F2410" i="16"/>
  <c r="F2401" i="16"/>
  <c r="H2401" i="16"/>
  <c r="G2401" i="16"/>
  <c r="I2401" i="16"/>
  <c r="J2395" i="16"/>
  <c r="I2395" i="16"/>
  <c r="F2395" i="16"/>
  <c r="J2347" i="16"/>
  <c r="I2347" i="16"/>
  <c r="F2347" i="16"/>
  <c r="H2343" i="16"/>
  <c r="I2343" i="16"/>
  <c r="F2343" i="16"/>
  <c r="J2343" i="16"/>
  <c r="Y2340" i="16"/>
  <c r="Y2326" i="16"/>
  <c r="G2322" i="16"/>
  <c r="Y2318" i="16"/>
  <c r="F2304" i="16"/>
  <c r="I2304" i="16"/>
  <c r="H2304" i="16"/>
  <c r="J2301" i="16"/>
  <c r="F2301" i="16"/>
  <c r="I2301" i="16"/>
  <c r="H2301" i="16"/>
  <c r="G2294" i="16"/>
  <c r="J2294" i="16"/>
  <c r="I2294" i="16"/>
  <c r="H2294" i="16"/>
  <c r="F2294" i="16"/>
  <c r="F2286" i="16"/>
  <c r="J2286" i="16"/>
  <c r="I2286" i="16"/>
  <c r="G2286" i="16"/>
  <c r="H2286" i="16"/>
  <c r="Y2271" i="16"/>
  <c r="G2271" i="16"/>
  <c r="Y2268" i="16"/>
  <c r="Y2266" i="16"/>
  <c r="G2266" i="16"/>
  <c r="G2222" i="16"/>
  <c r="Y2222" i="16"/>
  <c r="F2220" i="16"/>
  <c r="I2220" i="16"/>
  <c r="H2220" i="16"/>
  <c r="J2220" i="16"/>
  <c r="G2220" i="16"/>
  <c r="J2218" i="16"/>
  <c r="I2218" i="16"/>
  <c r="G2218" i="16"/>
  <c r="F2218" i="16"/>
  <c r="Y2214" i="16"/>
  <c r="F2211" i="16"/>
  <c r="G2211" i="16"/>
  <c r="I2211" i="16"/>
  <c r="H2211" i="16"/>
  <c r="Y2201" i="16"/>
  <c r="I2180" i="16"/>
  <c r="H2180" i="16"/>
  <c r="F2180" i="16"/>
  <c r="J2180" i="16"/>
  <c r="G2180" i="16"/>
  <c r="J2156" i="16"/>
  <c r="I2156" i="16"/>
  <c r="F2156" i="16"/>
  <c r="G2156" i="16"/>
  <c r="F2120" i="16"/>
  <c r="I2120" i="16"/>
  <c r="J2120" i="16"/>
  <c r="H2120" i="16"/>
  <c r="G2120" i="16"/>
  <c r="H2117" i="16"/>
  <c r="I2117" i="16"/>
  <c r="G2117" i="16"/>
  <c r="J2117" i="16"/>
  <c r="F2117" i="16"/>
  <c r="G2107" i="16"/>
  <c r="Y2107" i="16"/>
  <c r="J2082" i="16"/>
  <c r="I2082" i="16"/>
  <c r="G2082" i="16"/>
  <c r="F2082" i="16"/>
  <c r="Y2079" i="16"/>
  <c r="G2079" i="16"/>
  <c r="Y2075" i="16"/>
  <c r="H2070" i="16"/>
  <c r="J2070" i="16"/>
  <c r="G2067" i="16"/>
  <c r="F2067" i="16"/>
  <c r="J2067" i="16"/>
  <c r="H2067" i="16"/>
  <c r="I2067" i="16"/>
  <c r="H2046" i="16"/>
  <c r="G2046" i="16"/>
  <c r="F2046" i="16"/>
  <c r="Y1796" i="16"/>
  <c r="G1557" i="16"/>
  <c r="H1557" i="16"/>
  <c r="F1557" i="16"/>
  <c r="I1557" i="16"/>
  <c r="J1553" i="16"/>
  <c r="I1553" i="16"/>
  <c r="F1553" i="16"/>
  <c r="H1553" i="16"/>
  <c r="G1553" i="16"/>
  <c r="G1550" i="16"/>
  <c r="H1547" i="16"/>
  <c r="G1547" i="16"/>
  <c r="F1547" i="16"/>
  <c r="J1547" i="16"/>
  <c r="G1496" i="16"/>
  <c r="Y1487" i="16"/>
  <c r="G1487" i="16"/>
  <c r="G1484" i="16"/>
  <c r="Y1484" i="16"/>
  <c r="Y1482" i="16"/>
  <c r="F1473" i="16"/>
  <c r="H1473" i="16"/>
  <c r="G1473" i="16"/>
  <c r="I1473" i="16"/>
  <c r="J1473" i="16"/>
  <c r="G1452" i="16"/>
  <c r="I1445" i="16"/>
  <c r="G1445" i="16"/>
  <c r="J1445" i="16"/>
  <c r="H1445" i="16"/>
  <c r="F1445" i="16"/>
  <c r="Y1442" i="16"/>
  <c r="G1439" i="16"/>
  <c r="F1437" i="16"/>
  <c r="H1437" i="16"/>
  <c r="G1434" i="16"/>
  <c r="Y1434" i="16"/>
  <c r="I1430" i="16"/>
  <c r="H1430" i="16"/>
  <c r="J1430" i="16"/>
  <c r="G1430" i="16"/>
  <c r="F1430" i="16"/>
  <c r="G1427" i="16"/>
  <c r="F1424" i="16"/>
  <c r="G1424" i="16"/>
  <c r="Y1421" i="16"/>
  <c r="Y1418" i="16"/>
  <c r="G1418" i="16"/>
  <c r="Y1411" i="16"/>
  <c r="G1411" i="16"/>
  <c r="Y1408" i="16"/>
  <c r="G1408" i="16"/>
  <c r="Y1406" i="16"/>
  <c r="H1402" i="16"/>
  <c r="I1402" i="16"/>
  <c r="G1402" i="16"/>
  <c r="F1402" i="16"/>
  <c r="G1400" i="16"/>
  <c r="H1396" i="16"/>
  <c r="I1396" i="16"/>
  <c r="J1396" i="16"/>
  <c r="G1396" i="16"/>
  <c r="F1396" i="16"/>
  <c r="Y1393" i="16"/>
  <c r="G1393" i="16"/>
  <c r="H1390" i="16"/>
  <c r="J1390" i="16"/>
  <c r="I1390" i="16"/>
  <c r="F1390" i="16"/>
  <c r="G1384" i="16"/>
  <c r="Y1384" i="16"/>
  <c r="F1380" i="16"/>
  <c r="G1380" i="16"/>
  <c r="J1380" i="16"/>
  <c r="H1380" i="16"/>
  <c r="I1367" i="16"/>
  <c r="H1367" i="16"/>
  <c r="G1367" i="16"/>
  <c r="J1367" i="16"/>
  <c r="F1367" i="16"/>
  <c r="G1350" i="16"/>
  <c r="G1346" i="16"/>
  <c r="F1342" i="16"/>
  <c r="G1342" i="16"/>
  <c r="H1342" i="16"/>
  <c r="J1342" i="16"/>
  <c r="G1340" i="16"/>
  <c r="Y1340" i="16"/>
  <c r="G1237" i="16"/>
  <c r="G1131" i="16"/>
  <c r="Y1131" i="16"/>
  <c r="Y1127" i="16"/>
  <c r="Y1080" i="16"/>
  <c r="G1073" i="16"/>
  <c r="Y1073" i="16"/>
  <c r="F1066" i="16"/>
  <c r="G1066" i="16"/>
  <c r="I1066" i="16"/>
  <c r="H1066" i="16"/>
  <c r="G1063" i="16"/>
  <c r="Y1063" i="16"/>
  <c r="F1059" i="16"/>
  <c r="I1059" i="16"/>
  <c r="G1059" i="16"/>
  <c r="J1059" i="16"/>
  <c r="H1059" i="16"/>
  <c r="H1056" i="16"/>
  <c r="G1056" i="16"/>
  <c r="F1056" i="16"/>
  <c r="I1056" i="16"/>
  <c r="J1056" i="16"/>
  <c r="Y1049" i="16"/>
  <c r="Y1046" i="16"/>
  <c r="G1046" i="16"/>
  <c r="G985" i="16"/>
  <c r="G982" i="16"/>
  <c r="G972" i="16"/>
  <c r="Y972" i="16"/>
  <c r="I968" i="16"/>
  <c r="G968" i="16"/>
  <c r="J968" i="16"/>
  <c r="H968" i="16"/>
  <c r="F968" i="16"/>
  <c r="I966" i="16"/>
  <c r="J966" i="16"/>
  <c r="G966" i="16"/>
  <c r="G963" i="16"/>
  <c r="G960" i="16"/>
  <c r="Y960" i="16"/>
  <c r="J951" i="16"/>
  <c r="I951" i="16"/>
  <c r="G951" i="16"/>
  <c r="F951" i="16"/>
  <c r="H951" i="16"/>
  <c r="G945" i="16"/>
  <c r="Y945" i="16"/>
  <c r="Y942" i="16"/>
  <c r="Y939" i="16"/>
  <c r="Y931" i="16"/>
  <c r="Y928" i="16"/>
  <c r="G928" i="16"/>
  <c r="Y925" i="16"/>
  <c r="G918" i="16"/>
  <c r="Y918" i="16"/>
  <c r="H915" i="16"/>
  <c r="J915" i="16"/>
  <c r="G915" i="16"/>
  <c r="F915" i="16"/>
  <c r="Y913" i="16"/>
  <c r="G910" i="16"/>
  <c r="Y907" i="16"/>
  <c r="Y903" i="16"/>
  <c r="G899" i="16"/>
  <c r="F899" i="16"/>
  <c r="J899" i="16"/>
  <c r="I899" i="16"/>
  <c r="F558" i="16"/>
  <c r="J558" i="16"/>
  <c r="G558" i="16"/>
  <c r="I558" i="16"/>
  <c r="H558" i="16"/>
  <c r="G555" i="16"/>
  <c r="Y539" i="16"/>
  <c r="G539" i="16"/>
  <c r="H468" i="16"/>
  <c r="G468" i="16"/>
  <c r="I468" i="16"/>
  <c r="J468" i="16"/>
  <c r="F468" i="16"/>
  <c r="G20" i="16"/>
  <c r="F20" i="16"/>
  <c r="H416" i="16"/>
  <c r="F168" i="16"/>
  <c r="J86" i="16"/>
  <c r="G316" i="16"/>
  <c r="I254" i="16"/>
  <c r="I119" i="16"/>
  <c r="H112" i="16"/>
  <c r="J205" i="16"/>
  <c r="H106" i="16"/>
  <c r="H295" i="16"/>
  <c r="H406" i="16"/>
  <c r="H370" i="16"/>
  <c r="J286" i="16"/>
  <c r="H454" i="16"/>
  <c r="I287" i="16"/>
  <c r="J142" i="16"/>
  <c r="G278" i="16"/>
  <c r="F175" i="16"/>
  <c r="G147" i="16"/>
  <c r="H37" i="16"/>
  <c r="I37" i="16"/>
  <c r="J340" i="16"/>
  <c r="H312" i="16"/>
  <c r="F202" i="16"/>
  <c r="I267" i="16"/>
  <c r="I345" i="16"/>
  <c r="J517" i="16"/>
  <c r="I93" i="16"/>
  <c r="I499" i="16"/>
  <c r="J435" i="16"/>
  <c r="H439" i="16"/>
  <c r="J234" i="16"/>
  <c r="I189" i="16"/>
  <c r="I303" i="16"/>
  <c r="J171" i="16"/>
  <c r="F391" i="16"/>
  <c r="J115" i="16"/>
  <c r="I49" i="16"/>
  <c r="F316" i="16"/>
  <c r="F318" i="16"/>
  <c r="F268" i="16"/>
  <c r="I356" i="16"/>
  <c r="I342" i="16"/>
  <c r="I514" i="16"/>
  <c r="F278" i="16"/>
  <c r="F147" i="16"/>
  <c r="H377" i="16"/>
  <c r="I448" i="16"/>
  <c r="H493" i="16"/>
  <c r="I88" i="16"/>
  <c r="J197" i="16"/>
  <c r="J256" i="16"/>
  <c r="F256" i="16"/>
  <c r="I120" i="16"/>
  <c r="G201" i="16"/>
  <c r="J253" i="16"/>
  <c r="F250" i="16"/>
  <c r="H279" i="16"/>
  <c r="I74" i="16"/>
  <c r="I455" i="16"/>
  <c r="G50" i="16"/>
  <c r="H163" i="16"/>
  <c r="H497" i="16"/>
  <c r="I497" i="16"/>
  <c r="G82" i="16"/>
  <c r="I45" i="16"/>
  <c r="G94" i="16"/>
  <c r="J339" i="16"/>
  <c r="F206" i="16"/>
  <c r="J490" i="16"/>
  <c r="F374" i="16"/>
  <c r="I374" i="16"/>
  <c r="H512" i="16"/>
  <c r="I360" i="16"/>
  <c r="H360" i="16"/>
  <c r="J190" i="16"/>
  <c r="J510" i="16"/>
  <c r="H417" i="16"/>
  <c r="J386" i="16"/>
  <c r="H386" i="16"/>
  <c r="G344" i="16"/>
  <c r="F47" i="16"/>
  <c r="H48" i="16"/>
  <c r="I48" i="16"/>
  <c r="F104" i="16"/>
  <c r="H104" i="16"/>
  <c r="H383" i="16"/>
  <c r="F412" i="16"/>
  <c r="J226" i="16"/>
  <c r="G173" i="16"/>
  <c r="H173" i="16"/>
  <c r="I252" i="16"/>
  <c r="I307" i="16"/>
  <c r="I101" i="16"/>
  <c r="I166" i="16"/>
  <c r="I77" i="16"/>
  <c r="J223" i="16"/>
  <c r="J263" i="16"/>
  <c r="I263" i="16"/>
  <c r="J368" i="16"/>
  <c r="I423" i="16"/>
  <c r="I407" i="16"/>
  <c r="H78" i="16"/>
  <c r="H293" i="16"/>
  <c r="F392" i="16"/>
  <c r="F523" i="16"/>
  <c r="H344" i="16"/>
  <c r="H315" i="16"/>
  <c r="G66" i="16"/>
  <c r="H167" i="16"/>
  <c r="H380" i="16"/>
  <c r="F131" i="16"/>
  <c r="H418" i="16"/>
  <c r="J333" i="16"/>
  <c r="F201" i="16"/>
  <c r="I191" i="16"/>
  <c r="I82" i="16"/>
  <c r="G123" i="16"/>
  <c r="I59" i="16"/>
  <c r="G77" i="16"/>
  <c r="G138" i="16"/>
  <c r="G234" i="16"/>
  <c r="G434" i="16"/>
  <c r="G489" i="16"/>
  <c r="I183" i="16"/>
  <c r="J183" i="16"/>
  <c r="G183" i="16"/>
  <c r="F275" i="16"/>
  <c r="I275" i="16"/>
  <c r="G417" i="16"/>
  <c r="G510" i="16"/>
  <c r="I156" i="16"/>
  <c r="F280" i="16"/>
  <c r="I280" i="16"/>
  <c r="I482" i="16"/>
  <c r="J482" i="16"/>
  <c r="I337" i="16"/>
  <c r="F519" i="16"/>
  <c r="Y231" i="16"/>
  <c r="G93" i="16"/>
  <c r="G120" i="16"/>
  <c r="H404" i="16"/>
  <c r="G333" i="16"/>
  <c r="J504" i="16"/>
  <c r="I504" i="16"/>
  <c r="G504" i="16"/>
  <c r="G235" i="16"/>
  <c r="H235" i="16"/>
  <c r="F235" i="16"/>
  <c r="J349" i="16"/>
  <c r="F349" i="16"/>
  <c r="G380" i="16"/>
  <c r="F515" i="16"/>
  <c r="H515" i="16"/>
  <c r="G206" i="16"/>
  <c r="I44" i="16"/>
  <c r="H44" i="16"/>
  <c r="H532" i="16"/>
  <c r="J532" i="16"/>
  <c r="G330" i="16"/>
  <c r="J397" i="16"/>
  <c r="I397" i="16"/>
  <c r="G436" i="16"/>
  <c r="H436" i="16"/>
  <c r="J436" i="16"/>
  <c r="G286" i="16"/>
  <c r="G370" i="16"/>
  <c r="G290" i="16"/>
  <c r="G350" i="16"/>
  <c r="G320" i="16"/>
  <c r="F320" i="16"/>
  <c r="J320" i="16"/>
  <c r="G106" i="16"/>
  <c r="G205" i="16"/>
  <c r="I232" i="16"/>
  <c r="H132" i="16"/>
  <c r="G181" i="16"/>
  <c r="H273" i="16"/>
  <c r="I273" i="16"/>
  <c r="G476" i="16"/>
  <c r="F41" i="16"/>
  <c r="J214" i="16"/>
  <c r="G214" i="16"/>
  <c r="G74" i="16"/>
  <c r="G109" i="16"/>
  <c r="J109" i="16"/>
  <c r="I479" i="16"/>
  <c r="G479" i="16"/>
  <c r="I151" i="16"/>
  <c r="H90" i="16"/>
  <c r="G90" i="16"/>
  <c r="F233" i="16"/>
  <c r="J394" i="16"/>
  <c r="H447" i="16"/>
  <c r="J447" i="16"/>
  <c r="J518" i="16"/>
  <c r="I518" i="16"/>
  <c r="G391" i="16"/>
  <c r="Y138" i="16"/>
  <c r="Y130" i="16"/>
  <c r="D28" i="10"/>
  <c r="G2496" i="16"/>
  <c r="I2496" i="16"/>
  <c r="F1788" i="16"/>
  <c r="F1744" i="16"/>
  <c r="G560" i="16"/>
  <c r="G720" i="16"/>
  <c r="Y289" i="16"/>
  <c r="Y505" i="16"/>
  <c r="J560" i="16"/>
  <c r="I1099" i="16"/>
  <c r="H2199" i="16"/>
  <c r="Y356" i="16"/>
  <c r="G2303" i="16"/>
  <c r="Y59" i="16"/>
  <c r="Y110" i="16"/>
  <c r="I1825" i="16"/>
  <c r="F2337" i="16"/>
  <c r="I1540" i="16"/>
  <c r="G1886" i="16"/>
  <c r="Y421" i="16"/>
  <c r="H1672" i="16"/>
  <c r="I1578" i="16"/>
  <c r="H2208" i="16"/>
  <c r="F2331" i="16"/>
  <c r="G1651" i="16"/>
  <c r="F1635" i="16"/>
  <c r="H669" i="16"/>
  <c r="J661" i="16"/>
  <c r="J733" i="16"/>
  <c r="F36" i="10"/>
  <c r="H36" i="10"/>
  <c r="H26" i="10"/>
  <c r="G526" i="16"/>
  <c r="G469" i="16"/>
  <c r="Y469" i="16"/>
  <c r="Y381" i="16"/>
  <c r="G279" i="16"/>
  <c r="Y178" i="16"/>
  <c r="Y481" i="16"/>
  <c r="Y512" i="16"/>
  <c r="Y368" i="16"/>
  <c r="Y344" i="16"/>
  <c r="F37" i="10"/>
  <c r="H37" i="10"/>
  <c r="H27" i="10"/>
  <c r="F42" i="10"/>
  <c r="H42" i="10"/>
  <c r="F722" i="16"/>
  <c r="J722" i="16"/>
  <c r="G722" i="16"/>
  <c r="F1167" i="16"/>
  <c r="G1167" i="16"/>
  <c r="H1167" i="16"/>
  <c r="J2024" i="16"/>
  <c r="I2024" i="16"/>
  <c r="I2357" i="16"/>
  <c r="H2357" i="16"/>
  <c r="F2357" i="16"/>
  <c r="J563" i="16"/>
  <c r="G563" i="16"/>
  <c r="I563" i="16"/>
  <c r="J781" i="16"/>
  <c r="G781" i="16"/>
  <c r="G2070" i="16"/>
  <c r="G1024" i="16"/>
  <c r="J1024" i="16"/>
  <c r="F1024" i="16"/>
  <c r="G1099" i="16"/>
  <c r="J994" i="16"/>
  <c r="H994" i="16"/>
  <c r="G994" i="16"/>
  <c r="I994" i="16"/>
  <c r="F672" i="16"/>
  <c r="H672" i="16"/>
  <c r="J809" i="16"/>
  <c r="F809" i="16"/>
  <c r="J866" i="16"/>
  <c r="I866" i="16"/>
  <c r="G955" i="16"/>
  <c r="H955" i="16"/>
  <c r="G1805" i="16"/>
  <c r="I1821" i="16"/>
  <c r="F1821" i="16"/>
  <c r="H1821" i="16"/>
  <c r="I1547" i="16"/>
  <c r="H2410" i="16"/>
  <c r="G1482" i="16"/>
  <c r="I2380" i="16"/>
  <c r="Y985" i="16"/>
  <c r="F2471" i="16"/>
  <c r="G2471" i="16"/>
  <c r="I2471" i="16"/>
  <c r="H1424" i="16"/>
  <c r="G1460" i="16"/>
  <c r="G907" i="16"/>
  <c r="J2111" i="16"/>
  <c r="G2301" i="16"/>
  <c r="G998" i="16"/>
  <c r="I998" i="16"/>
  <c r="F998" i="16"/>
  <c r="J998" i="16"/>
  <c r="J1018" i="16"/>
  <c r="I1018" i="16"/>
  <c r="F1018" i="16"/>
  <c r="H966" i="16"/>
  <c r="G568" i="16"/>
  <c r="F568" i="16"/>
  <c r="H568" i="16"/>
  <c r="H1327" i="16"/>
  <c r="G2395" i="16"/>
  <c r="G2429" i="16"/>
  <c r="G2461" i="16"/>
  <c r="J1343" i="16"/>
  <c r="I1343" i="16"/>
  <c r="F1343" i="16"/>
  <c r="G1343" i="16"/>
  <c r="I2258" i="16"/>
  <c r="F2258" i="16"/>
  <c r="G2258" i="16"/>
  <c r="H2258" i="16"/>
  <c r="J2258" i="16"/>
  <c r="G2195" i="16"/>
  <c r="J2195" i="16"/>
  <c r="H2195" i="16"/>
  <c r="F635" i="16"/>
  <c r="G635" i="16"/>
  <c r="J635" i="16"/>
  <c r="H635" i="16"/>
  <c r="I635" i="16"/>
  <c r="H1877" i="16"/>
  <c r="I1877" i="16"/>
  <c r="G1877" i="16"/>
  <c r="F1844" i="16"/>
  <c r="H1844" i="16"/>
  <c r="J1844" i="16"/>
  <c r="I1844" i="16"/>
  <c r="G1844" i="16"/>
  <c r="H628" i="16"/>
  <c r="F628" i="16"/>
  <c r="G628" i="16"/>
  <c r="J628" i="16"/>
  <c r="I2046" i="16"/>
  <c r="I1153" i="16"/>
  <c r="H1153" i="16"/>
  <c r="J1153" i="16"/>
  <c r="F1153" i="16"/>
  <c r="G2304" i="16"/>
  <c r="G1435" i="16"/>
  <c r="I536" i="16"/>
  <c r="H536" i="16"/>
  <c r="G536" i="16"/>
  <c r="I658" i="16"/>
  <c r="H658" i="16"/>
  <c r="J658" i="16"/>
  <c r="H820" i="16"/>
  <c r="J820" i="16"/>
  <c r="I820" i="16"/>
  <c r="F820" i="16"/>
  <c r="G820" i="16"/>
  <c r="I849" i="16"/>
  <c r="G849" i="16"/>
  <c r="H849" i="16"/>
  <c r="F849" i="16"/>
  <c r="I1209" i="16"/>
  <c r="H1209" i="16"/>
  <c r="G1209" i="16"/>
  <c r="F1209" i="16"/>
  <c r="J1226" i="16"/>
  <c r="F1226" i="16"/>
  <c r="I1226" i="16"/>
  <c r="H1681" i="16"/>
  <c r="I1681" i="16"/>
  <c r="F1681" i="16"/>
  <c r="J1681" i="16"/>
  <c r="G977" i="16"/>
  <c r="J670" i="16"/>
  <c r="I670" i="16"/>
  <c r="F670" i="16"/>
  <c r="H670" i="16"/>
  <c r="G670" i="16"/>
  <c r="F57" i="16"/>
  <c r="J58" i="16"/>
  <c r="H204" i="16"/>
  <c r="F204" i="16"/>
  <c r="G310" i="16"/>
  <c r="J310" i="16"/>
  <c r="J24" i="16"/>
  <c r="F24" i="16"/>
  <c r="I30" i="16"/>
  <c r="H30" i="16"/>
  <c r="G419" i="16"/>
  <c r="F419" i="16"/>
  <c r="G76" i="16"/>
  <c r="F76" i="16"/>
  <c r="H153" i="16"/>
  <c r="J153" i="16"/>
  <c r="J65" i="16"/>
  <c r="H65" i="16"/>
  <c r="H117" i="16"/>
  <c r="J117" i="16"/>
  <c r="H161" i="16"/>
  <c r="F161" i="16"/>
  <c r="G192" i="16"/>
  <c r="H192" i="16"/>
  <c r="H382" i="16"/>
  <c r="F427" i="16"/>
  <c r="I427" i="16"/>
  <c r="G472" i="16"/>
  <c r="I472" i="16"/>
  <c r="I246" i="16"/>
  <c r="H246" i="16"/>
  <c r="H331" i="16"/>
  <c r="F331" i="16"/>
  <c r="I408" i="16"/>
  <c r="H408" i="16"/>
  <c r="H28" i="16"/>
  <c r="I71" i="16"/>
  <c r="J71" i="16"/>
  <c r="I169" i="16"/>
  <c r="J299" i="16"/>
  <c r="I299" i="16"/>
  <c r="H304" i="16"/>
  <c r="I463" i="16"/>
  <c r="F210" i="16"/>
  <c r="I341" i="16"/>
  <c r="F522" i="16"/>
  <c r="G353" i="16"/>
  <c r="G102" i="16"/>
  <c r="I362" i="16"/>
  <c r="J491" i="16"/>
  <c r="I491" i="16"/>
  <c r="I127" i="16"/>
  <c r="J127" i="16"/>
  <c r="I354" i="16"/>
  <c r="F400" i="16"/>
  <c r="I400" i="16"/>
  <c r="J438" i="16"/>
  <c r="F438" i="16"/>
  <c r="J498" i="16"/>
  <c r="I498" i="16"/>
  <c r="G535" i="16"/>
  <c r="F458" i="16"/>
  <c r="H458" i="16"/>
  <c r="H326" i="16"/>
  <c r="Y42" i="16"/>
  <c r="Y360" i="16"/>
  <c r="Y384" i="16"/>
  <c r="I145" i="16"/>
  <c r="Y338" i="16"/>
  <c r="G404" i="16"/>
  <c r="G196" i="16"/>
  <c r="G79" i="16"/>
  <c r="Y83" i="16"/>
  <c r="G499" i="16"/>
  <c r="G435" i="16"/>
  <c r="G363" i="16"/>
  <c r="Y224" i="16"/>
  <c r="Y528" i="16"/>
  <c r="Y478" i="16"/>
  <c r="Y361" i="16"/>
  <c r="Y92" i="16"/>
  <c r="Y519" i="16"/>
  <c r="G519" i="16"/>
  <c r="J371" i="16"/>
  <c r="H371" i="16"/>
  <c r="G159" i="16"/>
  <c r="I52" i="16"/>
  <c r="Y359" i="16"/>
  <c r="Y213" i="16"/>
  <c r="G484" i="16"/>
  <c r="G439" i="16"/>
  <c r="G402" i="16"/>
  <c r="I346" i="16"/>
  <c r="J346" i="16"/>
  <c r="G307" i="16"/>
  <c r="I216" i="16"/>
  <c r="I158" i="16"/>
  <c r="Y93" i="16"/>
  <c r="H502" i="16"/>
  <c r="I502" i="16"/>
  <c r="F485" i="16"/>
  <c r="Y420" i="16"/>
  <c r="F324" i="16"/>
  <c r="G230" i="16"/>
  <c r="G112" i="16"/>
  <c r="F95" i="16"/>
  <c r="I285" i="16"/>
  <c r="J285" i="16"/>
  <c r="H219" i="16"/>
  <c r="F219" i="16"/>
  <c r="J182" i="16"/>
  <c r="I182" i="16"/>
  <c r="G125" i="16"/>
  <c r="G87" i="16"/>
  <c r="H63" i="10"/>
  <c r="D63" i="10"/>
  <c r="F442" i="16"/>
  <c r="J442" i="16"/>
  <c r="G832" i="16"/>
  <c r="I832" i="16"/>
  <c r="G1235" i="16"/>
  <c r="G799" i="16"/>
  <c r="I799" i="16"/>
  <c r="J865" i="16"/>
  <c r="G564" i="16"/>
  <c r="I564" i="16"/>
  <c r="J1198" i="16"/>
  <c r="I1198" i="16"/>
  <c r="G1792" i="16"/>
  <c r="H1792" i="16"/>
  <c r="G1151" i="16"/>
  <c r="F1151" i="16"/>
  <c r="H1256" i="16"/>
  <c r="G1256" i="16"/>
  <c r="G1728" i="16"/>
  <c r="F1950" i="16"/>
  <c r="G924" i="16"/>
  <c r="H924" i="16"/>
  <c r="H962" i="16"/>
  <c r="I962" i="16"/>
  <c r="G962" i="16"/>
  <c r="F1754" i="16"/>
  <c r="H1754" i="16"/>
  <c r="G1774" i="16"/>
  <c r="J1774" i="16"/>
  <c r="I1774" i="16"/>
  <c r="F2336" i="16"/>
  <c r="H2336" i="16"/>
  <c r="J1027" i="16"/>
  <c r="I1212" i="16"/>
  <c r="G1212" i="16"/>
  <c r="F1212" i="16"/>
  <c r="H1212" i="16"/>
  <c r="F2062" i="16"/>
  <c r="H2364" i="16"/>
  <c r="I1093" i="16"/>
  <c r="J1093" i="16"/>
  <c r="G1093" i="16"/>
  <c r="H888" i="16"/>
  <c r="F888" i="16"/>
  <c r="J888" i="16"/>
  <c r="I1890" i="16"/>
  <c r="F1890" i="16"/>
  <c r="G1890" i="16"/>
  <c r="F2439" i="16"/>
  <c r="G2390" i="16"/>
  <c r="J1010" i="16"/>
  <c r="I1010" i="16"/>
  <c r="J1050" i="16"/>
  <c r="F1465" i="16"/>
  <c r="G1738" i="16"/>
  <c r="J1738" i="16"/>
  <c r="I1738" i="16"/>
  <c r="G2245" i="16"/>
  <c r="J2245" i="16"/>
  <c r="F2245" i="16"/>
  <c r="G2141" i="16"/>
  <c r="I2141" i="16"/>
  <c r="H2141" i="16"/>
  <c r="J2141" i="16"/>
  <c r="G2235" i="16"/>
  <c r="J2235" i="16"/>
  <c r="F2235" i="16"/>
  <c r="I2235" i="16"/>
  <c r="G2299" i="16"/>
  <c r="I2299" i="16"/>
  <c r="J2299" i="16"/>
  <c r="G1432" i="16"/>
  <c r="I1432" i="16"/>
  <c r="F1464" i="16"/>
  <c r="J1464" i="16"/>
  <c r="G1464" i="16"/>
  <c r="I1464" i="16"/>
  <c r="I975" i="16"/>
  <c r="G975" i="16"/>
  <c r="F975" i="16"/>
  <c r="H975" i="16"/>
  <c r="I238" i="16"/>
  <c r="F238" i="16"/>
  <c r="J238" i="16"/>
  <c r="I1114" i="16"/>
  <c r="F1114" i="16"/>
  <c r="H1114" i="16"/>
  <c r="H586" i="16"/>
  <c r="F586" i="16"/>
  <c r="J586" i="16"/>
  <c r="I586" i="16"/>
  <c r="J755" i="16"/>
  <c r="I755" i="16"/>
  <c r="F2453" i="16"/>
  <c r="I2453" i="16"/>
  <c r="G2163" i="16"/>
  <c r="I2163" i="16"/>
  <c r="H2163" i="16"/>
  <c r="F2163" i="16"/>
  <c r="H2247" i="16"/>
  <c r="I2247" i="16"/>
  <c r="J2247" i="16"/>
  <c r="J916" i="16"/>
  <c r="G916" i="16"/>
  <c r="H916" i="16"/>
  <c r="F1986" i="16"/>
  <c r="J1986" i="16"/>
  <c r="G1986" i="16"/>
  <c r="J854" i="16"/>
  <c r="F854" i="16"/>
  <c r="H854" i="16"/>
  <c r="I2028" i="16"/>
  <c r="H2028" i="16"/>
  <c r="G2028" i="16"/>
  <c r="F2396" i="16"/>
  <c r="I2097" i="16"/>
  <c r="G2097" i="16"/>
  <c r="J2097" i="16"/>
  <c r="F1203" i="16"/>
  <c r="G1203" i="16"/>
  <c r="I1700" i="16"/>
  <c r="G1700" i="16"/>
  <c r="F1700" i="16"/>
  <c r="G1732" i="16"/>
  <c r="I1732" i="16"/>
  <c r="H1122" i="16"/>
  <c r="F1122" i="16"/>
  <c r="G739" i="16"/>
  <c r="J739" i="16"/>
  <c r="I739" i="16"/>
  <c r="H739" i="16"/>
  <c r="J1596" i="16"/>
  <c r="I1596" i="16"/>
  <c r="J1958" i="16"/>
  <c r="I1958" i="16"/>
  <c r="G1958" i="16"/>
  <c r="F2210" i="16"/>
  <c r="J2210" i="16"/>
  <c r="G2210" i="16"/>
  <c r="J556" i="16"/>
  <c r="G556" i="16"/>
  <c r="H556" i="16"/>
  <c r="I1816" i="16"/>
  <c r="J1816" i="16"/>
  <c r="F1816" i="16"/>
  <c r="G1816" i="16"/>
  <c r="G1609" i="16"/>
  <c r="J1609" i="16"/>
  <c r="I1609" i="16"/>
  <c r="H1609" i="16"/>
  <c r="F1609" i="16"/>
  <c r="F1656" i="16"/>
  <c r="H1656" i="16"/>
  <c r="I1656" i="16"/>
  <c r="H2463" i="16"/>
  <c r="F2463" i="16"/>
  <c r="J2463" i="16"/>
  <c r="G2463" i="16"/>
  <c r="H301" i="16"/>
  <c r="I301" i="16"/>
  <c r="G301" i="16"/>
  <c r="F1270" i="16"/>
  <c r="H1270" i="16"/>
  <c r="J1270" i="16"/>
  <c r="J1565" i="16"/>
  <c r="I1565" i="16"/>
  <c r="G1565" i="16"/>
  <c r="F1565" i="16"/>
  <c r="H1565" i="16"/>
  <c r="J2108" i="16"/>
  <c r="I2108" i="16"/>
  <c r="F2108" i="16"/>
  <c r="H2108" i="16"/>
  <c r="G2108" i="16"/>
  <c r="H1759" i="16"/>
  <c r="J1759" i="16"/>
  <c r="F1759" i="16"/>
  <c r="J1671" i="16"/>
  <c r="H1671" i="16"/>
  <c r="G1671" i="16"/>
  <c r="F1671" i="16"/>
  <c r="I1671" i="16"/>
  <c r="J2349" i="16"/>
  <c r="I2349" i="16"/>
  <c r="H2349" i="16"/>
  <c r="G2349" i="16"/>
  <c r="G719" i="16"/>
  <c r="I719" i="16"/>
  <c r="H719" i="16"/>
  <c r="F719" i="16"/>
  <c r="J719" i="16"/>
  <c r="F1910" i="16"/>
  <c r="H1910" i="16"/>
  <c r="G1910" i="16"/>
  <c r="I774" i="16"/>
  <c r="H774" i="16"/>
  <c r="J774" i="16"/>
  <c r="G774" i="16"/>
  <c r="F774" i="16"/>
  <c r="J2398" i="16"/>
  <c r="I2398" i="16"/>
  <c r="H2398" i="16"/>
  <c r="Y194" i="16"/>
  <c r="Y443" i="16"/>
  <c r="Y333" i="16"/>
  <c r="Y263" i="16"/>
  <c r="J501" i="16"/>
  <c r="G449" i="16"/>
  <c r="Y517" i="16"/>
  <c r="Y162" i="16"/>
  <c r="Y70" i="16"/>
  <c r="G491" i="16"/>
  <c r="G387" i="16"/>
  <c r="Y387" i="16"/>
  <c r="G172" i="16"/>
  <c r="Y497" i="16"/>
  <c r="Y234" i="16"/>
  <c r="Y75" i="16"/>
  <c r="Y482" i="16"/>
  <c r="Y279" i="16"/>
  <c r="Y450" i="16"/>
  <c r="Y98" i="16"/>
  <c r="J507" i="16"/>
  <c r="G430" i="16"/>
  <c r="G399" i="16"/>
  <c r="G383" i="16"/>
  <c r="H298" i="16"/>
  <c r="G438" i="16"/>
  <c r="G416" i="16"/>
  <c r="Y354" i="16"/>
  <c r="Y336" i="16"/>
  <c r="J292" i="16"/>
  <c r="F292" i="16"/>
  <c r="G274" i="16"/>
  <c r="Y225" i="16"/>
  <c r="Y68" i="16"/>
  <c r="H213" i="16"/>
  <c r="F213" i="16"/>
  <c r="F165" i="16"/>
  <c r="G121" i="16"/>
  <c r="G85" i="16"/>
  <c r="G47" i="16"/>
  <c r="J1375" i="16"/>
  <c r="H1375" i="16"/>
  <c r="J1288" i="16"/>
  <c r="H978" i="16"/>
  <c r="F978" i="16"/>
  <c r="F602" i="16"/>
  <c r="G602" i="16"/>
  <c r="G2341" i="16"/>
  <c r="I2341" i="16"/>
  <c r="I1202" i="16"/>
  <c r="H1202" i="16"/>
  <c r="H2015" i="16"/>
  <c r="H2153" i="16"/>
  <c r="I2153" i="16"/>
  <c r="J2153" i="16"/>
  <c r="I1973" i="16"/>
  <c r="F2364" i="16"/>
  <c r="I2364" i="16"/>
  <c r="I1132" i="16"/>
  <c r="F1132" i="16"/>
  <c r="H1132" i="16"/>
  <c r="I1555" i="16"/>
  <c r="G1555" i="16"/>
  <c r="H1567" i="16"/>
  <c r="I1567" i="16"/>
  <c r="G1567" i="16"/>
  <c r="J1567" i="16"/>
  <c r="I1598" i="16"/>
  <c r="G1598" i="16"/>
  <c r="F1598" i="16"/>
  <c r="J2265" i="16"/>
  <c r="I2265" i="16"/>
  <c r="H2285" i="16"/>
  <c r="G2285" i="16"/>
  <c r="J2285" i="16"/>
  <c r="J2309" i="16"/>
  <c r="J1082" i="16"/>
  <c r="I1082" i="16"/>
  <c r="H1606" i="16"/>
  <c r="G1606" i="16"/>
  <c r="I1606" i="16"/>
  <c r="I1638" i="16"/>
  <c r="H1638" i="16"/>
  <c r="G757" i="16"/>
  <c r="J757" i="16"/>
  <c r="H1533" i="16"/>
  <c r="J1533" i="16"/>
  <c r="G1533" i="16"/>
  <c r="I1533" i="16"/>
  <c r="G1972" i="16"/>
  <c r="H1972" i="16"/>
  <c r="F1972" i="16"/>
  <c r="I1972" i="16"/>
  <c r="G1575" i="16"/>
  <c r="I1575" i="16"/>
  <c r="F1575" i="16"/>
  <c r="J1591" i="16"/>
  <c r="G1591" i="16"/>
  <c r="I1591" i="16"/>
  <c r="H1591" i="16"/>
  <c r="G1639" i="16"/>
  <c r="I1639" i="16"/>
  <c r="F1639" i="16"/>
  <c r="G1404" i="16"/>
  <c r="J930" i="16"/>
  <c r="F930" i="16"/>
  <c r="G930" i="16"/>
  <c r="G2033" i="16"/>
  <c r="J2033" i="16"/>
  <c r="H2033" i="16"/>
  <c r="I2033" i="16"/>
  <c r="J2148" i="16"/>
  <c r="G2148" i="16"/>
  <c r="F1809" i="16"/>
  <c r="G1809" i="16"/>
  <c r="F946" i="16"/>
  <c r="G946" i="16"/>
  <c r="H946" i="16"/>
  <c r="I946" i="16"/>
  <c r="I2142" i="16"/>
  <c r="H2142" i="16"/>
  <c r="J2142" i="16"/>
  <c r="J1225" i="16"/>
  <c r="H1225" i="16"/>
  <c r="I1358" i="16"/>
  <c r="H1358" i="16"/>
  <c r="J1358" i="16"/>
  <c r="G1358" i="16"/>
  <c r="I922" i="16"/>
  <c r="F922" i="16"/>
  <c r="G1781" i="16"/>
  <c r="H1781" i="16"/>
  <c r="J1781" i="16"/>
  <c r="F2089" i="16"/>
  <c r="J2089" i="16"/>
  <c r="G2089" i="16"/>
  <c r="J1915" i="16"/>
  <c r="I1915" i="16"/>
  <c r="G1915" i="16"/>
  <c r="F1915" i="16"/>
  <c r="G2007" i="16"/>
  <c r="J2007" i="16"/>
  <c r="I2007" i="16"/>
  <c r="F2007" i="16"/>
  <c r="H2007" i="16"/>
  <c r="H612" i="16"/>
  <c r="J612" i="16"/>
  <c r="F612" i="16"/>
  <c r="G937" i="16"/>
  <c r="F937" i="16"/>
  <c r="H937" i="16"/>
  <c r="J937" i="16"/>
  <c r="F1600" i="16"/>
  <c r="J1600" i="16"/>
  <c r="H1600" i="16"/>
  <c r="I1612" i="16"/>
  <c r="F1934" i="16"/>
  <c r="I1934" i="16"/>
  <c r="F1833" i="16"/>
  <c r="J1833" i="16"/>
  <c r="I1833" i="16"/>
  <c r="G1860" i="16"/>
  <c r="J1860" i="16"/>
  <c r="I1860" i="16"/>
  <c r="H1876" i="16"/>
  <c r="J1876" i="16"/>
  <c r="G1876" i="16"/>
  <c r="F1892" i="16"/>
  <c r="J1892" i="16"/>
  <c r="G1921" i="16"/>
  <c r="I1921" i="16"/>
  <c r="J1921" i="16"/>
  <c r="F1980" i="16"/>
  <c r="I1980" i="16"/>
  <c r="H1980" i="16"/>
  <c r="J1980" i="16"/>
  <c r="F2390" i="16"/>
  <c r="J2390" i="16"/>
  <c r="F2427" i="16"/>
  <c r="G2427" i="16"/>
  <c r="I2439" i="16"/>
  <c r="G2439" i="16"/>
  <c r="H2439" i="16"/>
  <c r="J2449" i="16"/>
  <c r="I2449" i="16"/>
  <c r="G2449" i="16"/>
  <c r="H1185" i="16"/>
  <c r="F1185" i="16"/>
  <c r="J1185" i="16"/>
  <c r="G1185" i="16"/>
  <c r="J1568" i="16"/>
  <c r="H1568" i="16"/>
  <c r="J2197" i="16"/>
  <c r="H2197" i="16"/>
  <c r="F2197" i="16"/>
  <c r="F2402" i="16"/>
  <c r="G2402" i="16"/>
  <c r="J2402" i="16"/>
  <c r="H1303" i="16"/>
  <c r="I1303" i="16"/>
  <c r="H1534" i="16"/>
  <c r="I1534" i="16"/>
  <c r="J1534" i="16"/>
  <c r="F1534" i="16"/>
  <c r="J584" i="16"/>
  <c r="F615" i="16"/>
  <c r="J615" i="16"/>
  <c r="G615" i="16"/>
  <c r="J730" i="16"/>
  <c r="I730" i="16"/>
  <c r="G958" i="16"/>
  <c r="I1042" i="16"/>
  <c r="I1148" i="16"/>
  <c r="F1148" i="16"/>
  <c r="G1602" i="16"/>
  <c r="I1642" i="16"/>
  <c r="J1642" i="16"/>
  <c r="J1664" i="16"/>
  <c r="G1664" i="16"/>
  <c r="I2249" i="16"/>
  <c r="F1731" i="16"/>
  <c r="J1731" i="16"/>
  <c r="F576" i="16"/>
  <c r="I576" i="16"/>
  <c r="I580" i="16"/>
  <c r="H1014" i="16"/>
  <c r="G1014" i="16"/>
  <c r="I1058" i="16"/>
  <c r="G1058" i="16"/>
  <c r="G1745" i="16"/>
  <c r="H1745" i="16"/>
  <c r="J1745" i="16"/>
  <c r="H648" i="16"/>
  <c r="I648" i="16"/>
  <c r="G2006" i="16"/>
  <c r="J2006" i="16"/>
  <c r="J2022" i="16"/>
  <c r="I2022" i="16"/>
  <c r="H2113" i="16"/>
  <c r="I2113" i="16"/>
  <c r="G2323" i="16"/>
  <c r="J2418" i="16"/>
  <c r="J1581" i="16"/>
  <c r="F1581" i="16"/>
  <c r="G1416" i="16"/>
  <c r="F1416" i="16"/>
  <c r="H1416" i="16"/>
  <c r="G1436" i="16"/>
  <c r="H1436" i="16"/>
  <c r="I1436" i="16"/>
  <c r="F1631" i="16"/>
  <c r="H1631" i="16"/>
  <c r="G541" i="16"/>
  <c r="I541" i="16"/>
  <c r="F541" i="16"/>
  <c r="G637" i="16"/>
  <c r="F637" i="16"/>
  <c r="I649" i="16"/>
  <c r="H649" i="16"/>
  <c r="F705" i="16"/>
  <c r="H705" i="16"/>
  <c r="J2419" i="16"/>
  <c r="G2419" i="16"/>
  <c r="J736" i="16"/>
  <c r="I736" i="16"/>
  <c r="H1304" i="16"/>
  <c r="J1304" i="16"/>
  <c r="H2068" i="16"/>
  <c r="I2068" i="16"/>
  <c r="J2068" i="16"/>
  <c r="F2483" i="16"/>
  <c r="I2483" i="16"/>
  <c r="I1306" i="16"/>
  <c r="H1306" i="16"/>
  <c r="J1306" i="16"/>
  <c r="G1625" i="16"/>
  <c r="H1625" i="16"/>
  <c r="J1912" i="16"/>
  <c r="F1912" i="16"/>
  <c r="G1912" i="16"/>
  <c r="I789" i="16"/>
  <c r="H805" i="16"/>
  <c r="I805" i="16"/>
  <c r="G1071" i="16"/>
  <c r="F1192" i="16"/>
  <c r="G1192" i="16"/>
  <c r="G1217" i="16"/>
  <c r="I1217" i="16"/>
  <c r="J1217" i="16"/>
  <c r="G1714" i="16"/>
  <c r="F1714" i="16"/>
  <c r="I1714" i="16"/>
  <c r="H1714" i="16"/>
  <c r="J1854" i="16"/>
  <c r="G1954" i="16"/>
  <c r="G2016" i="16"/>
  <c r="J2016" i="16"/>
  <c r="F2125" i="16"/>
  <c r="F1278" i="16"/>
  <c r="H1278" i="16"/>
  <c r="I1278" i="16"/>
  <c r="I1879" i="16"/>
  <c r="F1879" i="16"/>
  <c r="J2338" i="16"/>
  <c r="G2338" i="16"/>
  <c r="F816" i="16"/>
  <c r="J816" i="16"/>
  <c r="I816" i="16"/>
  <c r="F1331" i="16"/>
  <c r="H1331" i="16"/>
  <c r="I1344" i="16"/>
  <c r="G1344" i="16"/>
  <c r="I2260" i="16"/>
  <c r="J1065" i="16"/>
  <c r="G1065" i="16"/>
  <c r="J1110" i="16"/>
  <c r="J1971" i="16"/>
  <c r="F1971" i="16"/>
  <c r="H1971" i="16"/>
  <c r="J2055" i="16"/>
  <c r="G2055" i="16"/>
  <c r="J1154" i="16"/>
  <c r="H1197" i="16"/>
  <c r="F1197" i="16"/>
  <c r="I1197" i="16"/>
  <c r="G1514" i="16"/>
  <c r="J1514" i="16"/>
  <c r="G743" i="16"/>
  <c r="I743" i="16"/>
  <c r="H743" i="16"/>
  <c r="G765" i="16"/>
  <c r="H973" i="16"/>
  <c r="I973" i="16"/>
  <c r="G973" i="16"/>
  <c r="I2290" i="16"/>
  <c r="J1903" i="16"/>
  <c r="G1903" i="16"/>
  <c r="I868" i="16"/>
  <c r="H868" i="16"/>
  <c r="J868" i="16"/>
  <c r="F1190" i="16"/>
  <c r="I1190" i="16"/>
  <c r="G1219" i="16"/>
  <c r="F1219" i="16"/>
  <c r="F1251" i="16"/>
  <c r="F1880" i="16"/>
  <c r="F2127" i="16"/>
  <c r="H2127" i="16"/>
  <c r="J2306" i="16"/>
  <c r="I2306" i="16"/>
  <c r="J2356" i="16"/>
  <c r="H2356" i="16"/>
  <c r="I2356" i="16"/>
  <c r="I2384" i="16"/>
  <c r="H2384" i="16"/>
  <c r="F2384" i="16"/>
  <c r="G2455" i="16"/>
  <c r="H2455" i="16"/>
  <c r="H1187" i="16"/>
  <c r="F1187" i="16"/>
  <c r="F1605" i="16"/>
  <c r="J1605" i="16"/>
  <c r="I1685" i="16"/>
  <c r="F1853" i="16"/>
  <c r="I1853" i="16"/>
  <c r="G1853" i="16"/>
  <c r="I1929" i="16"/>
  <c r="G1929" i="16"/>
  <c r="J1929" i="16"/>
  <c r="J1935" i="16"/>
  <c r="F1935" i="16"/>
  <c r="G2014" i="16"/>
  <c r="F2014" i="16"/>
  <c r="J2034" i="16"/>
  <c r="F2152" i="16"/>
  <c r="G2152" i="16"/>
  <c r="G2168" i="16"/>
  <c r="H2281" i="16"/>
  <c r="I2281" i="16"/>
  <c r="F2281" i="16"/>
  <c r="H1419" i="16"/>
  <c r="G1419" i="16"/>
  <c r="J1419" i="16"/>
  <c r="I1454" i="16"/>
  <c r="G1454" i="16"/>
  <c r="F1454" i="16"/>
  <c r="G1320" i="16"/>
  <c r="H1320" i="16"/>
  <c r="H1815" i="16"/>
  <c r="F1815" i="16"/>
  <c r="J1815" i="16"/>
  <c r="I1815" i="16"/>
  <c r="J1772" i="16"/>
  <c r="I790" i="16"/>
  <c r="I2184" i="16"/>
  <c r="F2184" i="16"/>
  <c r="G2146" i="16"/>
  <c r="G2134" i="16"/>
  <c r="H1974" i="16"/>
  <c r="I1974" i="16"/>
  <c r="H1942" i="16"/>
  <c r="G1942" i="16"/>
  <c r="I1850" i="16"/>
  <c r="F1850" i="16"/>
  <c r="H1834" i="16"/>
  <c r="F1834" i="16"/>
  <c r="Y1237" i="16"/>
  <c r="Y897" i="16"/>
  <c r="I2488" i="16"/>
  <c r="J2488" i="16"/>
  <c r="H2488" i="16"/>
  <c r="F2488" i="16"/>
  <c r="G2482" i="16"/>
  <c r="Y2476" i="16"/>
  <c r="G2472" i="16"/>
  <c r="I2472" i="16"/>
  <c r="F2472" i="16"/>
  <c r="Y2460" i="16"/>
  <c r="G2460" i="16"/>
  <c r="Y2457" i="16"/>
  <c r="G2457" i="16"/>
  <c r="G2448" i="16"/>
  <c r="J2448" i="16"/>
  <c r="J2441" i="16"/>
  <c r="I2423" i="16"/>
  <c r="J2423" i="16"/>
  <c r="H2423" i="16"/>
  <c r="F2423" i="16"/>
  <c r="G2416" i="16"/>
  <c r="H2416" i="16"/>
  <c r="F2416" i="16"/>
  <c r="H2407" i="16"/>
  <c r="J2407" i="16"/>
  <c r="F2403" i="16"/>
  <c r="H2403" i="16"/>
  <c r="J2403" i="16"/>
  <c r="H2393" i="16"/>
  <c r="I2393" i="16"/>
  <c r="H2383" i="16"/>
  <c r="G2383" i="16"/>
  <c r="F584" i="16"/>
  <c r="F730" i="16"/>
  <c r="I615" i="16"/>
  <c r="F2436" i="16"/>
  <c r="H958" i="16"/>
  <c r="H576" i="16"/>
  <c r="J1602" i="16"/>
  <c r="G1148" i="16"/>
  <c r="H1664" i="16"/>
  <c r="F1642" i="16"/>
  <c r="I1014" i="16"/>
  <c r="J1148" i="16"/>
  <c r="J2113" i="16"/>
  <c r="J2323" i="16"/>
  <c r="I1631" i="16"/>
  <c r="H597" i="16"/>
  <c r="J597" i="16"/>
  <c r="H1581" i="16"/>
  <c r="Y105" i="16"/>
  <c r="Y448" i="16"/>
  <c r="Y484" i="16"/>
  <c r="Y67" i="16"/>
  <c r="F1067" i="16"/>
  <c r="J1042" i="16"/>
  <c r="G2403" i="16"/>
  <c r="I2355" i="16"/>
  <c r="G1949" i="16"/>
  <c r="I1935" i="16"/>
  <c r="G620" i="16"/>
  <c r="I765" i="16"/>
  <c r="H1297" i="16"/>
  <c r="I1354" i="16"/>
  <c r="H1949" i="16"/>
  <c r="G789" i="16"/>
  <c r="I1297" i="16"/>
  <c r="H1854" i="16"/>
  <c r="G2435" i="16"/>
  <c r="G2034" i="16"/>
  <c r="I664" i="16"/>
  <c r="J1631" i="16"/>
  <c r="G1304" i="16"/>
  <c r="F2168" i="16"/>
  <c r="G2485" i="16"/>
  <c r="I2499" i="16"/>
  <c r="G2499" i="16"/>
  <c r="G890" i="16"/>
  <c r="H890" i="16"/>
  <c r="I1348" i="16"/>
  <c r="F1348" i="16"/>
  <c r="F1003" i="16"/>
  <c r="H1319" i="16"/>
  <c r="G1319" i="16"/>
  <c r="G1546" i="16"/>
  <c r="I1546" i="16"/>
  <c r="I1630" i="16"/>
  <c r="H1630" i="16"/>
  <c r="H1807" i="16"/>
  <c r="I1416" i="16"/>
  <c r="F2418" i="16"/>
  <c r="I1514" i="16"/>
  <c r="F743" i="16"/>
  <c r="I1834" i="16"/>
  <c r="I1880" i="16"/>
  <c r="I620" i="16"/>
  <c r="F790" i="16"/>
  <c r="I1251" i="16"/>
  <c r="J1192" i="16"/>
  <c r="H600" i="16"/>
  <c r="J600" i="16"/>
  <c r="F600" i="16"/>
  <c r="I1901" i="16"/>
  <c r="G1901" i="16"/>
  <c r="H2421" i="16"/>
  <c r="G2440" i="16"/>
  <c r="I855" i="16"/>
  <c r="H934" i="16"/>
  <c r="F664" i="16"/>
  <c r="H2234" i="16"/>
  <c r="I1658" i="16"/>
  <c r="F2393" i="16"/>
  <c r="J1685" i="16"/>
  <c r="G2127" i="16"/>
  <c r="I2127" i="16"/>
  <c r="H2055" i="16"/>
  <c r="G2022" i="16"/>
  <c r="J2134" i="16"/>
  <c r="H2134" i="16"/>
  <c r="F2146" i="16"/>
  <c r="J1190" i="16"/>
  <c r="F1419" i="16"/>
  <c r="J2260" i="16"/>
  <c r="G1850" i="16"/>
  <c r="G1278" i="16"/>
  <c r="I1912" i="16"/>
  <c r="G1570" i="16"/>
  <c r="I1570" i="16"/>
  <c r="F1570" i="16"/>
  <c r="G2068" i="16"/>
  <c r="J795" i="16"/>
  <c r="H1109" i="16"/>
  <c r="I1676" i="16"/>
  <c r="G1162" i="16"/>
  <c r="H2261" i="16"/>
  <c r="I2261" i="16"/>
  <c r="G1197" i="16"/>
  <c r="G2407" i="16"/>
  <c r="H2253" i="16"/>
  <c r="F2253" i="16"/>
  <c r="G1721" i="16"/>
  <c r="H1721" i="16"/>
  <c r="F1721" i="16"/>
  <c r="I1721" i="16"/>
  <c r="G1636" i="16"/>
  <c r="F1636" i="16"/>
  <c r="F765" i="16"/>
  <c r="J934" i="16"/>
  <c r="I2489" i="16"/>
  <c r="J2489" i="16"/>
  <c r="I1116" i="16"/>
  <c r="G2473" i="16"/>
  <c r="F2473" i="16"/>
  <c r="I2014" i="16"/>
  <c r="I1625" i="16"/>
  <c r="J2290" i="16"/>
  <c r="J1197" i="16"/>
  <c r="H1217" i="16"/>
  <c r="G873" i="16"/>
  <c r="F873" i="16"/>
  <c r="J948" i="16"/>
  <c r="J1230" i="16"/>
  <c r="F1230" i="16"/>
  <c r="H2483" i="16"/>
  <c r="I1331" i="16"/>
  <c r="G709" i="16"/>
  <c r="J709" i="16"/>
  <c r="G1615" i="16"/>
  <c r="H1615" i="16"/>
  <c r="J1615" i="16"/>
  <c r="I1320" i="16"/>
  <c r="J2281" i="16"/>
  <c r="J2455" i="16"/>
  <c r="G1611" i="16"/>
  <c r="J1611" i="16"/>
  <c r="I548" i="16"/>
  <c r="G2234" i="16"/>
  <c r="J1714" i="16"/>
  <c r="F2055" i="16"/>
  <c r="H1853" i="16"/>
  <c r="H1605" i="16"/>
  <c r="I1162" i="16"/>
  <c r="I1219" i="16"/>
  <c r="F2290" i="16"/>
  <c r="F2084" i="16"/>
  <c r="H2084" i="16"/>
  <c r="F1845" i="16"/>
  <c r="I1845" i="16"/>
  <c r="J1845" i="16"/>
  <c r="G1845" i="16"/>
  <c r="J646" i="16"/>
  <c r="G603" i="16"/>
  <c r="F603" i="16"/>
  <c r="H702" i="16"/>
  <c r="F1469" i="16"/>
  <c r="H2454" i="16"/>
  <c r="F2454" i="16"/>
  <c r="G2454" i="16"/>
  <c r="H869" i="16"/>
  <c r="I869" i="16"/>
  <c r="G869" i="16"/>
  <c r="I1130" i="16"/>
  <c r="I1296" i="16"/>
  <c r="H1296" i="16"/>
  <c r="I1885" i="16"/>
  <c r="H2472" i="16"/>
  <c r="H696" i="16"/>
  <c r="J2076" i="16"/>
  <c r="I2076" i="16"/>
  <c r="G2088" i="16"/>
  <c r="I2088" i="16"/>
  <c r="J2131" i="16"/>
  <c r="H2131" i="16"/>
  <c r="G583" i="16"/>
  <c r="F583" i="16"/>
  <c r="G874" i="16"/>
  <c r="H874" i="16"/>
  <c r="F2027" i="16"/>
  <c r="I2027" i="16"/>
  <c r="G2027" i="16"/>
  <c r="H650" i="16"/>
  <c r="G650" i="16"/>
  <c r="H2202" i="16"/>
  <c r="J2202" i="16"/>
  <c r="G2202" i="16"/>
  <c r="I2202" i="16"/>
  <c r="G2329" i="16"/>
  <c r="H2329" i="16"/>
  <c r="H2448" i="16"/>
  <c r="F1163" i="16"/>
  <c r="H1163" i="16"/>
  <c r="G1360" i="16"/>
  <c r="H1360" i="16"/>
  <c r="H1378" i="16"/>
  <c r="G1378" i="16"/>
  <c r="I1187" i="16"/>
  <c r="G1398" i="16"/>
  <c r="J1398" i="16"/>
  <c r="F2009" i="16"/>
  <c r="I2009" i="16"/>
  <c r="G2009" i="16"/>
  <c r="G1621" i="16"/>
  <c r="F1621" i="16"/>
  <c r="J1621" i="16"/>
  <c r="H1709" i="16"/>
  <c r="F2087" i="16"/>
  <c r="F1086" i="16"/>
  <c r="G1086" i="16"/>
  <c r="J1142" i="16"/>
  <c r="F1222" i="16"/>
  <c r="H1222" i="16"/>
  <c r="H1429" i="16"/>
  <c r="J1429" i="16"/>
  <c r="F1429" i="16"/>
  <c r="H1629" i="16"/>
  <c r="J1629" i="16"/>
  <c r="F1974" i="16"/>
  <c r="I2155" i="16"/>
  <c r="J2270" i="16"/>
  <c r="I2270" i="16"/>
  <c r="G2270" i="16"/>
  <c r="I2282" i="16"/>
  <c r="J1804" i="16"/>
  <c r="H1804" i="16"/>
  <c r="G1804" i="16"/>
  <c r="H680" i="16"/>
  <c r="I680" i="16"/>
  <c r="F791" i="16"/>
  <c r="I791" i="16"/>
  <c r="I839" i="16"/>
  <c r="J1228" i="16"/>
  <c r="I1228" i="16"/>
  <c r="H2085" i="16"/>
  <c r="H2135" i="16"/>
  <c r="I2135" i="16"/>
  <c r="H2187" i="16"/>
  <c r="J2472" i="16"/>
  <c r="G1129" i="16"/>
  <c r="J1129" i="16"/>
  <c r="F1175" i="16"/>
  <c r="J1175" i="16"/>
  <c r="F1589" i="16"/>
  <c r="J1589" i="16"/>
  <c r="G1589" i="16"/>
  <c r="H1613" i="16"/>
  <c r="H1646" i="16"/>
  <c r="I1646" i="16"/>
  <c r="G1687" i="16"/>
  <c r="J1687" i="16"/>
  <c r="J1737" i="16"/>
  <c r="G1737" i="16"/>
  <c r="H1762" i="16"/>
  <c r="F1799" i="16"/>
  <c r="G1799" i="16"/>
  <c r="I1839" i="16"/>
  <c r="F1849" i="16"/>
  <c r="H1896" i="16"/>
  <c r="J1896" i="16"/>
  <c r="J1900" i="16"/>
  <c r="G1900" i="16"/>
  <c r="I1943" i="16"/>
  <c r="F1943" i="16"/>
  <c r="H1943" i="16"/>
  <c r="G1951" i="16"/>
  <c r="F1951" i="16"/>
  <c r="I2023" i="16"/>
  <c r="I690" i="16"/>
  <c r="H690" i="16"/>
  <c r="J1052" i="16"/>
  <c r="H1823" i="16"/>
  <c r="I1823" i="16"/>
  <c r="G1823" i="16"/>
  <c r="F1823" i="16"/>
  <c r="J2092" i="16"/>
  <c r="I2092" i="16"/>
  <c r="I1667" i="16"/>
  <c r="H1667" i="16"/>
  <c r="J1667" i="16"/>
  <c r="I2114" i="16"/>
  <c r="J2114" i="16"/>
  <c r="H2104" i="16"/>
  <c r="I2104" i="16"/>
  <c r="J2104" i="16"/>
  <c r="F2104" i="16"/>
  <c r="I844" i="16"/>
  <c r="J844" i="16"/>
  <c r="F844" i="16"/>
  <c r="G844" i="16"/>
  <c r="H844" i="16"/>
  <c r="D8" i="10"/>
  <c r="F2296" i="16"/>
  <c r="H2296" i="16"/>
  <c r="G2296" i="16"/>
  <c r="I2296" i="16"/>
  <c r="H1874" i="16"/>
  <c r="G2361" i="16"/>
  <c r="G607" i="16"/>
  <c r="I607" i="16"/>
  <c r="G773" i="16"/>
  <c r="H773" i="16"/>
  <c r="I734" i="16"/>
  <c r="H734" i="16"/>
  <c r="F1801" i="16"/>
  <c r="I1801" i="16"/>
  <c r="F2124" i="16"/>
  <c r="I1037" i="16"/>
  <c r="F1722" i="16"/>
  <c r="G1722" i="16"/>
  <c r="J1908" i="16"/>
  <c r="I1908" i="16"/>
  <c r="G1633" i="16"/>
  <c r="I1633" i="16"/>
  <c r="J1470" i="16"/>
  <c r="F1470" i="16"/>
  <c r="F2198" i="16"/>
  <c r="I2179" i="16"/>
  <c r="H1177" i="16"/>
  <c r="J2162" i="16"/>
  <c r="H2162" i="16"/>
  <c r="I2162" i="16"/>
  <c r="J1500" i="16"/>
  <c r="F2064" i="16"/>
  <c r="J2064" i="16"/>
  <c r="J1126" i="16"/>
  <c r="I1126" i="16"/>
  <c r="I1318" i="16"/>
  <c r="J1524" i="16"/>
  <c r="H1863" i="16"/>
  <c r="I1863" i="16"/>
  <c r="F1795" i="16"/>
  <c r="Y1550" i="16"/>
  <c r="Y1350" i="16"/>
  <c r="G2052" i="16"/>
  <c r="H2052" i="16"/>
  <c r="J2019" i="16"/>
  <c r="F2019" i="16"/>
  <c r="G2159" i="16"/>
  <c r="J2159" i="16"/>
  <c r="I950" i="16"/>
  <c r="F950" i="16"/>
  <c r="F1632" i="16"/>
  <c r="I2358" i="16"/>
  <c r="G2358" i="16"/>
  <c r="J2494" i="16"/>
  <c r="H2494" i="16"/>
  <c r="I879" i="16"/>
  <c r="F879" i="16"/>
  <c r="J1446" i="16"/>
  <c r="F770" i="16"/>
  <c r="H770" i="16"/>
  <c r="I770" i="16"/>
  <c r="F1566" i="16"/>
  <c r="D9" i="10"/>
  <c r="D5" i="10"/>
  <c r="A2" i="2"/>
  <c r="A47" i="2"/>
  <c r="A44" i="2"/>
  <c r="A20" i="2"/>
  <c r="A32" i="2"/>
  <c r="A17" i="2"/>
  <c r="A51" i="2"/>
  <c r="A41" i="2"/>
  <c r="A12" i="2"/>
  <c r="J46" i="10"/>
  <c r="C46" i="10"/>
  <c r="J20" i="10"/>
  <c r="I20" i="10"/>
  <c r="C20" i="10"/>
  <c r="B22" i="3"/>
  <c r="F4" i="14"/>
  <c r="C28" i="3"/>
  <c r="I5" i="10"/>
  <c r="C5" i="10"/>
  <c r="B30" i="3"/>
  <c r="B29" i="4"/>
  <c r="B35" i="4"/>
  <c r="A23" i="10"/>
  <c r="C30" i="3"/>
  <c r="B32" i="3"/>
  <c r="J7" i="10"/>
  <c r="C7" i="10"/>
  <c r="J17" i="10"/>
  <c r="I17" i="10"/>
  <c r="C17" i="10"/>
  <c r="A72" i="2"/>
  <c r="J61" i="10"/>
  <c r="B68" i="4"/>
  <c r="A49" i="10"/>
  <c r="J48" i="10"/>
  <c r="B21" i="4"/>
  <c r="A12" i="10"/>
  <c r="I23" i="10"/>
  <c r="C23" i="10"/>
  <c r="J37" i="10"/>
  <c r="I37" i="10"/>
  <c r="C37" i="10"/>
  <c r="C20" i="3"/>
  <c r="J55" i="10"/>
  <c r="F55" i="10"/>
  <c r="H55" i="10"/>
  <c r="I55" i="10"/>
  <c r="C55" i="10"/>
  <c r="I27" i="10"/>
  <c r="I64" i="10"/>
  <c r="A74" i="2"/>
  <c r="P4" i="16"/>
  <c r="L62" i="10"/>
  <c r="C62" i="10"/>
  <c r="I30" i="10"/>
  <c r="F30" i="10"/>
  <c r="H30" i="10"/>
  <c r="C30" i="10"/>
  <c r="C23" i="3"/>
  <c r="B13" i="4"/>
  <c r="C29" i="3"/>
  <c r="J51" i="10"/>
  <c r="A63" i="2"/>
  <c r="C16" i="3"/>
  <c r="B20" i="4"/>
  <c r="A11" i="10"/>
  <c r="O4" i="16"/>
  <c r="J40" i="10"/>
  <c r="I22" i="10"/>
  <c r="C22" i="10"/>
  <c r="J23" i="10"/>
  <c r="B11" i="3"/>
  <c r="N4" i="16"/>
  <c r="H4" i="16"/>
  <c r="J53" i="10"/>
  <c r="J10" i="10"/>
  <c r="C10" i="10"/>
  <c r="A71" i="2"/>
  <c r="C3" i="3"/>
  <c r="A75" i="2"/>
  <c r="I36" i="10"/>
  <c r="C36" i="10"/>
  <c r="L65" i="10"/>
  <c r="C65" i="10"/>
  <c r="A3" i="10"/>
  <c r="J22" i="10"/>
  <c r="B7" i="4"/>
  <c r="C10" i="3"/>
  <c r="L63" i="10"/>
  <c r="A4" i="14"/>
  <c r="Y5" i="16"/>
  <c r="Y6" i="16"/>
  <c r="Y7" i="16"/>
  <c r="Y8" i="16"/>
  <c r="B25" i="3"/>
  <c r="B4" i="3"/>
  <c r="J5" i="10"/>
  <c r="J36" i="10"/>
  <c r="C17" i="3"/>
  <c r="A55" i="2"/>
  <c r="B27" i="4"/>
  <c r="A16" i="10"/>
  <c r="L64" i="10"/>
  <c r="C64" i="10"/>
  <c r="M4" i="16"/>
  <c r="B21" i="3"/>
  <c r="I4" i="10"/>
  <c r="C4" i="10"/>
  <c r="A14" i="2"/>
  <c r="A11" i="2"/>
  <c r="A25" i="2"/>
  <c r="A43" i="2"/>
  <c r="A24" i="2"/>
  <c r="I26" i="10"/>
  <c r="C26" i="10"/>
  <c r="J26" i="10"/>
  <c r="C25" i="3"/>
  <c r="B20" i="3"/>
  <c r="J47" i="10"/>
  <c r="J4" i="10"/>
  <c r="J60" i="10"/>
  <c r="F60" i="10"/>
  <c r="H60" i="10"/>
  <c r="C60" i="10"/>
  <c r="I12" i="10"/>
  <c r="C12" i="10"/>
  <c r="B12" i="4"/>
  <c r="B23" i="3"/>
  <c r="B67" i="4"/>
  <c r="B17" i="4"/>
  <c r="A9" i="10"/>
  <c r="J16" i="10"/>
  <c r="I16" i="10"/>
  <c r="C16" i="10"/>
  <c r="J21" i="10"/>
  <c r="C21" i="10"/>
  <c r="J30" i="10"/>
  <c r="J45" i="10"/>
  <c r="F45" i="10"/>
  <c r="H45" i="10"/>
  <c r="C45" i="10"/>
  <c r="C26" i="3"/>
  <c r="B22" i="4"/>
  <c r="A13" i="10"/>
  <c r="B8" i="4"/>
  <c r="A4" i="10"/>
  <c r="J27" i="10"/>
  <c r="C27" i="10"/>
  <c r="J11" i="10"/>
  <c r="C11" i="10"/>
  <c r="B4" i="4"/>
  <c r="A66" i="2"/>
  <c r="E4" i="16"/>
  <c r="I6" i="10"/>
  <c r="F6" i="10"/>
  <c r="H6" i="10"/>
  <c r="C6" i="10"/>
  <c r="C4" i="3"/>
  <c r="B15" i="4"/>
  <c r="A7" i="10"/>
  <c r="A89" i="4"/>
  <c r="L4" i="16"/>
  <c r="D4" i="16"/>
  <c r="J42" i="10"/>
  <c r="I42" i="10"/>
  <c r="C42" i="10"/>
  <c r="H4" i="14"/>
  <c r="C9" i="3"/>
  <c r="Q4" i="16"/>
  <c r="F4" i="16"/>
  <c r="B18" i="4"/>
  <c r="A10" i="10"/>
  <c r="J56" i="10"/>
  <c r="F56" i="10"/>
  <c r="H56" i="10"/>
  <c r="C56" i="10"/>
  <c r="B27" i="3"/>
  <c r="C5" i="11"/>
  <c r="A73" i="2"/>
  <c r="A69" i="2"/>
  <c r="B6" i="4"/>
  <c r="C15" i="3"/>
  <c r="J12" i="10"/>
  <c r="B5" i="11"/>
  <c r="C27" i="3"/>
  <c r="C21" i="3"/>
  <c r="B14" i="3"/>
  <c r="J2" i="16"/>
  <c r="C7" i="3"/>
  <c r="G2488" i="16"/>
  <c r="Y2488" i="16"/>
  <c r="J1984" i="16"/>
  <c r="I1984" i="16"/>
  <c r="J1981" i="16"/>
  <c r="G1981" i="16"/>
  <c r="F1893" i="16"/>
  <c r="I1893" i="16"/>
  <c r="J1836" i="16"/>
  <c r="G1811" i="16"/>
  <c r="I1803" i="16"/>
  <c r="J1803" i="16"/>
  <c r="F1704" i="16"/>
  <c r="I1704" i="16"/>
  <c r="G1704" i="16"/>
  <c r="F965" i="16"/>
  <c r="G965" i="16"/>
  <c r="I884" i="16"/>
  <c r="F1691" i="16"/>
  <c r="F1998" i="16"/>
  <c r="D10" i="10"/>
  <c r="D17" i="10"/>
  <c r="F1665" i="16"/>
  <c r="H1665" i="16"/>
  <c r="G1188" i="16"/>
  <c r="I2362" i="16"/>
  <c r="F2362" i="16"/>
  <c r="J2248" i="16"/>
  <c r="I2176" i="16"/>
  <c r="J2017" i="16"/>
  <c r="H2017" i="16"/>
  <c r="G2013" i="16"/>
  <c r="I1999" i="16"/>
  <c r="F1963" i="16"/>
  <c r="I1963" i="16"/>
  <c r="Y1956" i="16"/>
  <c r="J1944" i="16"/>
  <c r="F1944" i="16"/>
  <c r="G1944" i="16"/>
  <c r="G1914" i="16"/>
  <c r="F1914" i="16"/>
  <c r="H1914" i="16"/>
  <c r="Y1867" i="16"/>
  <c r="Y1857" i="16"/>
  <c r="G1765" i="16"/>
  <c r="J1673" i="16"/>
  <c r="H1669" i="16"/>
  <c r="F1669" i="16"/>
  <c r="H1141" i="16"/>
  <c r="I1141" i="16"/>
  <c r="A19" i="2"/>
  <c r="A42" i="2"/>
  <c r="A34" i="2"/>
  <c r="A28" i="2"/>
  <c r="A30" i="2"/>
  <c r="A8" i="2"/>
  <c r="B2" i="16"/>
  <c r="Y2482" i="16"/>
  <c r="Y910" i="16"/>
  <c r="Y900" i="16"/>
  <c r="Y2371" i="16"/>
  <c r="I1479" i="16"/>
  <c r="G1479" i="16"/>
  <c r="I567" i="16"/>
  <c r="I68" i="4"/>
  <c r="A21" i="2"/>
  <c r="A54" i="2"/>
  <c r="A37" i="2"/>
  <c r="A46" i="2"/>
  <c r="A49" i="2"/>
  <c r="A7" i="2"/>
  <c r="A23" i="2"/>
  <c r="G3" i="16"/>
  <c r="A33" i="2"/>
  <c r="B39" i="4"/>
  <c r="B45" i="4"/>
  <c r="A31" i="10"/>
  <c r="B40" i="4"/>
  <c r="B58" i="4"/>
  <c r="A42" i="10"/>
  <c r="B38" i="4"/>
  <c r="A25" i="10"/>
  <c r="Y2503" i="16"/>
  <c r="Y2347" i="16"/>
  <c r="Y1999" i="16"/>
  <c r="Y2246" i="16"/>
  <c r="J1649" i="16"/>
  <c r="Y1157" i="16"/>
  <c r="F642" i="16"/>
  <c r="G573" i="16"/>
  <c r="Y1498" i="16"/>
  <c r="G1174" i="16"/>
  <c r="Y1452" i="16"/>
  <c r="G1830" i="16"/>
  <c r="Y1781" i="16"/>
  <c r="Y1719" i="16"/>
  <c r="Y1400" i="16"/>
  <c r="G718" i="16"/>
  <c r="H65" i="10"/>
  <c r="D65" i="10"/>
  <c r="H62" i="10"/>
  <c r="D62" i="10"/>
  <c r="F2371" i="16"/>
  <c r="I2371" i="16"/>
  <c r="G2371" i="16"/>
  <c r="J2371" i="16"/>
  <c r="H2371" i="16"/>
  <c r="I2209" i="16"/>
  <c r="J2209" i="16"/>
  <c r="H2209" i="16"/>
  <c r="F2209" i="16"/>
  <c r="I2476" i="16"/>
  <c r="J2476" i="16"/>
  <c r="F2476" i="16"/>
  <c r="G2476" i="16"/>
  <c r="H2476" i="16"/>
  <c r="I269" i="16"/>
  <c r="H269" i="16"/>
  <c r="F269" i="16"/>
  <c r="J269" i="16"/>
  <c r="H403" i="16"/>
  <c r="G403" i="16"/>
  <c r="J403" i="16"/>
  <c r="F403" i="16"/>
  <c r="I403" i="16"/>
  <c r="J432" i="16"/>
  <c r="I432" i="16"/>
  <c r="G432" i="16"/>
  <c r="F432" i="16"/>
  <c r="H432" i="16"/>
  <c r="H36" i="16"/>
  <c r="J36" i="16"/>
  <c r="G36" i="16"/>
  <c r="F36" i="16"/>
  <c r="I36" i="16"/>
  <c r="D36" i="10"/>
  <c r="I421" i="16"/>
  <c r="H421" i="16"/>
  <c r="F421" i="16"/>
  <c r="J421" i="16"/>
  <c r="F907" i="16"/>
  <c r="I907" i="16"/>
  <c r="J907" i="16"/>
  <c r="H907" i="16"/>
  <c r="J925" i="16"/>
  <c r="I925" i="16"/>
  <c r="H925" i="16"/>
  <c r="F925" i="16"/>
  <c r="H939" i="16"/>
  <c r="I939" i="16"/>
  <c r="F939" i="16"/>
  <c r="J939" i="16"/>
  <c r="F1442" i="16"/>
  <c r="I1442" i="16"/>
  <c r="H1442" i="16"/>
  <c r="J1442" i="16"/>
  <c r="J1796" i="16"/>
  <c r="I1796" i="16"/>
  <c r="F1796" i="16"/>
  <c r="H1796" i="16"/>
  <c r="I2214" i="16"/>
  <c r="J2214" i="16"/>
  <c r="F2214" i="16"/>
  <c r="H2214" i="16"/>
  <c r="J242" i="16"/>
  <c r="F242" i="16"/>
  <c r="H242" i="16"/>
  <c r="I242" i="16"/>
  <c r="F401" i="16"/>
  <c r="H401" i="16"/>
  <c r="I401" i="16"/>
  <c r="J401" i="16"/>
  <c r="F187" i="16"/>
  <c r="J187" i="16"/>
  <c r="H187" i="16"/>
  <c r="I187" i="16"/>
  <c r="F1286" i="16"/>
  <c r="H1286" i="16"/>
  <c r="J1286" i="16"/>
  <c r="I1286" i="16"/>
  <c r="H1428" i="16"/>
  <c r="F1428" i="16"/>
  <c r="J1428" i="16"/>
  <c r="I1428" i="16"/>
  <c r="G1867" i="16"/>
  <c r="F1867" i="16"/>
  <c r="H1867" i="16"/>
  <c r="J1867" i="16"/>
  <c r="I1867" i="16"/>
  <c r="H2013" i="16"/>
  <c r="F2013" i="16"/>
  <c r="J2013" i="16"/>
  <c r="I2013" i="16"/>
  <c r="J121" i="16"/>
  <c r="F121" i="16"/>
  <c r="I121" i="16"/>
  <c r="H121" i="16"/>
  <c r="H146" i="16"/>
  <c r="I146" i="16"/>
  <c r="G146" i="16"/>
  <c r="F146" i="16"/>
  <c r="J146" i="16"/>
  <c r="J336" i="16"/>
  <c r="F336" i="16"/>
  <c r="I336" i="16"/>
  <c r="G336" i="16"/>
  <c r="H336" i="16"/>
  <c r="H139" i="16"/>
  <c r="G139" i="16"/>
  <c r="F139" i="16"/>
  <c r="J139" i="16"/>
  <c r="I139" i="16"/>
  <c r="J196" i="16"/>
  <c r="H196" i="16"/>
  <c r="F196" i="16"/>
  <c r="I196" i="16"/>
  <c r="H756" i="16"/>
  <c r="I756" i="16"/>
  <c r="J756" i="16"/>
  <c r="F756" i="16"/>
  <c r="J381" i="16"/>
  <c r="H381" i="16"/>
  <c r="G381" i="16"/>
  <c r="I381" i="16"/>
  <c r="F381" i="16"/>
  <c r="H302" i="16"/>
  <c r="F302" i="16"/>
  <c r="J302" i="16"/>
  <c r="I302" i="16"/>
  <c r="I1317" i="16"/>
  <c r="F1317" i="16"/>
  <c r="H1317" i="16"/>
  <c r="J1317" i="16"/>
  <c r="G1317" i="16"/>
  <c r="I1478" i="16"/>
  <c r="F1478" i="16"/>
  <c r="H1478" i="16"/>
  <c r="J1478" i="16"/>
  <c r="F1719" i="16"/>
  <c r="J1719" i="16"/>
  <c r="I1719" i="16"/>
  <c r="H1719" i="16"/>
  <c r="F222" i="16"/>
  <c r="H222" i="16"/>
  <c r="I222" i="16"/>
  <c r="J222" i="16"/>
  <c r="J389" i="16"/>
  <c r="F389" i="16"/>
  <c r="I389" i="16"/>
  <c r="H389" i="16"/>
  <c r="G389" i="16"/>
  <c r="D38" i="10"/>
  <c r="I124" i="16"/>
  <c r="F124" i="16"/>
  <c r="H124" i="16"/>
  <c r="J124" i="16"/>
  <c r="F837" i="16"/>
  <c r="I837" i="16"/>
  <c r="J837" i="16"/>
  <c r="H837" i="16"/>
  <c r="I1467" i="16"/>
  <c r="F1467" i="16"/>
  <c r="H1467" i="16"/>
  <c r="J1467" i="16"/>
  <c r="G401" i="16"/>
  <c r="I573" i="16"/>
  <c r="F573" i="16"/>
  <c r="J573" i="16"/>
  <c r="H573" i="16"/>
  <c r="I1811" i="16"/>
  <c r="H1811" i="16"/>
  <c r="F1811" i="16"/>
  <c r="J1811" i="16"/>
  <c r="F2482" i="16"/>
  <c r="H2482" i="16"/>
  <c r="J2482" i="16"/>
  <c r="I2482" i="16"/>
  <c r="J68" i="16"/>
  <c r="I68" i="16"/>
  <c r="G68" i="16"/>
  <c r="H68" i="16"/>
  <c r="F68" i="16"/>
  <c r="G225" i="16"/>
  <c r="F225" i="16"/>
  <c r="J225" i="16"/>
  <c r="H225" i="16"/>
  <c r="I225" i="16"/>
  <c r="H369" i="16"/>
  <c r="J369" i="16"/>
  <c r="F369" i="16"/>
  <c r="G369" i="16"/>
  <c r="I369" i="16"/>
  <c r="I513" i="16"/>
  <c r="F513" i="16"/>
  <c r="G513" i="16"/>
  <c r="J513" i="16"/>
  <c r="H513" i="16"/>
  <c r="F152" i="16"/>
  <c r="H152" i="16"/>
  <c r="G152" i="16"/>
  <c r="I152" i="16"/>
  <c r="J152" i="16"/>
  <c r="F325" i="16"/>
  <c r="G325" i="16"/>
  <c r="H325" i="16"/>
  <c r="J325" i="16"/>
  <c r="I325" i="16"/>
  <c r="F484" i="16"/>
  <c r="J484" i="16"/>
  <c r="H484" i="16"/>
  <c r="I484" i="16"/>
  <c r="J35" i="16"/>
  <c r="G35" i="16"/>
  <c r="H35" i="16"/>
  <c r="I35" i="16"/>
  <c r="F35" i="16"/>
  <c r="G1796" i="16"/>
  <c r="D37" i="10"/>
  <c r="I178" i="16"/>
  <c r="H178" i="16"/>
  <c r="F178" i="16"/>
  <c r="G178" i="16"/>
  <c r="J178" i="16"/>
  <c r="I469" i="16"/>
  <c r="F469" i="16"/>
  <c r="J469" i="16"/>
  <c r="H469" i="16"/>
  <c r="D41" i="10"/>
  <c r="J130" i="16"/>
  <c r="H130" i="16"/>
  <c r="I130" i="16"/>
  <c r="F130" i="16"/>
  <c r="J231" i="16"/>
  <c r="F231" i="16"/>
  <c r="I231" i="16"/>
  <c r="H231" i="16"/>
  <c r="J276" i="16"/>
  <c r="F276" i="16"/>
  <c r="I276" i="16"/>
  <c r="H276" i="16"/>
  <c r="J555" i="16"/>
  <c r="I555" i="16"/>
  <c r="F555" i="16"/>
  <c r="H555" i="16"/>
  <c r="G925" i="16"/>
  <c r="H1131" i="16"/>
  <c r="F1131" i="16"/>
  <c r="J1131" i="16"/>
  <c r="I1131" i="16"/>
  <c r="I1350" i="16"/>
  <c r="H1350" i="16"/>
  <c r="F1350" i="16"/>
  <c r="J1350" i="16"/>
  <c r="I1393" i="16"/>
  <c r="F1393" i="16"/>
  <c r="H1393" i="16"/>
  <c r="J1393" i="16"/>
  <c r="F1400" i="16"/>
  <c r="J1400" i="16"/>
  <c r="I1400" i="16"/>
  <c r="H1400" i="16"/>
  <c r="F1406" i="16"/>
  <c r="I1406" i="16"/>
  <c r="J1406" i="16"/>
  <c r="H1406" i="16"/>
  <c r="G1406" i="16"/>
  <c r="J1411" i="16"/>
  <c r="H1411" i="16"/>
  <c r="F1411" i="16"/>
  <c r="I1411" i="16"/>
  <c r="G1442" i="16"/>
  <c r="J2079" i="16"/>
  <c r="H2079" i="16"/>
  <c r="F2079" i="16"/>
  <c r="I2079" i="16"/>
  <c r="I2271" i="16"/>
  <c r="J2271" i="16"/>
  <c r="H2271" i="16"/>
  <c r="F2271" i="16"/>
  <c r="F2318" i="16"/>
  <c r="J2318" i="16"/>
  <c r="H2318" i="16"/>
  <c r="I2318" i="16"/>
  <c r="G2318" i="16"/>
  <c r="F2326" i="16"/>
  <c r="H2326" i="16"/>
  <c r="I2326" i="16"/>
  <c r="J2326" i="16"/>
  <c r="G2326" i="16"/>
  <c r="J2414" i="16"/>
  <c r="H2414" i="16"/>
  <c r="F2414" i="16"/>
  <c r="I2414" i="16"/>
  <c r="I2417" i="16"/>
  <c r="J2417" i="16"/>
  <c r="F2417" i="16"/>
  <c r="H2417" i="16"/>
  <c r="I2428" i="16"/>
  <c r="H2428" i="16"/>
  <c r="J2428" i="16"/>
  <c r="G2428" i="16"/>
  <c r="F2428" i="16"/>
  <c r="F75" i="16"/>
  <c r="H75" i="16"/>
  <c r="I75" i="16"/>
  <c r="J75" i="16"/>
  <c r="G242" i="16"/>
  <c r="J393" i="16"/>
  <c r="G393" i="16"/>
  <c r="I393" i="16"/>
  <c r="F393" i="16"/>
  <c r="H393" i="16"/>
  <c r="I424" i="16"/>
  <c r="F424" i="16"/>
  <c r="J424" i="16"/>
  <c r="H424" i="16"/>
  <c r="I123" i="16"/>
  <c r="F123" i="16"/>
  <c r="J123" i="16"/>
  <c r="H123" i="16"/>
  <c r="H521" i="16"/>
  <c r="J521" i="16"/>
  <c r="F521" i="16"/>
  <c r="I521" i="16"/>
  <c r="H358" i="16"/>
  <c r="I358" i="16"/>
  <c r="F358" i="16"/>
  <c r="J358" i="16"/>
  <c r="G756" i="16"/>
  <c r="F840" i="16"/>
  <c r="H840" i="16"/>
  <c r="J840" i="16"/>
  <c r="I840" i="16"/>
  <c r="H1234" i="16"/>
  <c r="F1234" i="16"/>
  <c r="J1234" i="16"/>
  <c r="I1234" i="16"/>
  <c r="G1234" i="16"/>
  <c r="H1457" i="16"/>
  <c r="I1457" i="16"/>
  <c r="J1457" i="16"/>
  <c r="F1457" i="16"/>
  <c r="G187" i="16"/>
  <c r="H1431" i="16"/>
  <c r="I1431" i="16"/>
  <c r="J1431" i="16"/>
  <c r="F1431" i="16"/>
  <c r="G1431" i="16"/>
  <c r="F218" i="16"/>
  <c r="J218" i="16"/>
  <c r="I218" i="16"/>
  <c r="H218" i="16"/>
  <c r="D48" i="10"/>
  <c r="F465" i="16"/>
  <c r="H465" i="16"/>
  <c r="G465" i="16"/>
  <c r="J465" i="16"/>
  <c r="I465" i="16"/>
  <c r="H1276" i="16"/>
  <c r="J1276" i="16"/>
  <c r="F1276" i="16"/>
  <c r="I1276" i="16"/>
  <c r="G1467" i="16"/>
  <c r="G124" i="16"/>
  <c r="I143" i="16"/>
  <c r="H143" i="16"/>
  <c r="J143" i="16"/>
  <c r="F143" i="16"/>
  <c r="G143" i="16"/>
  <c r="G840" i="16"/>
  <c r="D6" i="10"/>
  <c r="H1857" i="16"/>
  <c r="I1857" i="16"/>
  <c r="J1857" i="16"/>
  <c r="G1857" i="16"/>
  <c r="F1857" i="16"/>
  <c r="I2252" i="16"/>
  <c r="F2252" i="16"/>
  <c r="H2252" i="16"/>
  <c r="G2252" i="16"/>
  <c r="J2252" i="16"/>
  <c r="D15" i="10"/>
  <c r="F478" i="16"/>
  <c r="H478" i="16"/>
  <c r="G478" i="16"/>
  <c r="J478" i="16"/>
  <c r="I478" i="16"/>
  <c r="H89" i="16"/>
  <c r="I89" i="16"/>
  <c r="J89" i="16"/>
  <c r="F89" i="16"/>
  <c r="G89" i="16"/>
  <c r="H237" i="16"/>
  <c r="G237" i="16"/>
  <c r="I237" i="16"/>
  <c r="J237" i="16"/>
  <c r="F237" i="16"/>
  <c r="H384" i="16"/>
  <c r="G384" i="16"/>
  <c r="F384" i="16"/>
  <c r="I384" i="16"/>
  <c r="J384" i="16"/>
  <c r="D47" i="10"/>
  <c r="J260" i="16"/>
  <c r="H260" i="16"/>
  <c r="F260" i="16"/>
  <c r="I260" i="16"/>
  <c r="H54" i="16"/>
  <c r="F54" i="16"/>
  <c r="J54" i="16"/>
  <c r="I54" i="16"/>
  <c r="I918" i="16"/>
  <c r="H918" i="16"/>
  <c r="J918" i="16"/>
  <c r="F918" i="16"/>
  <c r="H931" i="16"/>
  <c r="F931" i="16"/>
  <c r="I931" i="16"/>
  <c r="G931" i="16"/>
  <c r="J931" i="16"/>
  <c r="H942" i="16"/>
  <c r="J942" i="16"/>
  <c r="I942" i="16"/>
  <c r="F942" i="16"/>
  <c r="H945" i="16"/>
  <c r="I945" i="16"/>
  <c r="F945" i="16"/>
  <c r="J945" i="16"/>
  <c r="F1073" i="16"/>
  <c r="H1073" i="16"/>
  <c r="J1073" i="16"/>
  <c r="I1073" i="16"/>
  <c r="H1080" i="16"/>
  <c r="J1080" i="16"/>
  <c r="I1080" i="16"/>
  <c r="F1080" i="16"/>
  <c r="J1340" i="16"/>
  <c r="I1340" i="16"/>
  <c r="H1340" i="16"/>
  <c r="F1340" i="16"/>
  <c r="H1421" i="16"/>
  <c r="F1421" i="16"/>
  <c r="I1421" i="16"/>
  <c r="J1421" i="16"/>
  <c r="H1482" i="16"/>
  <c r="F1482" i="16"/>
  <c r="J1482" i="16"/>
  <c r="I1482" i="16"/>
  <c r="J2075" i="16"/>
  <c r="F2075" i="16"/>
  <c r="I2075" i="16"/>
  <c r="H2075" i="16"/>
  <c r="J2340" i="16"/>
  <c r="H2340" i="16"/>
  <c r="F2340" i="16"/>
  <c r="I2340" i="16"/>
  <c r="J450" i="16"/>
  <c r="I450" i="16"/>
  <c r="F450" i="16"/>
  <c r="H450" i="16"/>
  <c r="F305" i="16"/>
  <c r="I305" i="16"/>
  <c r="H305" i="16"/>
  <c r="G305" i="16"/>
  <c r="J305" i="16"/>
  <c r="J446" i="16"/>
  <c r="I446" i="16"/>
  <c r="F446" i="16"/>
  <c r="H446" i="16"/>
  <c r="F624" i="16"/>
  <c r="J624" i="16"/>
  <c r="H624" i="16"/>
  <c r="I624" i="16"/>
  <c r="I1435" i="16"/>
  <c r="H1435" i="16"/>
  <c r="F1435" i="16"/>
  <c r="J1435" i="16"/>
  <c r="G446" i="16"/>
  <c r="J1337" i="16"/>
  <c r="H1337" i="16"/>
  <c r="I1337" i="16"/>
  <c r="F1337" i="16"/>
  <c r="J459" i="16"/>
  <c r="G459" i="16"/>
  <c r="H459" i="16"/>
  <c r="F459" i="16"/>
  <c r="I459" i="16"/>
  <c r="D43" i="10"/>
  <c r="F308" i="16"/>
  <c r="H308" i="16"/>
  <c r="J308" i="16"/>
  <c r="G308" i="16"/>
  <c r="I308" i="16"/>
  <c r="F749" i="16"/>
  <c r="I749" i="16"/>
  <c r="H749" i="16"/>
  <c r="J749" i="16"/>
  <c r="F1124" i="16"/>
  <c r="H1124" i="16"/>
  <c r="I1124" i="16"/>
  <c r="J1124" i="16"/>
  <c r="G1124" i="16"/>
  <c r="F1147" i="16"/>
  <c r="I1147" i="16"/>
  <c r="J1147" i="16"/>
  <c r="H1147" i="16"/>
  <c r="F1283" i="16"/>
  <c r="I1283" i="16"/>
  <c r="J1283" i="16"/>
  <c r="H1283" i="16"/>
  <c r="H1289" i="16"/>
  <c r="J1289" i="16"/>
  <c r="I1289" i="16"/>
  <c r="F1289" i="16"/>
  <c r="H1313" i="16"/>
  <c r="F1313" i="16"/>
  <c r="I1313" i="16"/>
  <c r="J1313" i="16"/>
  <c r="F1365" i="16"/>
  <c r="J1365" i="16"/>
  <c r="H1365" i="16"/>
  <c r="I1365" i="16"/>
  <c r="G1365" i="16"/>
  <c r="J40" i="16"/>
  <c r="I40" i="16"/>
  <c r="H40" i="16"/>
  <c r="F40" i="16"/>
  <c r="H524" i="16"/>
  <c r="J524" i="16"/>
  <c r="I524" i="16"/>
  <c r="F524" i="16"/>
  <c r="G2246" i="16"/>
  <c r="I2246" i="16"/>
  <c r="H2246" i="16"/>
  <c r="J2246" i="16"/>
  <c r="F2246" i="16"/>
  <c r="F1765" i="16"/>
  <c r="I1765" i="16"/>
  <c r="H1765" i="16"/>
  <c r="J1765" i="16"/>
  <c r="D27" i="10"/>
  <c r="D31" i="10"/>
  <c r="F913" i="16"/>
  <c r="I913" i="16"/>
  <c r="H913" i="16"/>
  <c r="J913" i="16"/>
  <c r="G913" i="16"/>
  <c r="G942" i="16"/>
  <c r="F963" i="16"/>
  <c r="J963" i="16"/>
  <c r="I963" i="16"/>
  <c r="H963" i="16"/>
  <c r="F982" i="16"/>
  <c r="J982" i="16"/>
  <c r="I982" i="16"/>
  <c r="H982" i="16"/>
  <c r="J1049" i="16"/>
  <c r="H1049" i="16"/>
  <c r="I1049" i="16"/>
  <c r="F1049" i="16"/>
  <c r="G1080" i="16"/>
  <c r="F1127" i="16"/>
  <c r="I1127" i="16"/>
  <c r="H1127" i="16"/>
  <c r="J1127" i="16"/>
  <c r="G1127" i="16"/>
  <c r="I1237" i="16"/>
  <c r="F1237" i="16"/>
  <c r="J1237" i="16"/>
  <c r="H1237" i="16"/>
  <c r="F1384" i="16"/>
  <c r="H1384" i="16"/>
  <c r="J1384" i="16"/>
  <c r="I1384" i="16"/>
  <c r="I1496" i="16"/>
  <c r="F1496" i="16"/>
  <c r="J1496" i="16"/>
  <c r="H1496" i="16"/>
  <c r="G2075" i="16"/>
  <c r="H2201" i="16"/>
  <c r="I2201" i="16"/>
  <c r="F2201" i="16"/>
  <c r="J2201" i="16"/>
  <c r="G2214" i="16"/>
  <c r="J2268" i="16"/>
  <c r="F2268" i="16"/>
  <c r="H2268" i="16"/>
  <c r="I2268" i="16"/>
  <c r="I2424" i="16"/>
  <c r="J2424" i="16"/>
  <c r="H2424" i="16"/>
  <c r="F2424" i="16"/>
  <c r="J2432" i="16"/>
  <c r="F2432" i="16"/>
  <c r="I2432" i="16"/>
  <c r="H2432" i="16"/>
  <c r="I897" i="16"/>
  <c r="J897" i="16"/>
  <c r="H897" i="16"/>
  <c r="F897" i="16"/>
  <c r="G54" i="16"/>
  <c r="I186" i="16"/>
  <c r="H186" i="16"/>
  <c r="F186" i="16"/>
  <c r="J186" i="16"/>
  <c r="F98" i="16"/>
  <c r="G98" i="16"/>
  <c r="I98" i="16"/>
  <c r="H98" i="16"/>
  <c r="J98" i="16"/>
  <c r="H378" i="16"/>
  <c r="J378" i="16"/>
  <c r="F378" i="16"/>
  <c r="I378" i="16"/>
  <c r="G421" i="16"/>
  <c r="F255" i="16"/>
  <c r="J255" i="16"/>
  <c r="I255" i="16"/>
  <c r="H255" i="16"/>
  <c r="I128" i="16"/>
  <c r="J128" i="16"/>
  <c r="H128" i="16"/>
  <c r="F128" i="16"/>
  <c r="G128" i="16"/>
  <c r="F70" i="16"/>
  <c r="I70" i="16"/>
  <c r="H70" i="16"/>
  <c r="J70" i="16"/>
  <c r="J1422" i="16"/>
  <c r="H1422" i="16"/>
  <c r="I1422" i="16"/>
  <c r="F1422" i="16"/>
  <c r="G1428" i="16"/>
  <c r="I1530" i="16"/>
  <c r="H1530" i="16"/>
  <c r="J1530" i="16"/>
  <c r="F1530" i="16"/>
  <c r="I1768" i="16"/>
  <c r="H1768" i="16"/>
  <c r="F1768" i="16"/>
  <c r="J1768" i="16"/>
  <c r="G70" i="16"/>
  <c r="I398" i="16"/>
  <c r="H398" i="16"/>
  <c r="F398" i="16"/>
  <c r="J398" i="16"/>
  <c r="J199" i="16"/>
  <c r="F199" i="16"/>
  <c r="I199" i="16"/>
  <c r="H199" i="16"/>
  <c r="G1147" i="16"/>
  <c r="I1355" i="16"/>
  <c r="H1355" i="16"/>
  <c r="J1355" i="16"/>
  <c r="F1355" i="16"/>
  <c r="F1725" i="16"/>
  <c r="J1725" i="16"/>
  <c r="H1725" i="16"/>
  <c r="I1725" i="16"/>
  <c r="G1725" i="16"/>
  <c r="I1790" i="16"/>
  <c r="H1790" i="16"/>
  <c r="J1790" i="16"/>
  <c r="F1790" i="16"/>
  <c r="J1174" i="16"/>
  <c r="I1174" i="16"/>
  <c r="H1174" i="16"/>
  <c r="F1174" i="16"/>
  <c r="F1157" i="16"/>
  <c r="G1157" i="16"/>
  <c r="I1157" i="16"/>
  <c r="H1157" i="16"/>
  <c r="J1157" i="16"/>
  <c r="H1956" i="16"/>
  <c r="G1956" i="16"/>
  <c r="F1956" i="16"/>
  <c r="I1956" i="16"/>
  <c r="J1956" i="16"/>
  <c r="G2209" i="16"/>
  <c r="F2451" i="16"/>
  <c r="I2451" i="16"/>
  <c r="H2451" i="16"/>
  <c r="J2451" i="16"/>
  <c r="G2451" i="16"/>
  <c r="I2457" i="16"/>
  <c r="F2457" i="16"/>
  <c r="H2457" i="16"/>
  <c r="J2457" i="16"/>
  <c r="F2464" i="16"/>
  <c r="H2464" i="16"/>
  <c r="I2464" i="16"/>
  <c r="J2464" i="16"/>
  <c r="G2464" i="16"/>
  <c r="G269" i="16"/>
  <c r="H257" i="16"/>
  <c r="F257" i="16"/>
  <c r="G257" i="16"/>
  <c r="I257" i="16"/>
  <c r="J257" i="16"/>
  <c r="H212" i="16"/>
  <c r="I212" i="16"/>
  <c r="J212" i="16"/>
  <c r="G212" i="16"/>
  <c r="F212" i="16"/>
  <c r="H283" i="16"/>
  <c r="I283" i="16"/>
  <c r="J283" i="16"/>
  <c r="F283" i="16"/>
  <c r="G283" i="16"/>
  <c r="I224" i="16"/>
  <c r="F224" i="16"/>
  <c r="J224" i="16"/>
  <c r="H224" i="16"/>
  <c r="G224" i="16"/>
  <c r="D42" i="10"/>
  <c r="D32" i="10"/>
  <c r="D26" i="10"/>
  <c r="G524" i="16"/>
  <c r="H42" i="16"/>
  <c r="J42" i="16"/>
  <c r="F42" i="16"/>
  <c r="I42" i="16"/>
  <c r="I144" i="16"/>
  <c r="J144" i="16"/>
  <c r="F144" i="16"/>
  <c r="H144" i="16"/>
  <c r="H539" i="16"/>
  <c r="I539" i="16"/>
  <c r="F539" i="16"/>
  <c r="J539" i="16"/>
  <c r="H910" i="16"/>
  <c r="J910" i="16"/>
  <c r="F910" i="16"/>
  <c r="I910" i="16"/>
  <c r="I928" i="16"/>
  <c r="F928" i="16"/>
  <c r="H928" i="16"/>
  <c r="J928" i="16"/>
  <c r="G939" i="16"/>
  <c r="J960" i="16"/>
  <c r="I960" i="16"/>
  <c r="H960" i="16"/>
  <c r="F960" i="16"/>
  <c r="F972" i="16"/>
  <c r="J972" i="16"/>
  <c r="H972" i="16"/>
  <c r="I972" i="16"/>
  <c r="H985" i="16"/>
  <c r="F985" i="16"/>
  <c r="J985" i="16"/>
  <c r="I985" i="16"/>
  <c r="G1049" i="16"/>
  <c r="H1063" i="16"/>
  <c r="I1063" i="16"/>
  <c r="F1063" i="16"/>
  <c r="J1063" i="16"/>
  <c r="I1346" i="16"/>
  <c r="J1346" i="16"/>
  <c r="F1346" i="16"/>
  <c r="H1346" i="16"/>
  <c r="F1408" i="16"/>
  <c r="I1408" i="16"/>
  <c r="H1408" i="16"/>
  <c r="J1408" i="16"/>
  <c r="G1421" i="16"/>
  <c r="J1434" i="16"/>
  <c r="H1434" i="16"/>
  <c r="F1434" i="16"/>
  <c r="I1434" i="16"/>
  <c r="F1462" i="16"/>
  <c r="J1462" i="16"/>
  <c r="I1462" i="16"/>
  <c r="H1462" i="16"/>
  <c r="G1462" i="16"/>
  <c r="F1484" i="16"/>
  <c r="H1484" i="16"/>
  <c r="J1484" i="16"/>
  <c r="I1484" i="16"/>
  <c r="I1487" i="16"/>
  <c r="H1487" i="16"/>
  <c r="F1487" i="16"/>
  <c r="J1487" i="16"/>
  <c r="J2107" i="16"/>
  <c r="I2107" i="16"/>
  <c r="H2107" i="16"/>
  <c r="F2107" i="16"/>
  <c r="G2201" i="16"/>
  <c r="H2222" i="16"/>
  <c r="I2222" i="16"/>
  <c r="J2222" i="16"/>
  <c r="F2222" i="16"/>
  <c r="G2268" i="16"/>
  <c r="G2340" i="16"/>
  <c r="F157" i="16"/>
  <c r="H157" i="16"/>
  <c r="I157" i="16"/>
  <c r="J157" i="16"/>
  <c r="G186" i="16"/>
  <c r="G276" i="16"/>
  <c r="J327" i="16"/>
  <c r="I327" i="16"/>
  <c r="H327" i="16"/>
  <c r="F327" i="16"/>
  <c r="G450" i="16"/>
  <c r="H92" i="16"/>
  <c r="F92" i="16"/>
  <c r="I92" i="16"/>
  <c r="J92" i="16"/>
  <c r="F466" i="16"/>
  <c r="J466" i="16"/>
  <c r="I466" i="16"/>
  <c r="H466" i="16"/>
  <c r="G255" i="16"/>
  <c r="J108" i="16"/>
  <c r="I108" i="16"/>
  <c r="F108" i="16"/>
  <c r="H108" i="16"/>
  <c r="J761" i="16"/>
  <c r="I761" i="16"/>
  <c r="F761" i="16"/>
  <c r="H761" i="16"/>
  <c r="J1156" i="16"/>
  <c r="F1156" i="16"/>
  <c r="H1156" i="16"/>
  <c r="I1156" i="16"/>
  <c r="G1286" i="16"/>
  <c r="F1292" i="16"/>
  <c r="I1292" i="16"/>
  <c r="J1292" i="16"/>
  <c r="H1292" i="16"/>
  <c r="J1362" i="16"/>
  <c r="F1362" i="16"/>
  <c r="I1362" i="16"/>
  <c r="H1362" i="16"/>
  <c r="I1536" i="16"/>
  <c r="J1536" i="16"/>
  <c r="H1536" i="16"/>
  <c r="F1536" i="16"/>
  <c r="G1768" i="16"/>
  <c r="H533" i="16"/>
  <c r="I533" i="16"/>
  <c r="J533" i="16"/>
  <c r="F533" i="16"/>
  <c r="J334" i="16"/>
  <c r="I334" i="16"/>
  <c r="H334" i="16"/>
  <c r="F334" i="16"/>
  <c r="J506" i="16"/>
  <c r="H506" i="16"/>
  <c r="I506" i="16"/>
  <c r="F506" i="16"/>
  <c r="G506" i="16"/>
  <c r="G260" i="16"/>
  <c r="H409" i="16"/>
  <c r="J409" i="16"/>
  <c r="F409" i="16"/>
  <c r="I409" i="16"/>
  <c r="F552" i="16"/>
  <c r="H552" i="16"/>
  <c r="J552" i="16"/>
  <c r="I552" i="16"/>
  <c r="J817" i="16"/>
  <c r="F817" i="16"/>
  <c r="H817" i="16"/>
  <c r="I817" i="16"/>
  <c r="G1283" i="16"/>
  <c r="G1289" i="16"/>
  <c r="J1307" i="16"/>
  <c r="F1307" i="16"/>
  <c r="H1307" i="16"/>
  <c r="I1307" i="16"/>
  <c r="J1351" i="16"/>
  <c r="H1351" i="16"/>
  <c r="I1351" i="16"/>
  <c r="F1351" i="16"/>
  <c r="H2044" i="16"/>
  <c r="I2044" i="16"/>
  <c r="J2044" i="16"/>
  <c r="F2044" i="16"/>
  <c r="G2044" i="16"/>
  <c r="G231" i="16"/>
  <c r="G897" i="16"/>
  <c r="F65" i="10"/>
  <c r="F64" i="10"/>
  <c r="F62" i="10"/>
  <c r="B2" i="10"/>
  <c r="F63" i="10"/>
  <c r="D25" i="10"/>
  <c r="D30" i="10"/>
  <c r="D40" i="10"/>
  <c r="D35" i="10"/>
  <c r="D45" i="10"/>
  <c r="D60" i="10"/>
  <c r="D50" i="10"/>
  <c r="D53" i="10"/>
  <c r="D59" i="10"/>
  <c r="D55" i="10"/>
  <c r="D57" i="10"/>
  <c r="D56" i="10"/>
  <c r="D58" i="10"/>
  <c r="D54" i="10"/>
  <c r="D51" i="10"/>
  <c r="G62" i="10"/>
  <c r="F5" i="16"/>
  <c r="G5" i="16"/>
  <c r="J5" i="16"/>
  <c r="Y10" i="16"/>
  <c r="G10" i="16"/>
  <c r="Y15" i="16"/>
  <c r="G15" i="16"/>
  <c r="Y16" i="16"/>
  <c r="G16" i="16"/>
  <c r="Y9" i="16"/>
  <c r="Y14" i="16"/>
  <c r="G14" i="16"/>
  <c r="Y19" i="16"/>
  <c r="G19" i="16"/>
  <c r="Y13" i="16"/>
  <c r="G13" i="16"/>
  <c r="G18" i="16"/>
  <c r="Y18" i="16"/>
  <c r="G64" i="10"/>
  <c r="G7" i="16"/>
  <c r="G8" i="16"/>
  <c r="G65" i="10"/>
  <c r="I5" i="16"/>
  <c r="G17" i="16"/>
  <c r="Y17" i="16"/>
  <c r="G63" i="10"/>
  <c r="G6" i="16"/>
  <c r="Y11" i="16"/>
  <c r="G11" i="16"/>
  <c r="G12" i="16"/>
  <c r="Y12" i="16"/>
  <c r="J11" i="16"/>
  <c r="H11" i="16"/>
  <c r="F11" i="16"/>
  <c r="I11" i="16"/>
  <c r="F7" i="16"/>
  <c r="J7" i="16"/>
  <c r="I7" i="16"/>
  <c r="J18" i="16"/>
  <c r="I18" i="16"/>
  <c r="H18" i="16"/>
  <c r="F18" i="16"/>
  <c r="I19" i="16"/>
  <c r="H19" i="16"/>
  <c r="F19" i="16"/>
  <c r="J19" i="16"/>
  <c r="J14" i="16"/>
  <c r="I14" i="16"/>
  <c r="H14" i="16"/>
  <c r="F14" i="16"/>
  <c r="I16" i="16"/>
  <c r="J16" i="16"/>
  <c r="H16" i="16"/>
  <c r="F16" i="16"/>
  <c r="I12" i="16"/>
  <c r="F12" i="16"/>
  <c r="H12" i="16"/>
  <c r="J12" i="16"/>
  <c r="I6" i="16"/>
  <c r="F6" i="16"/>
  <c r="J6" i="16"/>
  <c r="I17" i="16"/>
  <c r="F17" i="16"/>
  <c r="J17" i="16"/>
  <c r="H17" i="16"/>
  <c r="I10" i="16"/>
  <c r="H10" i="16"/>
  <c r="J10" i="16"/>
  <c r="F10" i="16"/>
  <c r="F13" i="16"/>
  <c r="J13" i="16"/>
  <c r="I13" i="16"/>
  <c r="H13" i="16"/>
  <c r="F8" i="16"/>
  <c r="J8" i="16"/>
  <c r="I8" i="16"/>
  <c r="G9" i="16"/>
  <c r="H9" i="16"/>
  <c r="F9" i="16"/>
  <c r="J9" i="16"/>
  <c r="I9" i="16"/>
  <c r="I15" i="16"/>
  <c r="J15" i="16"/>
  <c r="H15" i="16"/>
  <c r="F15" i="16"/>
  <c r="B47" i="4"/>
  <c r="A33" i="10"/>
  <c r="G68" i="4"/>
  <c r="D49" i="4"/>
  <c r="G43" i="4"/>
  <c r="B53" i="4"/>
  <c r="A38" i="10"/>
  <c r="B65" i="4"/>
  <c r="A48" i="10"/>
  <c r="B34" i="4"/>
  <c r="A22" i="10"/>
  <c r="A17" i="10"/>
  <c r="A28" i="10"/>
  <c r="B59" i="4"/>
  <c r="A43" i="10"/>
  <c r="G55" i="4"/>
  <c r="D43" i="4"/>
  <c r="D31" i="4"/>
  <c r="P37" i="4"/>
  <c r="Q37" i="4"/>
  <c r="G31" i="4"/>
  <c r="G61" i="4"/>
  <c r="G37" i="4"/>
  <c r="D55" i="4"/>
  <c r="D61" i="4"/>
  <c r="B32" i="4"/>
  <c r="A20" i="10"/>
  <c r="D37" i="4"/>
  <c r="U2496" i="16"/>
  <c r="U2485" i="16"/>
  <c r="U2481" i="16"/>
  <c r="U2470" i="16"/>
  <c r="U2458" i="16"/>
  <c r="U2454" i="16"/>
  <c r="U2360" i="16"/>
  <c r="U2336" i="16"/>
  <c r="U2332" i="16"/>
  <c r="U2319" i="16"/>
  <c r="U2299" i="16"/>
  <c r="U2296" i="16"/>
  <c r="U2291" i="16"/>
  <c r="U2283" i="16"/>
  <c r="U2224" i="16"/>
  <c r="U2220" i="16"/>
  <c r="U2216" i="16"/>
  <c r="U2197" i="16"/>
  <c r="U2193" i="16"/>
  <c r="U2176" i="16"/>
  <c r="U2169" i="16"/>
  <c r="U2164" i="16"/>
  <c r="U2153" i="16"/>
  <c r="U2149" i="16"/>
  <c r="U2145" i="16"/>
  <c r="U2120" i="16"/>
  <c r="U2108" i="16"/>
  <c r="U2066" i="16"/>
  <c r="U2050" i="16"/>
  <c r="U2046" i="16"/>
  <c r="U2016" i="16"/>
  <c r="U1960" i="16"/>
  <c r="U1935" i="16"/>
  <c r="U1931" i="16"/>
  <c r="U1927" i="16"/>
  <c r="U1922" i="16"/>
  <c r="U1918" i="16"/>
  <c r="U1914" i="16"/>
  <c r="U1705" i="16"/>
  <c r="U1701" i="16"/>
  <c r="U1697" i="16"/>
  <c r="U2491" i="16"/>
  <c r="U2484" i="16"/>
  <c r="U2480" i="16"/>
  <c r="U2464" i="16"/>
  <c r="U2457" i="16"/>
  <c r="U2453" i="16"/>
  <c r="U2449" i="16"/>
  <c r="U2437" i="16"/>
  <c r="U2433" i="16"/>
  <c r="U2370" i="16"/>
  <c r="U2359" i="16"/>
  <c r="U2355" i="16"/>
  <c r="U2298" i="16"/>
  <c r="U2295" i="16"/>
  <c r="U2263" i="16"/>
  <c r="U2259" i="16"/>
  <c r="U2255" i="16"/>
  <c r="U2239" i="16"/>
  <c r="U2219" i="16"/>
  <c r="U2215" i="16"/>
  <c r="U2210" i="16"/>
  <c r="U2188" i="16"/>
  <c r="U2172" i="16"/>
  <c r="U2156" i="16"/>
  <c r="U2152" i="16"/>
  <c r="U2148" i="16"/>
  <c r="U2140" i="16"/>
  <c r="U2132" i="16"/>
  <c r="U2104" i="16"/>
  <c r="U2065" i="16"/>
  <c r="U2056" i="16"/>
  <c r="U2039" i="16"/>
  <c r="U2008" i="16"/>
  <c r="U2004" i="16"/>
  <c r="U2000" i="16"/>
  <c r="U2432" i="16"/>
  <c r="U2408" i="16"/>
  <c r="U2365" i="16"/>
  <c r="U2358" i="16"/>
  <c r="U2350" i="16"/>
  <c r="U2330" i="16"/>
  <c r="U2305" i="16"/>
  <c r="U2278" i="16"/>
  <c r="U2269" i="16"/>
  <c r="U2266" i="16"/>
  <c r="U2262" i="16"/>
  <c r="U2258" i="16"/>
  <c r="U2254" i="16"/>
  <c r="U2199" i="16"/>
  <c r="U2155" i="16"/>
  <c r="U2143" i="16"/>
  <c r="U2091" i="16"/>
  <c r="U2087" i="16"/>
  <c r="U2048" i="16"/>
  <c r="U1958" i="16"/>
  <c r="U1933" i="16"/>
  <c r="U1929" i="16"/>
  <c r="U1920" i="16"/>
  <c r="U1916" i="16"/>
  <c r="U1908" i="16"/>
  <c r="U1899" i="16"/>
  <c r="U1744" i="16"/>
  <c r="U2482" i="16"/>
  <c r="U2478" i="16"/>
  <c r="U2455" i="16"/>
  <c r="U2411" i="16"/>
  <c r="U2407" i="16"/>
  <c r="U2372" i="16"/>
  <c r="U2368" i="16"/>
  <c r="U2353" i="16"/>
  <c r="U2349" i="16"/>
  <c r="U2340" i="16"/>
  <c r="U2337" i="16"/>
  <c r="U2333" i="16"/>
  <c r="U2329" i="16"/>
  <c r="U2324" i="16"/>
  <c r="U2316" i="16"/>
  <c r="U2308" i="16"/>
  <c r="U2293" i="16"/>
  <c r="U2268" i="16"/>
  <c r="U2265" i="16"/>
  <c r="U2261" i="16"/>
  <c r="U2257" i="16"/>
  <c r="U2229" i="16"/>
  <c r="U2217" i="16"/>
  <c r="U2212" i="16"/>
  <c r="U2208" i="16"/>
  <c r="U2186" i="16"/>
  <c r="U2158" i="16"/>
  <c r="U2154" i="16"/>
  <c r="U2146" i="16"/>
  <c r="U2142" i="16"/>
  <c r="U2138" i="16"/>
  <c r="U2134" i="16"/>
  <c r="U2117" i="16"/>
  <c r="U2078" i="16"/>
  <c r="U2010" i="16"/>
  <c r="U2006" i="16"/>
  <c r="U1998" i="16"/>
  <c r="U1591" i="16"/>
  <c r="U1524" i="16"/>
  <c r="U1520" i="16"/>
  <c r="U1378" i="16"/>
  <c r="U2033" i="16"/>
  <c r="U2025" i="16"/>
  <c r="U2017" i="16"/>
  <c r="U2005" i="16"/>
  <c r="U1973" i="16"/>
  <c r="U1952" i="16"/>
  <c r="U1945" i="16"/>
  <c r="U1937" i="16"/>
  <c r="U1932" i="16"/>
  <c r="U1894" i="16"/>
  <c r="U1874" i="16"/>
  <c r="U1866" i="16"/>
  <c r="U1861" i="16"/>
  <c r="U1857" i="16"/>
  <c r="U1849" i="16"/>
  <c r="U1845" i="16"/>
  <c r="U1841" i="16"/>
  <c r="U1825" i="16"/>
  <c r="U1801" i="16"/>
  <c r="U1768" i="16"/>
  <c r="U1764" i="16"/>
  <c r="U1748" i="16"/>
  <c r="U1740" i="16"/>
  <c r="U1728" i="16"/>
  <c r="U1720" i="16"/>
  <c r="U1712" i="16"/>
  <c r="U1700" i="16"/>
  <c r="U1689" i="16"/>
  <c r="U1684" i="16"/>
  <c r="U1677" i="16"/>
  <c r="U1665" i="16"/>
  <c r="U1656" i="16"/>
  <c r="U1651" i="16"/>
  <c r="U1621" i="16"/>
  <c r="U1613" i="16"/>
  <c r="U1601" i="16"/>
  <c r="U1579" i="16"/>
  <c r="U1563" i="16"/>
  <c r="U1556" i="16"/>
  <c r="U1548" i="16"/>
  <c r="U1527" i="16"/>
  <c r="U1519" i="16"/>
  <c r="U1515" i="16"/>
  <c r="U1511" i="16"/>
  <c r="U1503" i="16"/>
  <c r="U1483" i="16"/>
  <c r="U1478" i="16"/>
  <c r="U1468" i="16"/>
  <c r="U1452" i="16"/>
  <c r="U1440" i="16"/>
  <c r="U1436" i="16"/>
  <c r="U1413" i="16"/>
  <c r="U1321" i="16"/>
  <c r="U1296" i="16"/>
  <c r="U1244" i="16"/>
  <c r="U1148" i="16"/>
  <c r="U950" i="16"/>
  <c r="U946" i="16"/>
  <c r="U934" i="16"/>
  <c r="U849" i="16"/>
  <c r="U845" i="16"/>
  <c r="U725" i="16"/>
  <c r="U721" i="16"/>
  <c r="U620" i="16"/>
  <c r="U616" i="16"/>
  <c r="U518" i="16"/>
  <c r="U69" i="16"/>
  <c r="U1751" i="16"/>
  <c r="U1711" i="16"/>
  <c r="U1639" i="16"/>
  <c r="U1514" i="16"/>
  <c r="U1463" i="16"/>
  <c r="U732" i="16"/>
  <c r="U103" i="16"/>
  <c r="U1855" i="16"/>
  <c r="U1812" i="16"/>
  <c r="U1778" i="16"/>
  <c r="U1734" i="16"/>
  <c r="U1695" i="16"/>
  <c r="U1593" i="16"/>
  <c r="U1498" i="16"/>
  <c r="U1265" i="16"/>
  <c r="U1016" i="16"/>
  <c r="U1001" i="16"/>
  <c r="U993" i="16"/>
  <c r="U981" i="16"/>
  <c r="U973" i="16"/>
  <c r="U961" i="16"/>
  <c r="U954" i="16"/>
  <c r="U747" i="16"/>
  <c r="U247" i="16"/>
  <c r="U171" i="16"/>
  <c r="U957" i="16"/>
  <c r="U880" i="16"/>
  <c r="U870" i="16"/>
  <c r="U778" i="16"/>
  <c r="U766" i="16"/>
  <c r="U754" i="16"/>
  <c r="U565" i="16"/>
  <c r="U557" i="16"/>
  <c r="U292" i="16"/>
  <c r="U260" i="16"/>
  <c r="U2031" i="16"/>
  <c r="U1979" i="16"/>
  <c r="U1975" i="16"/>
  <c r="U1971" i="16"/>
  <c r="U1892" i="16"/>
  <c r="U1872" i="16"/>
  <c r="U1847" i="16"/>
  <c r="U1843" i="16"/>
  <c r="U1787" i="16"/>
  <c r="U1770" i="16"/>
  <c r="U1766" i="16"/>
  <c r="U1754" i="16"/>
  <c r="U1750" i="16"/>
  <c r="U1726" i="16"/>
  <c r="U1722" i="16"/>
  <c r="U1714" i="16"/>
  <c r="U1679" i="16"/>
  <c r="U1627" i="16"/>
  <c r="U1611" i="16"/>
  <c r="U1607" i="16"/>
  <c r="U1546" i="16"/>
  <c r="U1542" i="16"/>
  <c r="U1485" i="16"/>
  <c r="U1473" i="16"/>
  <c r="U1438" i="16"/>
  <c r="U1395" i="16"/>
  <c r="U1273" i="16"/>
  <c r="U1072" i="16"/>
  <c r="U804" i="16"/>
  <c r="U769" i="16"/>
  <c r="U757" i="16"/>
  <c r="U688" i="16"/>
  <c r="U434" i="16"/>
  <c r="U421" i="16"/>
  <c r="U2130" i="16"/>
  <c r="U2114" i="16"/>
  <c r="U2110" i="16"/>
  <c r="U2079" i="16"/>
  <c r="U2075" i="16"/>
  <c r="U2055" i="16"/>
  <c r="U2011" i="16"/>
  <c r="U1986" i="16"/>
  <c r="U1974" i="16"/>
  <c r="U1963" i="16"/>
  <c r="U1959" i="16"/>
  <c r="U1954" i="16"/>
  <c r="U1934" i="16"/>
  <c r="U1926" i="16"/>
  <c r="U1900" i="16"/>
  <c r="U1875" i="16"/>
  <c r="U1863" i="16"/>
  <c r="U1854" i="16"/>
  <c r="U1831" i="16"/>
  <c r="U1811" i="16"/>
  <c r="U1803" i="16"/>
  <c r="U1790" i="16"/>
  <c r="U1777" i="16"/>
  <c r="U1733" i="16"/>
  <c r="U1706" i="16"/>
  <c r="U1698" i="16"/>
  <c r="U1694" i="16"/>
  <c r="U1653" i="16"/>
  <c r="U1584" i="16"/>
  <c r="U1549" i="16"/>
  <c r="U1545" i="16"/>
  <c r="U1538" i="16"/>
  <c r="U1533" i="16"/>
  <c r="U1525" i="16"/>
  <c r="U1426" i="16"/>
  <c r="U1423" i="16"/>
  <c r="U1399" i="16"/>
  <c r="U1375" i="16"/>
  <c r="U1351" i="16"/>
  <c r="U1347" i="16"/>
  <c r="U1302" i="16"/>
  <c r="U1220" i="16"/>
  <c r="U1208" i="16"/>
  <c r="U1204" i="16"/>
  <c r="U1189" i="16"/>
  <c r="U1181" i="16"/>
  <c r="U1126" i="16"/>
  <c r="U1108" i="16"/>
  <c r="U1088" i="16"/>
  <c r="U1084" i="16"/>
  <c r="U887" i="16"/>
  <c r="U785" i="16"/>
  <c r="U699" i="16"/>
  <c r="U695" i="16"/>
  <c r="U675" i="16"/>
  <c r="U671" i="16"/>
  <c r="U655" i="16"/>
  <c r="U585" i="16"/>
  <c r="U581" i="16"/>
  <c r="U577" i="16"/>
  <c r="U476" i="16"/>
  <c r="U463" i="16"/>
  <c r="U455" i="16"/>
  <c r="U447" i="16"/>
  <c r="U439" i="16"/>
  <c r="U627" i="16"/>
  <c r="U568" i="16"/>
  <c r="U561" i="16"/>
  <c r="U553" i="16"/>
  <c r="U525" i="16"/>
  <c r="U520" i="16"/>
  <c r="U473" i="16"/>
  <c r="U431" i="16"/>
  <c r="U397" i="16"/>
  <c r="U381" i="16"/>
  <c r="U368" i="16"/>
  <c r="U360" i="16"/>
  <c r="U339" i="16"/>
  <c r="U334" i="16"/>
  <c r="U318" i="16"/>
  <c r="U310" i="16"/>
  <c r="U305" i="16"/>
  <c r="U239" i="16"/>
  <c r="U221" i="16"/>
  <c r="U205" i="16"/>
  <c r="U197" i="16"/>
  <c r="U189" i="16"/>
  <c r="U87" i="16"/>
  <c r="U79" i="16"/>
  <c r="U53" i="16"/>
  <c r="U37" i="16"/>
  <c r="U27" i="16"/>
  <c r="U14" i="16"/>
  <c r="U9" i="16"/>
  <c r="U1062" i="16"/>
  <c r="U1058" i="16"/>
  <c r="U1054" i="16"/>
  <c r="U1004" i="16"/>
  <c r="U1000" i="16"/>
  <c r="U980" i="16"/>
  <c r="U897" i="16"/>
  <c r="U893" i="16"/>
  <c r="U833" i="16"/>
  <c r="U821" i="16"/>
  <c r="U810" i="16"/>
  <c r="U753" i="16"/>
  <c r="U749" i="16"/>
  <c r="U746" i="16"/>
  <c r="U739" i="16"/>
  <c r="U712" i="16"/>
  <c r="U698" i="16"/>
  <c r="U634" i="16"/>
  <c r="U619" i="16"/>
  <c r="U600" i="16"/>
  <c r="U556" i="16"/>
  <c r="U545" i="16"/>
  <c r="U538" i="16"/>
  <c r="U505" i="16"/>
  <c r="U500" i="16"/>
  <c r="U423" i="16"/>
  <c r="U410" i="16"/>
  <c r="U402" i="16"/>
  <c r="U394" i="16"/>
  <c r="U373" i="16"/>
  <c r="U349" i="16"/>
  <c r="U331" i="16"/>
  <c r="U323" i="16"/>
  <c r="U315" i="16"/>
  <c r="U307" i="16"/>
  <c r="U302" i="16"/>
  <c r="U286" i="16"/>
  <c r="U278" i="16"/>
  <c r="U254" i="16"/>
  <c r="U249" i="16"/>
  <c r="U218" i="16"/>
  <c r="U210" i="16"/>
  <c r="U194" i="16"/>
  <c r="U186" i="16"/>
  <c r="U173" i="16"/>
  <c r="U165" i="16"/>
  <c r="U160" i="16"/>
  <c r="U118" i="16"/>
  <c r="U71" i="16"/>
  <c r="U1169" i="16"/>
  <c r="U1150" i="16"/>
  <c r="U1102" i="16"/>
  <c r="U1042" i="16"/>
  <c r="U1038" i="16"/>
  <c r="U1018" i="16"/>
  <c r="U937" i="16"/>
  <c r="U855" i="16"/>
  <c r="U825" i="16"/>
  <c r="U817" i="16"/>
  <c r="U792" i="16"/>
  <c r="U784" i="16"/>
  <c r="U760" i="16"/>
  <c r="U701" i="16"/>
  <c r="U674" i="16"/>
  <c r="U658" i="16"/>
  <c r="U654" i="16"/>
  <c r="U649" i="16"/>
  <c r="U622" i="16"/>
  <c r="U552" i="16"/>
  <c r="U527" i="16"/>
  <c r="U522" i="16"/>
  <c r="U517" i="16"/>
  <c r="U497" i="16"/>
  <c r="U485" i="16"/>
  <c r="U475" i="16"/>
  <c r="U438" i="16"/>
  <c r="U370" i="16"/>
  <c r="U362" i="16"/>
  <c r="U341" i="16"/>
  <c r="U336" i="16"/>
  <c r="U328" i="16"/>
  <c r="U320" i="16"/>
  <c r="U291" i="16"/>
  <c r="U275" i="16"/>
  <c r="U102" i="16"/>
  <c r="U63" i="16"/>
  <c r="U55" i="16"/>
  <c r="U39" i="16"/>
  <c r="U34" i="16"/>
  <c r="U21" i="16"/>
  <c r="U16" i="16"/>
  <c r="U777" i="16"/>
  <c r="U1241" i="16"/>
  <c r="U1192" i="16"/>
  <c r="U1173" i="16"/>
  <c r="U1139" i="16"/>
  <c r="U1135" i="16"/>
  <c r="U1094" i="16"/>
  <c r="U1082" i="16"/>
  <c r="U1065" i="16"/>
  <c r="U999" i="16"/>
  <c r="U952" i="16"/>
  <c r="U921" i="16"/>
  <c r="U908" i="16"/>
  <c r="U904" i="16"/>
  <c r="U900" i="16"/>
  <c r="U864" i="16"/>
  <c r="U832" i="16"/>
  <c r="U809" i="16"/>
  <c r="U764" i="16"/>
  <c r="U752" i="16"/>
  <c r="U738" i="16"/>
  <c r="U719" i="16"/>
  <c r="U711" i="16"/>
  <c r="U704" i="16"/>
  <c r="U697" i="16"/>
  <c r="U693" i="16"/>
  <c r="U690" i="16"/>
  <c r="U686" i="16"/>
  <c r="U665" i="16"/>
  <c r="U625" i="16"/>
  <c r="U618" i="16"/>
  <c r="U614" i="16"/>
  <c r="U611" i="16"/>
  <c r="U603" i="16"/>
  <c r="U599" i="16"/>
  <c r="U575" i="16"/>
  <c r="U571" i="16"/>
  <c r="U555" i="16"/>
  <c r="U537" i="16"/>
  <c r="U514" i="16"/>
  <c r="U507" i="16"/>
  <c r="U494" i="16"/>
  <c r="U404" i="16"/>
  <c r="U375" i="16"/>
  <c r="U348" i="16"/>
  <c r="U325" i="16"/>
  <c r="U317" i="16"/>
  <c r="U309" i="16"/>
  <c r="U304" i="16"/>
  <c r="U288" i="16"/>
  <c r="U146" i="16"/>
  <c r="U128" i="16"/>
  <c r="U86" i="16"/>
  <c r="U31" i="16"/>
  <c r="U1240" i="16"/>
  <c r="U1361" i="16"/>
  <c r="U1353" i="16"/>
  <c r="U1349" i="16"/>
  <c r="U1328" i="16"/>
  <c r="U1284" i="16"/>
  <c r="U1228" i="16"/>
  <c r="U1221" i="16"/>
  <c r="U1206" i="16"/>
  <c r="U1202" i="16"/>
  <c r="U1176" i="16"/>
  <c r="U1157" i="16"/>
  <c r="U1142" i="16"/>
  <c r="U1101" i="16"/>
  <c r="U1070" i="16"/>
  <c r="U978" i="16"/>
  <c r="U970" i="16"/>
  <c r="U966" i="16"/>
  <c r="U936" i="16"/>
  <c r="U888" i="16"/>
  <c r="U881" i="16"/>
  <c r="U816" i="16"/>
  <c r="U791" i="16"/>
  <c r="U787" i="16"/>
  <c r="U771" i="16"/>
  <c r="U741" i="16"/>
  <c r="U726" i="16"/>
  <c r="U657" i="16"/>
  <c r="U648" i="16"/>
  <c r="U641" i="16"/>
  <c r="U536" i="16"/>
  <c r="U484" i="16"/>
  <c r="U474" i="16"/>
  <c r="U290" i="16"/>
  <c r="U258" i="16"/>
  <c r="U243" i="16"/>
  <c r="U235" i="16"/>
  <c r="U225" i="16"/>
  <c r="U217" i="16"/>
  <c r="U214" i="16"/>
  <c r="U206" i="16"/>
  <c r="U143" i="16"/>
  <c r="U96" i="16"/>
  <c r="U83" i="16"/>
  <c r="U67" i="16"/>
  <c r="U57" i="16"/>
  <c r="U5" i="16"/>
  <c r="U1336" i="16"/>
  <c r="U1013" i="16"/>
  <c r="U1009" i="16"/>
  <c r="U998" i="16"/>
  <c r="U994" i="16"/>
  <c r="U939" i="16"/>
  <c r="U911" i="16"/>
  <c r="U891" i="16"/>
  <c r="U819" i="16"/>
  <c r="U668" i="16"/>
  <c r="U466" i="16"/>
  <c r="U458" i="16"/>
  <c r="U450" i="16"/>
  <c r="U442" i="16"/>
  <c r="U332" i="16"/>
  <c r="U316" i="16"/>
  <c r="U174" i="16"/>
  <c r="U77" i="16"/>
  <c r="U43" i="16"/>
  <c r="A27" i="10"/>
  <c r="U2493" i="16"/>
  <c r="U2489" i="16"/>
  <c r="U2466" i="16"/>
  <c r="U2462" i="16"/>
  <c r="U2441" i="16"/>
  <c r="U2434" i="16"/>
  <c r="U2421" i="16"/>
  <c r="U2412" i="16"/>
  <c r="U2385" i="16"/>
  <c r="U2364" i="16"/>
  <c r="U2357" i="16"/>
  <c r="U2348" i="16"/>
  <c r="U2343" i="16"/>
  <c r="U2322" i="16"/>
  <c r="U2311" i="16"/>
  <c r="U2304" i="16"/>
  <c r="U2282" i="16"/>
  <c r="U2256" i="16"/>
  <c r="U2238" i="16"/>
  <c r="U2231" i="16"/>
  <c r="U2198" i="16"/>
  <c r="U2194" i="16"/>
  <c r="U2187" i="16"/>
  <c r="U2183" i="16"/>
  <c r="U2175" i="16"/>
  <c r="U2160" i="16"/>
  <c r="U2131" i="16"/>
  <c r="U2099" i="16"/>
  <c r="U2059" i="16"/>
  <c r="U2040" i="16"/>
  <c r="U2037" i="16"/>
  <c r="U1983" i="16"/>
  <c r="U1950" i="16"/>
  <c r="U1917" i="16"/>
  <c r="U1889" i="16"/>
  <c r="U1882" i="16"/>
  <c r="U1867" i="16"/>
  <c r="U1862" i="16"/>
  <c r="U1844" i="16"/>
  <c r="U1840" i="16"/>
  <c r="U1837" i="16"/>
  <c r="U1830" i="16"/>
  <c r="U1826" i="16"/>
  <c r="U1819" i="16"/>
  <c r="U1815" i="16"/>
  <c r="U1804" i="16"/>
  <c r="U1797" i="16"/>
  <c r="U1767" i="16"/>
  <c r="U1763" i="16"/>
  <c r="U1760" i="16"/>
  <c r="U1752" i="16"/>
  <c r="U1749" i="16"/>
  <c r="U1709" i="16"/>
  <c r="U1662" i="16"/>
  <c r="U1650" i="16"/>
  <c r="U1596" i="16"/>
  <c r="U1578" i="16"/>
  <c r="U1528" i="16"/>
  <c r="U1521" i="16"/>
  <c r="U1501" i="16"/>
  <c r="U1480" i="16"/>
  <c r="U2475" i="16"/>
  <c r="U2395" i="16"/>
  <c r="U2252" i="16"/>
  <c r="U2237" i="16"/>
  <c r="U2206" i="16"/>
  <c r="U2182" i="16"/>
  <c r="U2163" i="16"/>
  <c r="U2084" i="16"/>
  <c r="U2070" i="16"/>
  <c r="U1968" i="16"/>
  <c r="U1949" i="16"/>
  <c r="U1708" i="16"/>
  <c r="U2440" i="16"/>
  <c r="U2274" i="16"/>
  <c r="U2248" i="16"/>
  <c r="U2233" i="16"/>
  <c r="U2218" i="16"/>
  <c r="U2189" i="16"/>
  <c r="U2141" i="16"/>
  <c r="U2094" i="16"/>
  <c r="U2051" i="16"/>
  <c r="U2032" i="16"/>
  <c r="U1993" i="16"/>
  <c r="U1832" i="16"/>
  <c r="U1821" i="16"/>
  <c r="U1799" i="16"/>
  <c r="U1652" i="16"/>
  <c r="U1588" i="16"/>
  <c r="U1581" i="16"/>
  <c r="U1559" i="16"/>
  <c r="U1540" i="16"/>
  <c r="U1531" i="16"/>
  <c r="U1448" i="16"/>
  <c r="U2474" i="16"/>
  <c r="U2443" i="16"/>
  <c r="U2383" i="16"/>
  <c r="U2366" i="16"/>
  <c r="U2320" i="16"/>
  <c r="U2317" i="16"/>
  <c r="U2309" i="16"/>
  <c r="U2306" i="16"/>
  <c r="U2287" i="16"/>
  <c r="U2284" i="16"/>
  <c r="U2277" i="16"/>
  <c r="U2272" i="16"/>
  <c r="U2225" i="16"/>
  <c r="U2222" i="16"/>
  <c r="U2209" i="16"/>
  <c r="U2181" i="16"/>
  <c r="U2177" i="16"/>
  <c r="U2165" i="16"/>
  <c r="U2144" i="16"/>
  <c r="U2137" i="16"/>
  <c r="U2115" i="16"/>
  <c r="U2111" i="16"/>
  <c r="U2097" i="16"/>
  <c r="U2086" i="16"/>
  <c r="U2069" i="16"/>
  <c r="U2061" i="16"/>
  <c r="U2057" i="16"/>
  <c r="U2054" i="16"/>
  <c r="U2014" i="16"/>
  <c r="U1967" i="16"/>
  <c r="U1911" i="16"/>
  <c r="U1880" i="16"/>
  <c r="U1876" i="16"/>
  <c r="U1873" i="16"/>
  <c r="U1864" i="16"/>
  <c r="U1853" i="16"/>
  <c r="U1828" i="16"/>
  <c r="U1817" i="16"/>
  <c r="U1813" i="16"/>
  <c r="U1806" i="16"/>
  <c r="U1802" i="16"/>
  <c r="U1795" i="16"/>
  <c r="U1791" i="16"/>
  <c r="U1788" i="16"/>
  <c r="U1776" i="16"/>
  <c r="U1769" i="16"/>
  <c r="U1746" i="16"/>
  <c r="U1743" i="16"/>
  <c r="U1735" i="16"/>
  <c r="U1732" i="16"/>
  <c r="U1725" i="16"/>
  <c r="U1693" i="16"/>
  <c r="U1682" i="16"/>
  <c r="U1659" i="16"/>
  <c r="U1637" i="16"/>
  <c r="U1615" i="16"/>
  <c r="U1565" i="16"/>
  <c r="U1534" i="16"/>
  <c r="U1523" i="16"/>
  <c r="U1499" i="16"/>
  <c r="U1471" i="16"/>
  <c r="U2068" i="16"/>
  <c r="U2013" i="16"/>
  <c r="U2002" i="16"/>
  <c r="U1984" i="16"/>
  <c r="U1966" i="16"/>
  <c r="U1951" i="16"/>
  <c r="U1910" i="16"/>
  <c r="U1692" i="16"/>
  <c r="U1681" i="16"/>
  <c r="U2490" i="16"/>
  <c r="U2483" i="16"/>
  <c r="U2477" i="16"/>
  <c r="U2473" i="16"/>
  <c r="U2463" i="16"/>
  <c r="U2456" i="16"/>
  <c r="U2428" i="16"/>
  <c r="U2422" i="16"/>
  <c r="U2417" i="16"/>
  <c r="U2413" i="16"/>
  <c r="U2403" i="16"/>
  <c r="U2397" i="16"/>
  <c r="U2382" i="16"/>
  <c r="U2323" i="16"/>
  <c r="U2301" i="16"/>
  <c r="U2294" i="16"/>
  <c r="U2290" i="16"/>
  <c r="U2279" i="16"/>
  <c r="U2276" i="16"/>
  <c r="U2228" i="16"/>
  <c r="U2202" i="16"/>
  <c r="U2195" i="16"/>
  <c r="U2191" i="16"/>
  <c r="U2184" i="16"/>
  <c r="U2180" i="16"/>
  <c r="U2168" i="16"/>
  <c r="U2136" i="16"/>
  <c r="U2049" i="16"/>
  <c r="U1991" i="16"/>
  <c r="U1921" i="16"/>
  <c r="U1848" i="16"/>
  <c r="U1834" i="16"/>
  <c r="U1771" i="16"/>
  <c r="U1738" i="16"/>
  <c r="U1670" i="16"/>
  <c r="U1529" i="16"/>
  <c r="U1643" i="16"/>
  <c r="U1610" i="16"/>
  <c r="U1603" i="16"/>
  <c r="U1574" i="16"/>
  <c r="U1466" i="16"/>
  <c r="U1462" i="16"/>
  <c r="U1636" i="16"/>
  <c r="U1626" i="16"/>
  <c r="U1619" i="16"/>
  <c r="U1592" i="16"/>
  <c r="U1585" i="16"/>
  <c r="U1564" i="16"/>
  <c r="U1558" i="16"/>
  <c r="U1553" i="16"/>
  <c r="U1535" i="16"/>
  <c r="U1465" i="16"/>
  <c r="U1458" i="16"/>
  <c r="U1450" i="16"/>
  <c r="U1430" i="16"/>
  <c r="U1362" i="16"/>
  <c r="U1318" i="16"/>
  <c r="U1281" i="16"/>
  <c r="U1256" i="16"/>
  <c r="U1237" i="16"/>
  <c r="U1230" i="16"/>
  <c r="U1213" i="16"/>
  <c r="U1203" i="16"/>
  <c r="U1178" i="16"/>
  <c r="U1151" i="16"/>
  <c r="U1127" i="16"/>
  <c r="U1110" i="16"/>
  <c r="U1096" i="16"/>
  <c r="U1089" i="16"/>
  <c r="U1086" i="16"/>
  <c r="U1078" i="16"/>
  <c r="U1044" i="16"/>
  <c r="U1022" i="16"/>
  <c r="U1012" i="16"/>
  <c r="U1005" i="16"/>
  <c r="U986" i="16"/>
  <c r="U945" i="16"/>
  <c r="U935" i="16"/>
  <c r="U901" i="16"/>
  <c r="U894" i="16"/>
  <c r="U828" i="16"/>
  <c r="U789" i="16"/>
  <c r="U745" i="16"/>
  <c r="U667" i="16"/>
  <c r="U632" i="16"/>
  <c r="U566" i="16"/>
  <c r="U515" i="16"/>
  <c r="U242" i="16"/>
  <c r="U1464" i="16"/>
  <c r="U1092" i="16"/>
  <c r="U1043" i="16"/>
  <c r="U1025" i="16"/>
  <c r="U1021" i="16"/>
  <c r="U974" i="16"/>
  <c r="U959" i="16"/>
  <c r="U1507" i="16"/>
  <c r="U1482" i="16"/>
  <c r="U1474" i="16"/>
  <c r="U1453" i="16"/>
  <c r="U1442" i="16"/>
  <c r="U1439" i="16"/>
  <c r="U1422" i="16"/>
  <c r="U1403" i="16"/>
  <c r="U1400" i="16"/>
  <c r="U1381" i="16"/>
  <c r="U1374" i="16"/>
  <c r="U1371" i="16"/>
  <c r="U1350" i="16"/>
  <c r="U1327" i="16"/>
  <c r="U1310" i="16"/>
  <c r="U1303" i="16"/>
  <c r="U1299" i="16"/>
  <c r="U1269" i="16"/>
  <c r="U1258" i="16"/>
  <c r="U1248" i="16"/>
  <c r="U1222" i="16"/>
  <c r="U1205" i="16"/>
  <c r="U1195" i="16"/>
  <c r="U1177" i="16"/>
  <c r="U1174" i="16"/>
  <c r="U1170" i="16"/>
  <c r="U1153" i="16"/>
  <c r="U1143" i="16"/>
  <c r="U1136" i="16"/>
  <c r="U1119" i="16"/>
  <c r="U1028" i="16"/>
  <c r="U1011" i="16"/>
  <c r="U997" i="16"/>
  <c r="U962" i="16"/>
  <c r="U951" i="16"/>
  <c r="U930" i="16"/>
  <c r="U896" i="16"/>
  <c r="U889" i="16"/>
  <c r="U886" i="16"/>
  <c r="U838" i="16"/>
  <c r="U772" i="16"/>
  <c r="U722" i="16"/>
  <c r="U646" i="16"/>
  <c r="U550" i="16"/>
  <c r="U354" i="16"/>
  <c r="U1642" i="16"/>
  <c r="U1628" i="16"/>
  <c r="U1624" i="16"/>
  <c r="U1604" i="16"/>
  <c r="U1587" i="16"/>
  <c r="U1573" i="16"/>
  <c r="U1544" i="16"/>
  <c r="U1522" i="16"/>
  <c r="U1518" i="16"/>
  <c r="U1513" i="16"/>
  <c r="U1500" i="16"/>
  <c r="U1496" i="16"/>
  <c r="U1488" i="16"/>
  <c r="U1470" i="16"/>
  <c r="U1467" i="16"/>
  <c r="U1445" i="16"/>
  <c r="U1418" i="16"/>
  <c r="U1410" i="16"/>
  <c r="U1406" i="16"/>
  <c r="U1392" i="16"/>
  <c r="U1384" i="16"/>
  <c r="U1338" i="16"/>
  <c r="U1313" i="16"/>
  <c r="U1276" i="16"/>
  <c r="U1272" i="16"/>
  <c r="U1264" i="16"/>
  <c r="U1251" i="16"/>
  <c r="U1218" i="16"/>
  <c r="U1198" i="16"/>
  <c r="U1184" i="16"/>
  <c r="U1180" i="16"/>
  <c r="U1166" i="16"/>
  <c r="U1146" i="16"/>
  <c r="U1132" i="16"/>
  <c r="U1115" i="16"/>
  <c r="U1091" i="16"/>
  <c r="U1076" i="16"/>
  <c r="U1046" i="16"/>
  <c r="U1024" i="16"/>
  <c r="U988" i="16"/>
  <c r="U965" i="16"/>
  <c r="U903" i="16"/>
  <c r="U899" i="16"/>
  <c r="U830" i="16"/>
  <c r="U681" i="16"/>
  <c r="U584" i="16"/>
  <c r="U1080" i="16"/>
  <c r="U1075" i="16"/>
  <c r="U1434" i="16"/>
  <c r="U1409" i="16"/>
  <c r="U1383" i="16"/>
  <c r="U1366" i="16"/>
  <c r="U1329" i="16"/>
  <c r="U1250" i="16"/>
  <c r="U1214" i="16"/>
  <c r="U1197" i="16"/>
  <c r="U1187" i="16"/>
  <c r="U1183" i="16"/>
  <c r="U1162" i="16"/>
  <c r="U1145" i="16"/>
  <c r="U1131" i="16"/>
  <c r="U1111" i="16"/>
  <c r="U591" i="16"/>
  <c r="U587" i="16"/>
  <c r="U560" i="16"/>
  <c r="U506" i="16"/>
  <c r="U501" i="16"/>
  <c r="U1512" i="16"/>
  <c r="U1487" i="16"/>
  <c r="U1437" i="16"/>
  <c r="U1427" i="16"/>
  <c r="U1416" i="16"/>
  <c r="U1398" i="16"/>
  <c r="U1369" i="16"/>
  <c r="U1359" i="16"/>
  <c r="U1355" i="16"/>
  <c r="U1352" i="16"/>
  <c r="U1322" i="16"/>
  <c r="U1285" i="16"/>
  <c r="U1267" i="16"/>
  <c r="U1263" i="16"/>
  <c r="U1260" i="16"/>
  <c r="U1227" i="16"/>
  <c r="U1210" i="16"/>
  <c r="U1207" i="16"/>
  <c r="U1172" i="16"/>
  <c r="U1158" i="16"/>
  <c r="U1155" i="16"/>
  <c r="U1134" i="16"/>
  <c r="U1124" i="16"/>
  <c r="U1107" i="16"/>
  <c r="U1104" i="16"/>
  <c r="U1100" i="16"/>
  <c r="U1083" i="16"/>
  <c r="U1063" i="16"/>
  <c r="U995" i="16"/>
  <c r="U967" i="16"/>
  <c r="U928" i="16"/>
  <c r="U909" i="16"/>
  <c r="U843" i="16"/>
  <c r="U799" i="16"/>
  <c r="U782" i="16"/>
  <c r="U770" i="16"/>
  <c r="U127" i="16"/>
  <c r="U499" i="16"/>
  <c r="U483" i="16"/>
  <c r="U412" i="16"/>
  <c r="U407" i="16"/>
  <c r="U399" i="16"/>
  <c r="U389" i="16"/>
  <c r="U384" i="16"/>
  <c r="U374" i="16"/>
  <c r="U359" i="16"/>
  <c r="U270" i="16"/>
  <c r="U262" i="16"/>
  <c r="U229" i="16"/>
  <c r="U219" i="16"/>
  <c r="U155" i="16"/>
  <c r="U147" i="16"/>
  <c r="U142" i="16"/>
  <c r="U134" i="16"/>
  <c r="U996" i="16"/>
  <c r="U977" i="16"/>
  <c r="U932" i="16"/>
  <c r="U929" i="16"/>
  <c r="U925" i="16"/>
  <c r="U918" i="16"/>
  <c r="U883" i="16"/>
  <c r="U850" i="16"/>
  <c r="U846" i="16"/>
  <c r="U818" i="16"/>
  <c r="U811" i="16"/>
  <c r="U800" i="16"/>
  <c r="U776" i="16"/>
  <c r="U720" i="16"/>
  <c r="U713" i="16"/>
  <c r="U680" i="16"/>
  <c r="U676" i="16"/>
  <c r="U673" i="16"/>
  <c r="U666" i="16"/>
  <c r="U659" i="16"/>
  <c r="U656" i="16"/>
  <c r="U642" i="16"/>
  <c r="U639" i="16"/>
  <c r="U635" i="16"/>
  <c r="U586" i="16"/>
  <c r="U583" i="16"/>
  <c r="U576" i="16"/>
  <c r="U562" i="16"/>
  <c r="U519" i="16"/>
  <c r="U503" i="16"/>
  <c r="U487" i="16"/>
  <c r="U471" i="16"/>
  <c r="U429" i="16"/>
  <c r="U424" i="16"/>
  <c r="U414" i="16"/>
  <c r="U391" i="16"/>
  <c r="U313" i="16"/>
  <c r="U308" i="16"/>
  <c r="U303" i="16"/>
  <c r="U300" i="16"/>
  <c r="U295" i="16"/>
  <c r="U282" i="16"/>
  <c r="U272" i="16"/>
  <c r="U259" i="16"/>
  <c r="U251" i="16"/>
  <c r="U175" i="16"/>
  <c r="U460" i="16"/>
  <c r="U452" i="16"/>
  <c r="U444" i="16"/>
  <c r="U284" i="16"/>
  <c r="U182" i="16"/>
  <c r="U192" i="16"/>
  <c r="U705" i="16"/>
  <c r="U689" i="16"/>
  <c r="U609" i="16"/>
  <c r="U551" i="16"/>
  <c r="U548" i="16"/>
  <c r="U544" i="16"/>
  <c r="U509" i="16"/>
  <c r="U493" i="16"/>
  <c r="U477" i="16"/>
  <c r="U1008" i="16"/>
  <c r="U990" i="16"/>
  <c r="U985" i="16"/>
  <c r="U982" i="16"/>
  <c r="U944" i="16"/>
  <c r="U916" i="16"/>
  <c r="U905" i="16"/>
  <c r="U902" i="16"/>
  <c r="U885" i="16"/>
  <c r="U852" i="16"/>
  <c r="U844" i="16"/>
  <c r="U834" i="16"/>
  <c r="U813" i="16"/>
  <c r="U793" i="16"/>
  <c r="U786" i="16"/>
  <c r="U761" i="16"/>
  <c r="U715" i="16"/>
  <c r="U650" i="16"/>
  <c r="U647" i="16"/>
  <c r="U633" i="16"/>
  <c r="U629" i="16"/>
  <c r="U592" i="16"/>
  <c r="U567" i="16"/>
  <c r="U511" i="16"/>
  <c r="U495" i="16"/>
  <c r="U479" i="16"/>
  <c r="U392" i="16"/>
  <c r="U372" i="16"/>
  <c r="U367" i="16"/>
  <c r="U357" i="16"/>
  <c r="U352" i="16"/>
  <c r="U342" i="16"/>
  <c r="U337" i="16"/>
  <c r="U327" i="16"/>
  <c r="U252" i="16"/>
  <c r="U232" i="16"/>
  <c r="U227" i="16"/>
  <c r="U212" i="16"/>
  <c r="U207" i="16"/>
  <c r="U125" i="16"/>
  <c r="U117" i="16"/>
  <c r="U112" i="16"/>
  <c r="U107" i="16"/>
  <c r="U99" i="16"/>
  <c r="U48" i="16"/>
  <c r="U467" i="16"/>
  <c r="U464" i="16"/>
  <c r="U459" i="16"/>
  <c r="U456" i="16"/>
  <c r="U451" i="16"/>
  <c r="U448" i="16"/>
  <c r="U443" i="16"/>
  <c r="U440" i="16"/>
  <c r="U430" i="16"/>
  <c r="U420" i="16"/>
  <c r="U415" i="16"/>
  <c r="U405" i="16"/>
  <c r="U400" i="16"/>
  <c r="U390" i="16"/>
  <c r="U365" i="16"/>
  <c r="U358" i="16"/>
  <c r="U333" i="16"/>
  <c r="U326" i="16"/>
  <c r="U321" i="16"/>
  <c r="U301" i="16"/>
  <c r="U245" i="16"/>
  <c r="U240" i="16"/>
  <c r="U233" i="16"/>
  <c r="U230" i="16"/>
  <c r="U223" i="16"/>
  <c r="U213" i="16"/>
  <c r="U208" i="16"/>
  <c r="U201" i="16"/>
  <c r="U198" i="16"/>
  <c r="U191" i="16"/>
  <c r="U181" i="16"/>
  <c r="U176" i="16"/>
  <c r="U169" i="16"/>
  <c r="U151" i="16"/>
  <c r="U141" i="16"/>
  <c r="U133" i="16"/>
  <c r="U126" i="16"/>
  <c r="U98" i="16"/>
  <c r="U91" i="16"/>
  <c r="U64" i="16"/>
  <c r="U32" i="16"/>
  <c r="U8" i="16"/>
  <c r="U610" i="16"/>
  <c r="U1290" i="16"/>
  <c r="U215" i="16"/>
  <c r="U200" i="16"/>
  <c r="U193" i="16"/>
  <c r="U183" i="16"/>
  <c r="U168" i="16"/>
  <c r="U163" i="16"/>
  <c r="U135" i="16"/>
  <c r="U130" i="16"/>
  <c r="U123" i="16"/>
  <c r="U115" i="16"/>
  <c r="U85" i="16"/>
  <c r="U61" i="16"/>
  <c r="U1906" i="16"/>
  <c r="U462" i="16"/>
  <c r="U454" i="16"/>
  <c r="U446" i="16"/>
  <c r="U413" i="16"/>
  <c r="U408" i="16"/>
  <c r="U398" i="16"/>
  <c r="U388" i="16"/>
  <c r="U383" i="16"/>
  <c r="U356" i="16"/>
  <c r="U351" i="16"/>
  <c r="U329" i="16"/>
  <c r="U324" i="16"/>
  <c r="U319" i="16"/>
  <c r="U294" i="16"/>
  <c r="U271" i="16"/>
  <c r="U266" i="16"/>
  <c r="U256" i="16"/>
  <c r="U248" i="16"/>
  <c r="U241" i="16"/>
  <c r="U231" i="16"/>
  <c r="U216" i="16"/>
  <c r="U209" i="16"/>
  <c r="U199" i="16"/>
  <c r="U184" i="16"/>
  <c r="U167" i="16"/>
  <c r="U149" i="16"/>
  <c r="U144" i="16"/>
  <c r="U139" i="16"/>
  <c r="U119" i="16"/>
  <c r="U45" i="16"/>
  <c r="U23" i="16"/>
  <c r="U6" i="16"/>
  <c r="U2127" i="16"/>
  <c r="U2105" i="16"/>
  <c r="U2038" i="16"/>
  <c r="U1890" i="16"/>
  <c r="U1860" i="16"/>
  <c r="U1838" i="16"/>
  <c r="U1710" i="16"/>
  <c r="U1589" i="16"/>
  <c r="U2123" i="16"/>
  <c r="U2098" i="16"/>
  <c r="U2082" i="16"/>
  <c r="U2034" i="16"/>
  <c r="U2027" i="16"/>
  <c r="U1980" i="16"/>
  <c r="U1947" i="16"/>
  <c r="U1886" i="16"/>
  <c r="U1823" i="16"/>
  <c r="U2170" i="16"/>
  <c r="U2135" i="16"/>
  <c r="U2101" i="16"/>
  <c r="U2088" i="16"/>
  <c r="U2063" i="16"/>
  <c r="U2030" i="16"/>
  <c r="U1702" i="16"/>
  <c r="U1605" i="16"/>
  <c r="B63" i="4"/>
  <c r="A46" i="10"/>
  <c r="U2161" i="16"/>
  <c r="U2129" i="16"/>
  <c r="U2107" i="16"/>
  <c r="U2074" i="16"/>
  <c r="U2044" i="16"/>
  <c r="U2019" i="16"/>
  <c r="U1972" i="16"/>
  <c r="U1939" i="16"/>
  <c r="U1928" i="16"/>
  <c r="U1893" i="16"/>
  <c r="U1878" i="16"/>
  <c r="U1793" i="16"/>
  <c r="U2151" i="16"/>
  <c r="U2121" i="16"/>
  <c r="U2109" i="16"/>
  <c r="U2096" i="16"/>
  <c r="U2047" i="16"/>
  <c r="U2007" i="16"/>
  <c r="U1996" i="16"/>
  <c r="U1989" i="16"/>
  <c r="U1919" i="16"/>
  <c r="U1846" i="16"/>
  <c r="U1718" i="16"/>
  <c r="U1675" i="16"/>
  <c r="U1669" i="16"/>
  <c r="U1638" i="16"/>
  <c r="U1623" i="16"/>
  <c r="U1562" i="16"/>
  <c r="U1475" i="16"/>
  <c r="U1447" i="16"/>
  <c r="U1390" i="16"/>
  <c r="U1348" i="16"/>
  <c r="U1340" i="16"/>
  <c r="U1297" i="16"/>
  <c r="U1274" i="16"/>
  <c r="U1234" i="16"/>
  <c r="U1093" i="16"/>
  <c r="U1646" i="16"/>
  <c r="U1631" i="16"/>
  <c r="U1551" i="16"/>
  <c r="U1419" i="16"/>
  <c r="U1411" i="16"/>
  <c r="U1393" i="16"/>
  <c r="U1343" i="16"/>
  <c r="U1331" i="16"/>
  <c r="U1277" i="16"/>
  <c r="U1252" i="16"/>
  <c r="U1199" i="16"/>
  <c r="U1185" i="16"/>
  <c r="U1147" i="16"/>
  <c r="U1654" i="16"/>
  <c r="U1570" i="16"/>
  <c r="U1509" i="16"/>
  <c r="U1435" i="16"/>
  <c r="U1367" i="16"/>
  <c r="U1215" i="16"/>
  <c r="U1188" i="16"/>
  <c r="U1163" i="16"/>
  <c r="U1112" i="16"/>
  <c r="U1064" i="16"/>
  <c r="U1612" i="16"/>
  <c r="U1543" i="16"/>
  <c r="U1459" i="16"/>
  <c r="U1431" i="16"/>
  <c r="U1363" i="16"/>
  <c r="U1231" i="16"/>
  <c r="U1128" i="16"/>
  <c r="U1049" i="16"/>
  <c r="U1090" i="16"/>
  <c r="U1055" i="16"/>
  <c r="U1003" i="16"/>
  <c r="U969" i="16"/>
  <c r="U869" i="16"/>
  <c r="U861" i="16"/>
  <c r="U853" i="16"/>
  <c r="U839" i="16"/>
  <c r="U822" i="16"/>
  <c r="U790" i="16"/>
  <c r="U783" i="16"/>
  <c r="U716" i="16"/>
  <c r="U683" i="16"/>
  <c r="U669" i="16"/>
  <c r="U652" i="16"/>
  <c r="U630" i="16"/>
  <c r="U1077" i="16"/>
  <c r="U1045" i="16"/>
  <c r="U1023" i="16"/>
  <c r="U987" i="16"/>
  <c r="U972" i="16"/>
  <c r="U933" i="16"/>
  <c r="U906" i="16"/>
  <c r="U890" i="16"/>
  <c r="U873" i="16"/>
  <c r="U801" i="16"/>
  <c r="U775" i="16"/>
  <c r="U742" i="16"/>
  <c r="U702" i="16"/>
  <c r="U623" i="16"/>
  <c r="U606" i="16"/>
  <c r="U541" i="16"/>
  <c r="U461" i="16"/>
  <c r="U453" i="16"/>
  <c r="U445" i="16"/>
  <c r="U432" i="16"/>
  <c r="U1073" i="16"/>
  <c r="U1019" i="16"/>
  <c r="U983" i="16"/>
  <c r="U948" i="16"/>
  <c r="U922" i="16"/>
  <c r="U847" i="16"/>
  <c r="U831" i="16"/>
  <c r="U814" i="16"/>
  <c r="U677" i="16"/>
  <c r="U660" i="16"/>
  <c r="U643" i="16"/>
  <c r="U636" i="16"/>
  <c r="U595" i="16"/>
  <c r="U563" i="16"/>
  <c r="U416" i="16"/>
  <c r="U1059" i="16"/>
  <c r="U1007" i="16"/>
  <c r="U958" i="16"/>
  <c r="U915" i="16"/>
  <c r="U898" i="16"/>
  <c r="U882" i="16"/>
  <c r="U767" i="16"/>
  <c r="U750" i="16"/>
  <c r="U734" i="16"/>
  <c r="U727" i="16"/>
  <c r="U694" i="16"/>
  <c r="U615" i="16"/>
  <c r="U465" i="16"/>
  <c r="U457" i="16"/>
  <c r="U449" i="16"/>
  <c r="U441" i="16"/>
  <c r="U425" i="16"/>
  <c r="U409" i="16"/>
  <c r="U393" i="16"/>
  <c r="U377" i="16"/>
  <c r="U361" i="16"/>
  <c r="U345" i="16"/>
  <c r="U427" i="16"/>
  <c r="U411" i="16"/>
  <c r="U395" i="16"/>
  <c r="U379" i="16"/>
  <c r="U363" i="16"/>
  <c r="U347" i="16"/>
  <c r="U264" i="16"/>
  <c r="U433" i="16"/>
  <c r="U417" i="16"/>
  <c r="U401" i="16"/>
  <c r="U385" i="16"/>
  <c r="U369" i="16"/>
  <c r="U353" i="16"/>
  <c r="U157" i="16"/>
  <c r="U435" i="16"/>
  <c r="U419" i="16"/>
  <c r="U403" i="16"/>
  <c r="U387" i="16"/>
  <c r="U371" i="16"/>
  <c r="U355" i="16"/>
  <c r="U280" i="16"/>
  <c r="U289" i="16"/>
  <c r="U273" i="16"/>
  <c r="U257" i="16"/>
  <c r="U148" i="16"/>
  <c r="U82" i="16"/>
  <c r="U70" i="16"/>
  <c r="U293" i="16"/>
  <c r="U277" i="16"/>
  <c r="U261" i="16"/>
  <c r="U162" i="16"/>
  <c r="U150" i="16"/>
  <c r="U50" i="16"/>
  <c r="U38" i="16"/>
  <c r="U297" i="16"/>
  <c r="U281" i="16"/>
  <c r="U265" i="16"/>
  <c r="U18" i="16"/>
  <c r="U299" i="16"/>
  <c r="U283" i="16"/>
  <c r="U267" i="16"/>
  <c r="U66" i="16"/>
  <c r="U54" i="16"/>
  <c r="U152" i="16"/>
  <c r="U136" i="16"/>
  <c r="U120" i="16"/>
  <c r="U104" i="16"/>
  <c r="U88" i="16"/>
  <c r="U72" i="16"/>
  <c r="U56" i="16"/>
  <c r="U40" i="16"/>
  <c r="U24" i="16"/>
  <c r="U154" i="16"/>
  <c r="U138" i="16"/>
  <c r="U122" i="16"/>
  <c r="U106" i="16"/>
  <c r="U90" i="16"/>
  <c r="U74" i="16"/>
  <c r="U58" i="16"/>
  <c r="U42" i="16"/>
  <c r="U26" i="16"/>
  <c r="U10" i="16"/>
  <c r="U651" i="16"/>
  <c r="U92" i="16"/>
  <c r="U158" i="16"/>
  <c r="U110" i="16"/>
  <c r="U94" i="16"/>
  <c r="U78" i="16"/>
  <c r="U62" i="16"/>
  <c r="U46" i="16"/>
  <c r="U30" i="16"/>
  <c r="U1242" i="16"/>
  <c r="U1279" i="16"/>
  <c r="U1165" i="16"/>
  <c r="A26" i="10"/>
  <c r="B64" i="4"/>
  <c r="A47" i="10"/>
  <c r="U1858" i="16"/>
  <c r="U1380" i="16"/>
  <c r="U468" i="16"/>
  <c r="U2495" i="16"/>
  <c r="U2431" i="16"/>
  <c r="U2424" i="16"/>
  <c r="U2363" i="16"/>
  <c r="U2302" i="16"/>
  <c r="U2234" i="16"/>
  <c r="U2035" i="16"/>
  <c r="U1946" i="16"/>
  <c r="U1942" i="16"/>
  <c r="U1938" i="16"/>
  <c r="U1930" i="16"/>
  <c r="U1909" i="16"/>
  <c r="U1895" i="16"/>
  <c r="U1871" i="16"/>
  <c r="U1715" i="16"/>
  <c r="U1707" i="16"/>
  <c r="U1703" i="16"/>
  <c r="U1633" i="16"/>
  <c r="U1502" i="16"/>
  <c r="U1424" i="16"/>
  <c r="U1414" i="16"/>
  <c r="U1389" i="16"/>
  <c r="U1356" i="16"/>
  <c r="U1339" i="16"/>
  <c r="U1247" i="16"/>
  <c r="U1233" i="16"/>
  <c r="U1081" i="16"/>
  <c r="U877" i="16"/>
  <c r="U768" i="16"/>
  <c r="U759" i="16"/>
  <c r="U696" i="16"/>
  <c r="U692" i="16"/>
  <c r="U621" i="16"/>
  <c r="U617" i="16"/>
  <c r="U613" i="16"/>
  <c r="U604" i="16"/>
  <c r="U530" i="16"/>
  <c r="U396" i="16"/>
  <c r="U279" i="16"/>
  <c r="U224" i="16"/>
  <c r="U190" i="16"/>
  <c r="U113" i="16"/>
  <c r="U65" i="16"/>
  <c r="U798" i="16"/>
  <c r="U953" i="16"/>
  <c r="U1455" i="16"/>
  <c r="U807" i="16"/>
  <c r="U2346" i="16"/>
  <c r="U572" i="16"/>
  <c r="U564" i="16"/>
  <c r="U543" i="16"/>
  <c r="U539" i="16"/>
  <c r="U535" i="16"/>
  <c r="U488" i="16"/>
  <c r="U470" i="16"/>
  <c r="U195" i="16"/>
  <c r="U2439" i="16"/>
  <c r="U2430" i="16"/>
  <c r="U2423" i="16"/>
  <c r="U2415" i="16"/>
  <c r="U2297" i="16"/>
  <c r="U2190" i="16"/>
  <c r="U2174" i="16"/>
  <c r="U2125" i="16"/>
  <c r="U2071" i="16"/>
  <c r="U2067" i="16"/>
  <c r="U1994" i="16"/>
  <c r="U1981" i="16"/>
  <c r="U1953" i="16"/>
  <c r="U1925" i="16"/>
  <c r="U1824" i="16"/>
  <c r="U1820" i="16"/>
  <c r="U1792" i="16"/>
  <c r="U1784" i="16"/>
  <c r="U1690" i="16"/>
  <c r="U1648" i="16"/>
  <c r="U1580" i="16"/>
  <c r="U1575" i="16"/>
  <c r="U1539" i="16"/>
  <c r="U1530" i="16"/>
  <c r="U1476" i="16"/>
  <c r="U1401" i="16"/>
  <c r="U1388" i="16"/>
  <c r="U1325" i="16"/>
  <c r="U1266" i="16"/>
  <c r="U1262" i="16"/>
  <c r="U1160" i="16"/>
  <c r="U1144" i="16"/>
  <c r="U1032" i="16"/>
  <c r="U913" i="16"/>
  <c r="U827" i="16"/>
  <c r="U806" i="16"/>
  <c r="U774" i="16"/>
  <c r="U672" i="16"/>
  <c r="U624" i="16"/>
  <c r="U590" i="16"/>
  <c r="U547" i="16"/>
  <c r="U422" i="16"/>
  <c r="U268" i="16"/>
  <c r="U244" i="16"/>
  <c r="U179" i="16"/>
  <c r="U80" i="16"/>
  <c r="U59" i="16"/>
  <c r="U51" i="16"/>
  <c r="U989" i="16"/>
  <c r="U687" i="16"/>
  <c r="U2486" i="16"/>
  <c r="U2459" i="16"/>
  <c r="U2447" i="16"/>
  <c r="U2402" i="16"/>
  <c r="U2378" i="16"/>
  <c r="U2354" i="16"/>
  <c r="U2345" i="16"/>
  <c r="U2325" i="16"/>
  <c r="U2321" i="16"/>
  <c r="U2288" i="16"/>
  <c r="U2245" i="16"/>
  <c r="U2157" i="16"/>
  <c r="U2133" i="16"/>
  <c r="U2062" i="16"/>
  <c r="U2042" i="16"/>
  <c r="U2018" i="16"/>
  <c r="U1969" i="16"/>
  <c r="U1965" i="16"/>
  <c r="U1836" i="16"/>
  <c r="U1774" i="16"/>
  <c r="U1599" i="16"/>
  <c r="U1505" i="16"/>
  <c r="U1492" i="16"/>
  <c r="U1446" i="16"/>
  <c r="U1278" i="16"/>
  <c r="U1224" i="16"/>
  <c r="U1200" i="16"/>
  <c r="U1196" i="16"/>
  <c r="U1175" i="16"/>
  <c r="U1167" i="16"/>
  <c r="U598" i="16"/>
  <c r="U1291" i="16"/>
  <c r="U2501" i="16"/>
  <c r="U2497" i="16"/>
  <c r="U2446" i="16"/>
  <c r="U2373" i="16"/>
  <c r="U2241" i="16"/>
  <c r="U2207" i="16"/>
  <c r="U2185" i="16"/>
  <c r="U2124" i="16"/>
  <c r="U1997" i="16"/>
  <c r="U1961" i="16"/>
  <c r="U1957" i="16"/>
  <c r="U1944" i="16"/>
  <c r="U1765" i="16"/>
  <c r="U1745" i="16"/>
  <c r="U1737" i="16"/>
  <c r="U1647" i="16"/>
  <c r="U1566" i="16"/>
  <c r="U1508" i="16"/>
  <c r="U1337" i="16"/>
  <c r="U1270" i="16"/>
  <c r="U1253" i="16"/>
  <c r="U1245" i="16"/>
  <c r="U1159" i="16"/>
  <c r="U1087" i="16"/>
  <c r="U963" i="16"/>
  <c r="U955" i="16"/>
  <c r="U724" i="16"/>
  <c r="U589" i="16"/>
  <c r="U580" i="16"/>
  <c r="U534" i="16"/>
  <c r="U508" i="16"/>
  <c r="U469" i="16"/>
  <c r="U437" i="16"/>
  <c r="U2344" i="16"/>
  <c r="U2128" i="16"/>
  <c r="U1976" i="16"/>
  <c r="U1839" i="16"/>
  <c r="U1835" i="16"/>
  <c r="U1704" i="16"/>
  <c r="U1668" i="16"/>
  <c r="U1370" i="16"/>
  <c r="U1354" i="16"/>
  <c r="U1346" i="16"/>
  <c r="U1316" i="16"/>
  <c r="U1182" i="16"/>
  <c r="U1098" i="16"/>
  <c r="U1060" i="16"/>
  <c r="U920" i="16"/>
  <c r="U794" i="16"/>
  <c r="U736" i="16"/>
  <c r="U723" i="16"/>
  <c r="U605" i="16"/>
  <c r="U597" i="16"/>
  <c r="U489" i="16"/>
  <c r="U204" i="16"/>
  <c r="U114" i="16"/>
  <c r="U95" i="16"/>
  <c r="U47" i="16"/>
  <c r="U15" i="16"/>
  <c r="U2400" i="16"/>
  <c r="U2243" i="16"/>
  <c r="U1731" i="16"/>
  <c r="U1495" i="16"/>
  <c r="U1129" i="16"/>
  <c r="U1109" i="16"/>
  <c r="U1105" i="16"/>
  <c r="U1002" i="16"/>
  <c r="U808" i="16"/>
  <c r="U743" i="16"/>
  <c r="U709" i="16"/>
  <c r="U685" i="16"/>
  <c r="U569" i="16"/>
  <c r="U306" i="16"/>
  <c r="U269" i="16"/>
  <c r="B56" i="4"/>
  <c r="A40" i="10"/>
  <c r="B44" i="4"/>
  <c r="A30" i="10"/>
  <c r="U2406" i="16"/>
  <c r="U2280" i="16"/>
  <c r="U2249" i="16"/>
  <c r="U2095" i="16"/>
  <c r="U2026" i="16"/>
  <c r="U1901" i="16"/>
  <c r="U841" i="16"/>
  <c r="U703" i="16"/>
  <c r="U406" i="16"/>
  <c r="U382" i="16"/>
  <c r="U1941" i="16"/>
  <c r="U1805" i="16"/>
  <c r="U1294" i="16"/>
  <c r="U740" i="16"/>
  <c r="U2367" i="16"/>
  <c r="U2341" i="16"/>
  <c r="U2318" i="16"/>
  <c r="U2307" i="16"/>
  <c r="U2260" i="16"/>
  <c r="U2226" i="16"/>
  <c r="U2173" i="16"/>
  <c r="U2103" i="16"/>
  <c r="U2053" i="16"/>
  <c r="U2022" i="16"/>
  <c r="U1964" i="16"/>
  <c r="U1879" i="16"/>
  <c r="U1850" i="16"/>
  <c r="U1741" i="16"/>
  <c r="B50" i="4"/>
  <c r="A35" i="10"/>
  <c r="B46" i="4"/>
  <c r="A32" i="10"/>
  <c r="B52" i="4"/>
  <c r="A37" i="10"/>
  <c r="U2502" i="16"/>
  <c r="U2472" i="16"/>
  <c r="U2113" i="16"/>
  <c r="U2083" i="16"/>
  <c r="U2072" i="16"/>
  <c r="U2021" i="16"/>
  <c r="U1940" i="16"/>
  <c r="U1699" i="16"/>
  <c r="U1317" i="16"/>
  <c r="U802" i="16"/>
  <c r="U644" i="16"/>
  <c r="U510" i="16"/>
  <c r="U2498" i="16"/>
  <c r="U2487" i="16"/>
  <c r="U2401" i="16"/>
  <c r="U2389" i="16"/>
  <c r="U2381" i="16"/>
  <c r="U2374" i="16"/>
  <c r="U2369" i="16"/>
  <c r="U2362" i="16"/>
  <c r="U2313" i="16"/>
  <c r="U2270" i="16"/>
  <c r="U2116" i="16"/>
  <c r="U2020" i="16"/>
  <c r="U2001" i="16"/>
  <c r="U1990" i="16"/>
  <c r="U1912" i="16"/>
  <c r="U1903" i="16"/>
  <c r="U1885" i="16"/>
  <c r="U1594" i="16"/>
  <c r="U1590" i="16"/>
  <c r="U1586" i="16"/>
  <c r="U1582" i="16"/>
  <c r="U1420" i="16"/>
  <c r="U1254" i="16"/>
  <c r="U1027" i="16"/>
  <c r="U532" i="16"/>
  <c r="U504" i="16"/>
  <c r="U496" i="16"/>
  <c r="U2467" i="16"/>
  <c r="U2429" i="16"/>
  <c r="U2419" i="16"/>
  <c r="U2388" i="16"/>
  <c r="U2331" i="16"/>
  <c r="U2253" i="16"/>
  <c r="U2246" i="16"/>
  <c r="U2201" i="16"/>
  <c r="U2058" i="16"/>
  <c r="U2012" i="16"/>
  <c r="U1902" i="16"/>
  <c r="U1877" i="16"/>
  <c r="U1869" i="16"/>
  <c r="U1829" i="16"/>
  <c r="U1818" i="16"/>
  <c r="U1798" i="16"/>
  <c r="U1781" i="16"/>
  <c r="U1755" i="16"/>
  <c r="U1739" i="16"/>
  <c r="U1641" i="16"/>
  <c r="U1629" i="16"/>
  <c r="U1625" i="16"/>
  <c r="U1560" i="16"/>
  <c r="U1460" i="16"/>
  <c r="U1456" i="16"/>
  <c r="U1405" i="16"/>
  <c r="U1397" i="16"/>
  <c r="U1372" i="16"/>
  <c r="U1312" i="16"/>
  <c r="U1308" i="16"/>
  <c r="U1193" i="16"/>
  <c r="U1179" i="16"/>
  <c r="U1164" i="16"/>
  <c r="U1085" i="16"/>
  <c r="U1068" i="16"/>
  <c r="U1010" i="16"/>
  <c r="U941" i="16"/>
  <c r="U700" i="16"/>
  <c r="U608" i="16"/>
  <c r="U380" i="16"/>
  <c r="U1415" i="16"/>
  <c r="U1345" i="16"/>
  <c r="U314" i="16"/>
  <c r="U298" i="16"/>
  <c r="U285" i="16"/>
  <c r="U226" i="16"/>
  <c r="U211" i="16"/>
  <c r="U867" i="16"/>
  <c r="U1717" i="16"/>
  <c r="U1691" i="16"/>
  <c r="U1683" i="16"/>
  <c r="U1614" i="16"/>
  <c r="U1595" i="16"/>
  <c r="U1497" i="16"/>
  <c r="U1429" i="16"/>
  <c r="U1425" i="16"/>
  <c r="U1408" i="16"/>
  <c r="U1404" i="16"/>
  <c r="U1379" i="16"/>
  <c r="U1259" i="16"/>
  <c r="U1235" i="16"/>
  <c r="U1156" i="16"/>
  <c r="U1137" i="16"/>
  <c r="U1133" i="16"/>
  <c r="U1122" i="16"/>
  <c r="U1026" i="16"/>
  <c r="U960" i="16"/>
  <c r="U907" i="16"/>
  <c r="U826" i="16"/>
  <c r="U607" i="16"/>
  <c r="U579" i="16"/>
  <c r="U542" i="16"/>
  <c r="U521" i="16"/>
  <c r="U513" i="16"/>
  <c r="U343" i="16"/>
  <c r="U335" i="16"/>
  <c r="U170" i="16"/>
  <c r="U81" i="16"/>
  <c r="U1898" i="16"/>
  <c r="U1888" i="16"/>
  <c r="U1822" i="16"/>
  <c r="U1808" i="16"/>
  <c r="U1758" i="16"/>
  <c r="U1742" i="16"/>
  <c r="U1713" i="16"/>
  <c r="U1630" i="16"/>
  <c r="U1622" i="16"/>
  <c r="U1602" i="16"/>
  <c r="U1598" i="16"/>
  <c r="U1554" i="16"/>
  <c r="U1550" i="16"/>
  <c r="U1472" i="16"/>
  <c r="U1457" i="16"/>
  <c r="U1444" i="16"/>
  <c r="U1428" i="16"/>
  <c r="U1382" i="16"/>
  <c r="U1360" i="16"/>
  <c r="U1309" i="16"/>
  <c r="U1292" i="16"/>
  <c r="U1219" i="16"/>
  <c r="U1118" i="16"/>
  <c r="U1114" i="16"/>
  <c r="U1095" i="16"/>
  <c r="U1067" i="16"/>
  <c r="U1051" i="16"/>
  <c r="U1034" i="16"/>
  <c r="U975" i="16"/>
  <c r="U943" i="16"/>
  <c r="U865" i="16"/>
  <c r="U840" i="16"/>
  <c r="U795" i="16"/>
  <c r="U735" i="16"/>
  <c r="U731" i="16"/>
  <c r="U602" i="16"/>
  <c r="U582" i="16"/>
  <c r="U573" i="16"/>
  <c r="U554" i="16"/>
  <c r="U528" i="16"/>
  <c r="U490" i="16"/>
  <c r="U366" i="16"/>
  <c r="U287" i="16"/>
  <c r="U274" i="16"/>
  <c r="U228" i="16"/>
  <c r="U878" i="16"/>
  <c r="U1140" i="16"/>
  <c r="U1117" i="16"/>
  <c r="U1113" i="16"/>
  <c r="U1061" i="16"/>
  <c r="U1006" i="16"/>
  <c r="U942" i="16"/>
  <c r="U938" i="16"/>
  <c r="U874" i="16"/>
  <c r="U730" i="16"/>
  <c r="U662" i="16"/>
  <c r="U549" i="16"/>
  <c r="U492" i="16"/>
  <c r="U350" i="16"/>
  <c r="U250" i="16"/>
  <c r="U161" i="16"/>
  <c r="U1644" i="16"/>
  <c r="U1620" i="16"/>
  <c r="U1616" i="16"/>
  <c r="U1568" i="16"/>
  <c r="U1561" i="16"/>
  <c r="U1557" i="16"/>
  <c r="U1506" i="16"/>
  <c r="U1491" i="16"/>
  <c r="U1394" i="16"/>
  <c r="U1373" i="16"/>
  <c r="U1341" i="16"/>
  <c r="U1295" i="16"/>
  <c r="U1257" i="16"/>
  <c r="U1229" i="16"/>
  <c r="U1225" i="16"/>
  <c r="U1120" i="16"/>
  <c r="U1037" i="16"/>
  <c r="U1020" i="16"/>
  <c r="U863" i="16"/>
  <c r="U859" i="16"/>
  <c r="U765" i="16"/>
  <c r="U756" i="16"/>
  <c r="U601" i="16"/>
  <c r="U593" i="16"/>
  <c r="U540" i="16"/>
  <c r="U502" i="16"/>
  <c r="U263" i="16"/>
  <c r="U255" i="16"/>
  <c r="U237" i="16"/>
  <c r="U187" i="16"/>
  <c r="U166" i="16"/>
  <c r="U145" i="16"/>
  <c r="U137" i="16"/>
  <c r="U93" i="16"/>
  <c r="U35" i="16"/>
  <c r="U19" i="16"/>
  <c r="U1685" i="16"/>
  <c r="U1657" i="16"/>
  <c r="U1249" i="16"/>
  <c r="U1050" i="16"/>
  <c r="U947" i="16"/>
  <c r="U924" i="16"/>
  <c r="U661" i="16"/>
  <c r="U129" i="16"/>
  <c r="U758" i="16"/>
  <c r="U1673" i="16"/>
  <c r="U1569" i="16"/>
  <c r="U1432" i="16"/>
  <c r="U1421" i="16"/>
  <c r="U1125" i="16"/>
  <c r="U923" i="16"/>
  <c r="U707" i="16"/>
  <c r="U596" i="16"/>
  <c r="U346" i="16"/>
  <c r="U13" i="16"/>
  <c r="U1775" i="16"/>
  <c r="U1672" i="16"/>
  <c r="U1618" i="16"/>
  <c r="U1332" i="16"/>
  <c r="U1099" i="16"/>
  <c r="U1606" i="16"/>
  <c r="U386" i="16"/>
  <c r="U1729" i="16"/>
  <c r="U1583" i="16"/>
  <c r="U1449" i="16"/>
  <c r="U1246" i="16"/>
  <c r="U956" i="16"/>
  <c r="U645" i="16"/>
  <c r="U714" i="16"/>
  <c r="U2171" i="16"/>
  <c r="U1814" i="16"/>
  <c r="U1441" i="16"/>
  <c r="U1433" i="16"/>
  <c r="U1365" i="16"/>
  <c r="U1330" i="16"/>
  <c r="U1326" i="16"/>
  <c r="U1130" i="16"/>
  <c r="U664" i="16"/>
  <c r="U524" i="16"/>
  <c r="U25" i="16"/>
  <c r="U22" i="16"/>
  <c r="U17" i="16"/>
  <c r="U574" i="16"/>
  <c r="U876" i="16"/>
  <c r="U546" i="16"/>
  <c r="C52" i="10"/>
  <c r="U2450" i="16"/>
  <c r="U2251" i="16"/>
  <c r="U2247" i="16"/>
  <c r="U2235" i="16"/>
  <c r="U2223" i="16"/>
  <c r="U2204" i="16"/>
  <c r="U2100" i="16"/>
  <c r="U1887" i="16"/>
  <c r="U1883" i="16"/>
  <c r="U1833" i="16"/>
  <c r="U1785" i="16"/>
  <c r="U1239" i="16"/>
  <c r="U1121" i="16"/>
  <c r="U976" i="16"/>
  <c r="U717" i="16"/>
  <c r="U708" i="16"/>
  <c r="U684" i="16"/>
  <c r="U637" i="16"/>
  <c r="U1924" i="16"/>
  <c r="U856" i="16"/>
  <c r="U2404" i="16"/>
  <c r="U2377" i="16"/>
  <c r="U2361" i="16"/>
  <c r="U2328" i="16"/>
  <c r="U2214" i="16"/>
  <c r="U1809" i="16"/>
  <c r="U1664" i="16"/>
  <c r="U1541" i="16"/>
  <c r="U1536" i="16"/>
  <c r="U1282" i="16"/>
  <c r="U1190" i="16"/>
  <c r="U1141" i="16"/>
  <c r="U1116" i="16"/>
  <c r="U1039" i="16"/>
  <c r="U917" i="16"/>
  <c r="U829" i="16"/>
  <c r="U491" i="16"/>
  <c r="U220" i="16"/>
  <c r="U1385" i="16"/>
  <c r="B33" i="4"/>
  <c r="A21" i="10"/>
  <c r="U180" i="16"/>
  <c r="U172" i="16"/>
  <c r="U164" i="16"/>
  <c r="U156" i="16"/>
  <c r="U132" i="16"/>
  <c r="U631" i="16"/>
  <c r="U860" i="16"/>
  <c r="U823" i="16"/>
  <c r="U2416" i="16"/>
  <c r="U2376" i="16"/>
  <c r="U2356" i="16"/>
  <c r="U1992" i="16"/>
  <c r="U1753" i="16"/>
  <c r="U1723" i="16"/>
  <c r="U1289" i="16"/>
  <c r="U1123" i="16"/>
  <c r="U1074" i="16"/>
  <c r="U1056" i="16"/>
  <c r="U879" i="16"/>
  <c r="U868" i="16"/>
  <c r="U773" i="16"/>
  <c r="U748" i="16"/>
  <c r="U480" i="16"/>
  <c r="U76" i="16"/>
  <c r="U2273" i="16"/>
  <c r="U1547" i="16"/>
  <c r="U991" i="16"/>
  <c r="U751" i="16"/>
  <c r="U2504" i="16"/>
  <c r="U2500" i="16"/>
  <c r="U2465" i="16"/>
  <c r="U2461" i="16"/>
  <c r="U2442" i="16"/>
  <c r="U2399" i="16"/>
  <c r="U2147" i="16"/>
  <c r="U2052" i="16"/>
  <c r="U1786" i="16"/>
  <c r="U1721" i="16"/>
  <c r="U1412" i="16"/>
  <c r="U1358" i="16"/>
  <c r="U1323" i="16"/>
  <c r="U1304" i="16"/>
  <c r="U1261" i="16"/>
  <c r="U1223" i="16"/>
  <c r="U1211" i="16"/>
  <c r="U1161" i="16"/>
  <c r="U984" i="16"/>
  <c r="U910" i="16"/>
  <c r="U862" i="16"/>
  <c r="U858" i="16"/>
  <c r="U836" i="16"/>
  <c r="U612" i="16"/>
  <c r="U498" i="16"/>
  <c r="U426" i="16"/>
  <c r="U418" i="16"/>
  <c r="U378" i="16"/>
  <c r="U312" i="16"/>
  <c r="U222" i="16"/>
  <c r="U196" i="16"/>
  <c r="U188" i="16"/>
  <c r="U159" i="16"/>
  <c r="U109" i="16"/>
  <c r="U101" i="16"/>
  <c r="U75" i="16"/>
  <c r="U28" i="16"/>
  <c r="U20" i="16"/>
  <c r="U1066" i="16"/>
  <c r="U1907" i="16"/>
  <c r="U1789" i="16"/>
  <c r="U1676" i="16"/>
  <c r="U1516" i="16"/>
  <c r="U1194" i="16"/>
  <c r="U1168" i="16"/>
  <c r="U638" i="16"/>
  <c r="U1987" i="16"/>
  <c r="U1913" i="16"/>
  <c r="U1451" i="16"/>
  <c r="U2371" i="16"/>
  <c r="U2162" i="16"/>
  <c r="U1796" i="16"/>
  <c r="U628" i="16"/>
  <c r="U558" i="16"/>
  <c r="U516" i="16"/>
  <c r="U436" i="16"/>
  <c r="U428" i="16"/>
  <c r="U338" i="16"/>
  <c r="U330" i="16"/>
  <c r="U322" i="16"/>
  <c r="U203" i="16"/>
  <c r="U177" i="16"/>
  <c r="U111" i="16"/>
  <c r="U848" i="16"/>
  <c r="U663" i="16"/>
  <c r="U1053" i="16"/>
  <c r="U1671" i="16"/>
  <c r="U1667" i="16"/>
  <c r="U1649" i="16"/>
  <c r="U1645" i="16"/>
  <c r="U1572" i="16"/>
  <c r="U1552" i="16"/>
  <c r="U1376" i="16"/>
  <c r="U1368" i="16"/>
  <c r="U1334" i="16"/>
  <c r="U1314" i="16"/>
  <c r="U1288" i="16"/>
  <c r="U1097" i="16"/>
  <c r="U1031" i="16"/>
  <c r="U842" i="16"/>
  <c r="U755" i="16"/>
  <c r="U124" i="16"/>
  <c r="U116" i="16"/>
  <c r="A18" i="10"/>
  <c r="U2479" i="16"/>
  <c r="U2471" i="16"/>
  <c r="U2425" i="16"/>
  <c r="U2347" i="16"/>
  <c r="U2335" i="16"/>
  <c r="U2303" i="16"/>
  <c r="U2085" i="16"/>
  <c r="U2081" i="16"/>
  <c r="U1719" i="16"/>
  <c r="U1255" i="16"/>
  <c r="U1209" i="16"/>
  <c r="U1201" i="16"/>
  <c r="U949" i="16"/>
  <c r="U892" i="16"/>
  <c r="U884" i="16"/>
  <c r="U781" i="16"/>
  <c r="U653" i="16"/>
  <c r="U640" i="16"/>
  <c r="U481" i="16"/>
  <c r="U340" i="16"/>
  <c r="U234" i="16"/>
  <c r="U121" i="16"/>
  <c r="U100" i="16"/>
  <c r="U84" i="16"/>
  <c r="U11" i="16"/>
  <c r="U1663" i="16"/>
  <c r="U2494" i="16"/>
  <c r="U2436" i="16"/>
  <c r="U2342" i="16"/>
  <c r="U2275" i="16"/>
  <c r="U2232" i="16"/>
  <c r="U2112" i="16"/>
  <c r="U2092" i="16"/>
  <c r="U2028" i="16"/>
  <c r="U2024" i="16"/>
  <c r="U1851" i="16"/>
  <c r="U1759" i="16"/>
  <c r="U1730" i="16"/>
  <c r="U1608" i="16"/>
  <c r="U1600" i="16"/>
  <c r="U1510" i="16"/>
  <c r="U1469" i="16"/>
  <c r="U1461" i="16"/>
  <c r="U1443" i="16"/>
  <c r="U1071" i="16"/>
  <c r="U1057" i="16"/>
  <c r="U1036" i="16"/>
  <c r="U1030" i="16"/>
  <c r="U854" i="16"/>
  <c r="U678" i="16"/>
  <c r="U670" i="16"/>
  <c r="U626" i="16"/>
  <c r="U533" i="16"/>
  <c r="U523" i="16"/>
  <c r="U478" i="16"/>
  <c r="U276" i="16"/>
  <c r="U97" i="16"/>
  <c r="U89" i="16"/>
  <c r="B62" i="4"/>
  <c r="A45" i="10"/>
  <c r="B57" i="4"/>
  <c r="A41" i="10"/>
  <c r="B51" i="4"/>
  <c r="A36" i="10"/>
  <c r="U2396" i="16"/>
  <c r="U2392" i="16"/>
  <c r="U2314" i="16"/>
  <c r="U2310" i="16"/>
  <c r="U2286" i="16"/>
  <c r="U2267" i="16"/>
  <c r="U2119" i="16"/>
  <c r="U2080" i="16"/>
  <c r="U2076" i="16"/>
  <c r="U1956" i="16"/>
  <c r="U1943" i="16"/>
  <c r="U1904" i="16"/>
  <c r="U1896" i="16"/>
  <c r="U1762" i="16"/>
  <c r="U1678" i="16"/>
  <c r="U1324" i="16"/>
  <c r="U1320" i="16"/>
  <c r="U1301" i="16"/>
  <c r="U1014" i="16"/>
  <c r="U895" i="16"/>
  <c r="U820" i="16"/>
  <c r="U780" i="16"/>
  <c r="U718" i="16"/>
  <c r="U578" i="16"/>
  <c r="U512" i="16"/>
  <c r="U376" i="16"/>
  <c r="U178" i="16"/>
  <c r="U131" i="16"/>
  <c r="U68" i="16"/>
  <c r="U60" i="16"/>
  <c r="U52" i="16"/>
  <c r="U44" i="16"/>
  <c r="U1481" i="16"/>
  <c r="B73" i="4"/>
  <c r="A53" i="10"/>
  <c r="B79" i="4"/>
  <c r="A56" i="10"/>
  <c r="B75" i="4"/>
  <c r="A54" i="10"/>
  <c r="B61" i="4"/>
  <c r="A44" i="10"/>
  <c r="B49" i="4"/>
  <c r="A34" i="10"/>
  <c r="B71" i="4"/>
  <c r="A51" i="10"/>
  <c r="B43" i="4"/>
  <c r="A29" i="10"/>
  <c r="B87" i="4"/>
  <c r="A60" i="10"/>
  <c r="B81" i="4"/>
  <c r="A57" i="10"/>
  <c r="B85" i="4"/>
  <c r="A59" i="10"/>
  <c r="B83" i="4"/>
  <c r="A58" i="10"/>
  <c r="B55" i="4"/>
  <c r="A39" i="10"/>
  <c r="B77" i="4"/>
  <c r="A55" i="10"/>
  <c r="B37" i="4"/>
  <c r="A24" i="10"/>
  <c r="B69" i="4"/>
  <c r="A50" i="10"/>
  <c r="U1048" i="16"/>
  <c r="U1029" i="16"/>
  <c r="U472" i="16"/>
  <c r="U36" i="16"/>
  <c r="U2391" i="16"/>
  <c r="U2227" i="16"/>
  <c r="U1319" i="16"/>
  <c r="U815" i="16"/>
  <c r="U238" i="16"/>
  <c r="U2409" i="16"/>
  <c r="U1891" i="16"/>
  <c r="U2352" i="16"/>
  <c r="U1962" i="16"/>
  <c r="U1756" i="16"/>
  <c r="U1680" i="16"/>
  <c r="U1658" i="16"/>
  <c r="U1344" i="16"/>
  <c r="U729" i="16"/>
  <c r="U529" i="16"/>
  <c r="U140" i="16"/>
  <c r="U108" i="16"/>
  <c r="U2315" i="16"/>
  <c r="U1486" i="16"/>
  <c r="U1217" i="16"/>
  <c r="C63" i="10"/>
  <c r="G66" i="10"/>
  <c r="H66" i="10"/>
  <c r="H67" i="10"/>
  <c r="D2" i="10"/>
  <c r="I3" i="4"/>
  <c r="B88" i="4"/>
  <c r="F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Connors, Jared M</author>
    <author>Hillary Amster</author>
    <author>John Plyler</author>
  </authors>
  <commentList>
    <comment ref="P3" authorId="0" shapeId="0" xr:uid="{00000000-0006-0000-0300-000001000000}">
      <text>
        <r>
          <rPr>
            <sz val="9"/>
            <color indexed="81"/>
            <rFont val="ＭＳ Ｐゴシック"/>
            <family val="3"/>
            <charset val="128"/>
          </rPr>
          <t>location number in language list</t>
        </r>
      </text>
    </comment>
    <comment ref="B9" authorId="1" shapeId="0" xr:uid="{00000000-0006-0000-0300-00000200000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
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xr:uid="{00000000-0006-0000-0300-000003000000}">
      <text>
        <r>
          <rPr>
            <sz val="9"/>
            <color indexed="81"/>
            <rFont val="ＭＳ Ｐゴシック"/>
            <family val="3"/>
            <charset val="128"/>
          </rPr>
          <t>list for Validation in D9</t>
        </r>
      </text>
    </comment>
    <comment ref="B16" authorId="1" shapeId="0" xr:uid="{00000000-0006-0000-0300-00000400000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xr:uid="{00000000-0006-0000-0300-00000500000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xr:uid="{00000000-0006-0000-0300-00000600000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xr:uid="{00000000-0006-0000-0300-00000700000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xr:uid="{00000000-0006-0000-0300-000008000000}">
      <text>
        <r>
          <rPr>
            <sz val="9"/>
            <color indexed="81"/>
            <rFont val="ＭＳ Ｐゴシック"/>
            <family val="3"/>
            <charset val="128"/>
          </rPr>
          <t>condition for answer</t>
        </r>
      </text>
    </comment>
    <comment ref="D31" authorId="1" shapeId="0" xr:uid="{00000000-0006-0000-0300-00000900000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xr:uid="{00000000-0006-0000-0300-00000A00000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xr:uid="{00000000-0006-0000-0300-00000B000000}">
      <text>
        <r>
          <rPr>
            <sz val="9"/>
            <color indexed="81"/>
            <rFont val="ＭＳ Ｐゴシック"/>
            <family val="3"/>
            <charset val="128"/>
          </rPr>
          <t>condition for answer</t>
        </r>
      </text>
    </comment>
    <comment ref="P38" authorId="0" shapeId="0" xr:uid="{00000000-0006-0000-0300-00000C000000}">
      <text>
        <r>
          <rPr>
            <sz val="9"/>
            <color indexed="81"/>
            <rFont val="ＭＳ Ｐゴシック"/>
            <family val="3"/>
            <charset val="128"/>
          </rPr>
          <t>condition for answer Q3 and later</t>
        </r>
      </text>
    </comment>
    <comment ref="D43" authorId="1" shapeId="0" xr:uid="{00000000-0006-0000-0300-00000D00000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xr:uid="{00000000-0006-0000-0300-00000E00000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xr:uid="{00000000-0006-0000-0300-00000F00000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xr:uid="{00000000-0006-0000-0300-00001000000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xr:uid="{00000000-0006-0000-0300-00001100000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T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2" authorId="0" shapeId="0" xr:uid="{00000000-0006-0000-0500-000001000000}">
      <text>
        <r>
          <rPr>
            <b/>
            <sz val="9"/>
            <color indexed="81"/>
            <rFont val="Tahoma"/>
            <family val="2"/>
          </rPr>
          <t>John Plyler:</t>
        </r>
        <r>
          <rPr>
            <sz val="9"/>
            <color indexed="81"/>
            <rFont val="Tahoma"/>
            <family val="2"/>
          </rPr>
          <t xml:space="preserve">
change from F50 to F25 to F28</t>
        </r>
      </text>
    </comment>
    <comment ref="F63" authorId="0" shapeId="0" xr:uid="{00000000-0006-0000-0500-000002000000}">
      <text>
        <r>
          <rPr>
            <b/>
            <sz val="9"/>
            <color indexed="81"/>
            <rFont val="Tahoma"/>
            <family val="2"/>
          </rPr>
          <t>John Plyler:</t>
        </r>
        <r>
          <rPr>
            <sz val="9"/>
            <color indexed="81"/>
            <rFont val="Tahoma"/>
            <family val="2"/>
          </rPr>
          <t xml:space="preserve">
change from F50 to F25 to F28</t>
        </r>
      </text>
    </comment>
    <comment ref="F64" authorId="0" shapeId="0" xr:uid="{00000000-0006-0000-0500-000003000000}">
      <text>
        <r>
          <rPr>
            <b/>
            <sz val="9"/>
            <color indexed="81"/>
            <rFont val="Tahoma"/>
            <family val="2"/>
          </rPr>
          <t>John Plyler:</t>
        </r>
        <r>
          <rPr>
            <sz val="9"/>
            <color indexed="81"/>
            <rFont val="Tahoma"/>
            <family val="2"/>
          </rPr>
          <t xml:space="preserve">
change from F50 to F25 to F28</t>
        </r>
      </text>
    </comment>
    <comment ref="F65" authorId="0" shapeId="0" xr:uid="{00000000-0006-0000-0500-000004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John Plyler</author>
  </authors>
  <commentList>
    <comment ref="J155"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D307" authorId="1" shapeId="0" xr:uid="{00000000-0006-0000-0800-000002000000}">
      <text>
        <r>
          <rPr>
            <b/>
            <sz val="9"/>
            <color indexed="81"/>
            <rFont val="Tahoma"/>
            <family val="2"/>
          </rPr>
          <t>John Plyler:</t>
        </r>
        <r>
          <rPr>
            <sz val="9"/>
            <color indexed="81"/>
            <rFont val="Tahoma"/>
            <family val="2"/>
          </rPr>
          <t xml:space="preserve">
Note that this is a subset from the instructions</t>
        </r>
      </text>
    </comment>
  </commentList>
</comments>
</file>

<file path=xl/sharedStrings.xml><?xml version="1.0" encoding="utf-8"?>
<sst xmlns="http://schemas.openxmlformats.org/spreadsheetml/2006/main" count="8819" uniqueCount="5048">
  <si>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</si>
  <si>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</si>
  <si>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</si>
  <si>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</si>
  <si>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</si>
  <si>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</si>
  <si>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</si>
  <si>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</si>
  <si>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</si>
  <si>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</si>
  <si>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</si>
  <si>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</si>
  <si>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</si>
  <si>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</si>
  <si>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</si>
  <si>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</si>
  <si>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</si>
  <si>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</si>
  <si>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</si>
  <si>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</si>
  <si>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</si>
  <si>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</si>
  <si>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</si>
  <si>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</si>
  <si>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</si>
  <si>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</si>
  <si>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</si>
  <si>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</si>
  <si>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</si>
  <si>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</si>
  <si>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</si>
  <si>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</si>
  <si>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</si>
  <si>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</si>
  <si>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</si>
  <si>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</si>
  <si>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</si>
  <si>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</si>
  <si>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</si>
  <si>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</si>
  <si>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</si>
  <si>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</si>
  <si>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</si>
  <si>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</si>
  <si>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</si>
  <si>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</si>
  <si>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</si>
  <si>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</si>
  <si>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</si>
  <si>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</si>
  <si>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</si>
  <si>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</si>
  <si>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</si>
  <si>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</si>
  <si>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</si>
  <si>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</si>
  <si>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Geiju City Datun Chengfeng Smelter</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</si>
  <si>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</si>
  <si>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</si>
  <si>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</si>
  <si>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</si>
  <si>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</si>
  <si>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</si>
  <si>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</si>
  <si>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</si>
  <si>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</si>
  <si>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</si>
  <si>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</si>
  <si>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</si>
  <si>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</si>
  <si>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</si>
  <si>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</si>
  <si>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</si>
  <si>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</si>
  <si>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</si>
  <si>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</si>
  <si>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</si>
  <si>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</si>
  <si>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</si>
  <si>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</si>
  <si>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</si>
  <si>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</si>
  <si>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</si>
  <si>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</si>
  <si>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</si>
  <si>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</si>
  <si>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</si>
  <si>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</si>
  <si>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</si>
  <si>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</si>
  <si>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</si>
  <si>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</si>
  <si>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</si>
  <si>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</si>
  <si>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</si>
  <si>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</si>
  <si>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</si>
  <si>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</si>
  <si>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</si>
  <si>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</si>
  <si>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 xml:space="preserve">Selezionare il perimetro di dichiarazione dell'Azienda. Le opzioni per il perimetro sono: 
A. Perimetro aziendale
B. Prodotto (o lista dei prodotti)
C. Definito dall'utilizzatore/utente campi </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</si>
  <si>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</si>
  <si>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</si>
  <si>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</si>
  <si>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</si>
  <si>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</si>
  <si>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</si>
  <si>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</si>
  <si>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</si>
  <si>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</si>
  <si>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</si>
  <si>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</si>
  <si>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</si>
  <si>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</si>
  <si>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</si>
  <si>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</si>
  <si>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</si>
  <si>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</si>
  <si>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</si>
  <si>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</si>
  <si>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</si>
  <si>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</si>
  <si>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</si>
  <si>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</si>
  <si>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</si>
  <si>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</si>
  <si>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</si>
  <si>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</si>
  <si>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</si>
  <si>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</si>
  <si>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</si>
  <si>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</si>
  <si>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</si>
  <si>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</si>
  <si>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</si>
  <si>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</si>
  <si>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</si>
  <si>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</si>
  <si>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</si>
  <si>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</si>
  <si>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</si>
  <si>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</si>
  <si>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</si>
  <si>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</si>
  <si>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</si>
  <si>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</si>
  <si>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</si>
  <si>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</si>
  <si>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</si>
  <si>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</si>
  <si>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</si>
  <si>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</si>
  <si>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</si>
  <si>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</si>
  <si>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</si>
  <si>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</si>
  <si>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</si>
  <si>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</si>
  <si>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</si>
  <si>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</si>
  <si>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</si>
  <si>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</si>
  <si>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</si>
  <si>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</si>
  <si>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</si>
  <si>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</si>
  <si>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</si>
  <si>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</si>
  <si>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</si>
  <si>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</si>
  <si>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Seleccione la declaración del alcance de su empresa.  Las opciones para el  alcance son:  
A.- A nivel compañía
B.- Producto ( o Lista de productos) 
C.- Definido por el usuario. </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</si>
  <si>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</si>
  <si>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</si>
  <si>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</si>
  <si>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</si>
  <si>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</si>
  <si>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</si>
  <si>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</si>
  <si>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</si>
  <si>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</si>
  <si>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</si>
  <si>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</si>
  <si>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</si>
  <si>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</si>
  <si>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</si>
  <si>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</si>
  <si>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</si>
  <si>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</si>
  <si>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</si>
  <si>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</si>
  <si>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</si>
  <si>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</si>
  <si>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</si>
  <si>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</si>
  <si>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</si>
  <si>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</si>
  <si>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</si>
  <si>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</si>
  <si>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</si>
  <si>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</si>
  <si>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</si>
  <si>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</si>
  <si>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</si>
  <si>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</si>
  <si>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</si>
  <si>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</si>
  <si>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</si>
  <si>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</si>
  <si>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</si>
  <si>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</si>
  <si>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Non-ferrous Metals Smelting Co., Ltd.</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</si>
  <si>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</si>
  <si>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</si>
  <si>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</si>
  <si>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</si>
  <si>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</si>
  <si>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</si>
  <si>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</si>
  <si>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</si>
  <si>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</si>
  <si>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</si>
  <si>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</si>
  <si>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</si>
  <si>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</si>
  <si>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</si>
  <si>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</si>
  <si>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</si>
  <si>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</si>
  <si>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</si>
  <si>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</si>
  <si>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</si>
  <si>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</si>
  <si>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</si>
  <si>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</si>
  <si>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</si>
  <si>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</si>
  <si>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</si>
  <si>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</si>
  <si>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</si>
  <si>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</si>
  <si>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</si>
  <si>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</si>
  <si>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</si>
  <si>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</si>
  <si>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</si>
  <si>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</si>
  <si>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</si>
  <si>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</si>
  <si>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</si>
  <si>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</si>
  <si>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</si>
  <si>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</si>
  <si>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</si>
  <si>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</si>
  <si>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</si>
  <si>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</si>
  <si>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</si>
  <si>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</si>
  <si>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</si>
  <si>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</si>
  <si>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</si>
  <si>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</si>
  <si>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</si>
  <si>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</si>
  <si>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</si>
  <si>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</si>
  <si>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</si>
  <si>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</si>
  <si>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</si>
  <si>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</si>
  <si>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</si>
  <si>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</si>
  <si>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</si>
  <si>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</si>
  <si>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</si>
  <si>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</si>
  <si>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</si>
  <si>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</si>
  <si>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</si>
  <si>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</si>
  <si>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</si>
  <si>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</si>
  <si>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</si>
  <si>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</si>
  <si>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</si>
  <si>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</si>
  <si>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</si>
  <si>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</si>
  <si>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</si>
  <si>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</si>
  <si>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</si>
  <si>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</si>
  <si>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</si>
  <si>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</si>
  <si>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</si>
  <si>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</si>
  <si>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</si>
  <si>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</si>
  <si>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</si>
  <si>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</si>
  <si>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</si>
  <si>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</si>
  <si>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</si>
  <si>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</si>
  <si>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</si>
  <si>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</si>
  <si>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</si>
  <si>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</si>
  <si>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</si>
  <si>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</si>
  <si>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</si>
  <si>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</si>
  <si>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</si>
  <si>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</si>
  <si>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</si>
  <si>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</si>
  <si>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</si>
  <si>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</si>
  <si>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</si>
  <si>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</si>
  <si>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</si>
  <si>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</si>
  <si>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</si>
  <si>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</si>
  <si>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</si>
  <si>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</si>
  <si>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</si>
  <si>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</si>
  <si>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</si>
  <si>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</si>
  <si>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</si>
  <si>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</si>
  <si>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</si>
  <si>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</si>
  <si>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</si>
  <si>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</si>
  <si>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</si>
  <si>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</si>
  <si>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</si>
  <si>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</si>
  <si>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</si>
  <si>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</si>
  <si>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</si>
  <si>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</si>
  <si>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</si>
  <si>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</si>
  <si>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</si>
  <si>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</si>
  <si>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</si>
  <si>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</si>
  <si>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</si>
  <si>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</si>
  <si>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</si>
  <si>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</si>
  <si>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</si>
  <si>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</si>
  <si>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</si>
  <si>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</si>
  <si>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</si>
  <si>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</si>
  <si>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</si>
  <si>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</si>
  <si>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</si>
  <si>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</si>
  <si>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</si>
  <si>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</si>
  <si>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</si>
  <si>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</si>
  <si>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</si>
  <si>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</si>
  <si>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</si>
  <si>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</si>
  <si>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</si>
  <si>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</si>
  <si>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</si>
  <si>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</si>
  <si>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</si>
  <si>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</si>
  <si>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</si>
  <si>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</si>
  <si>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</si>
  <si>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</si>
  <si>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</si>
  <si>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</si>
  <si>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</si>
  <si>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</si>
  <si>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</si>
  <si>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</si>
  <si>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Selecionar o âmbito da Declaração da sua Empresa. As opções são:
A. Toda a Empresa
B. Produtos (ou lista de Produtos)
C. Definido pelo Utilizador</t>
  </si>
  <si>
    <t>1. Inserir o nome Legal da Empresa. Por favor, não use abreviações.</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</si>
  <si>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</si>
  <si>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</si>
  <si>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</si>
  <si>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</si>
  <si>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</si>
  <si>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</si>
  <si>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</si>
  <si>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</si>
  <si>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</si>
  <si>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</si>
  <si>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</si>
  <si>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</si>
  <si>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</si>
  <si>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</si>
  <si>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</si>
  <si>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</si>
  <si>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</si>
  <si>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</si>
  <si>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</si>
  <si>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</si>
  <si>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</si>
  <si>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</si>
  <si>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</si>
  <si>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</si>
  <si>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</si>
  <si>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</si>
  <si>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</si>
  <si>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</si>
  <si>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</si>
  <si>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</si>
  <si>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</si>
  <si>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</si>
  <si>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</si>
  <si>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</si>
  <si>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</si>
  <si>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</si>
  <si>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</si>
  <si>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</si>
  <si>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</si>
  <si>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</si>
  <si>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</si>
  <si>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</si>
  <si>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</si>
  <si>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</si>
  <si>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</si>
  <si>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</si>
  <si>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</si>
  <si>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</si>
  <si>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</si>
  <si>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</si>
  <si>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</si>
  <si>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</si>
  <si>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</si>
  <si>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</si>
  <si>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</si>
  <si>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</si>
  <si>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</si>
  <si>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</si>
  <si>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</si>
  <si>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</si>
  <si>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</si>
  <si>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</si>
  <si>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</si>
  <si>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</si>
  <si>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</si>
  <si>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</si>
  <si>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</si>
  <si>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</si>
  <si>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</si>
  <si>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</si>
  <si>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</si>
  <si>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</si>
  <si>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</si>
  <si>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</si>
  <si>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</si>
  <si>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</si>
  <si>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</si>
  <si>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</si>
  <si>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</si>
  <si>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</si>
  <si>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</si>
  <si>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</si>
  <si>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</si>
  <si>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</si>
  <si>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</si>
  <si>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</si>
  <si>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</si>
  <si>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</si>
  <si>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</si>
  <si>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</si>
  <si>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</si>
  <si>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 xml:space="preserve">Select your company's Declaration Scope.  The options for scope are:
A.  Company-wide
B.  Product (or List of Products)
C.  User-Defined
</t>
  </si>
  <si>
    <t xml:space="preserve">选择贵公司的申报范围。申报范围层面选项:
A.全公司
B. 产品 （或产品清单）
C. 自定义
</t>
  </si>
  <si>
    <t xml:space="preserve">御社の申告範囲を選択してください。範囲の選択肢は以下のとおりです。
A. Company-wide: 全社
B. Product (or List of Products): 製品（または製品リスト）
C. User Defined: (ユーザー定義)
</t>
  </si>
  <si>
    <t xml:space="preserve">귀사 문서의 선언 범위를 선택하시오. 선언범위의 선택사항은 아래와 같읍니다. 
A. 전사
B. 제품 (또는 제품의 목록)
C. 사용자 정의
</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</si>
  <si>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</si>
  <si>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</si>
  <si>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</si>
  <si>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</si>
  <si>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</si>
  <si>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</si>
  <si>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</si>
  <si>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</si>
  <si>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</si>
  <si>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</si>
  <si>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</si>
  <si>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</si>
  <si>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</si>
  <si>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</si>
  <si>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</si>
  <si>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</si>
  <si>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</si>
  <si>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</si>
  <si>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</si>
  <si>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</si>
  <si>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</si>
  <si>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</si>
  <si>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</si>
  <si>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</si>
  <si>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</si>
  <si>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</si>
  <si>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</si>
  <si>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</si>
  <si>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</si>
  <si>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</si>
  <si>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</si>
  <si>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</si>
  <si>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</si>
  <si>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</si>
  <si>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</si>
  <si>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</si>
  <si>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</si>
  <si>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</si>
  <si>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</si>
  <si>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</si>
  <si>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</si>
  <si>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</si>
  <si>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</si>
  <si>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</si>
  <si>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</si>
  <si>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</si>
  <si>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</si>
  <si>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</si>
  <si>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</si>
  <si>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1. Merci d’inscrire ici l'entité légale de votre entreprise. Merci de ne pas utiliser d'abréviations.</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</si>
  <si>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</si>
  <si>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</si>
  <si>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</si>
  <si>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</si>
  <si>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</si>
  <si>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</si>
  <si>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</si>
  <si>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</si>
  <si>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</si>
  <si>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</si>
  <si>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</si>
  <si>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</si>
  <si>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</si>
  <si>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</si>
  <si>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</si>
  <si>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</si>
  <si>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</si>
  <si>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</si>
  <si>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</si>
  <si>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</si>
  <si>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</si>
  <si>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</si>
  <si>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</si>
  <si>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</si>
  <si>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</si>
  <si>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</si>
  <si>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</si>
  <si>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</si>
  <si>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</si>
  <si>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</si>
  <si>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</si>
  <si>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</si>
  <si>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</si>
  <si>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</si>
  <si>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</si>
  <si>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</si>
  <si>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</si>
  <si>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</si>
  <si>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</si>
  <si>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</si>
  <si>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</si>
  <si>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</si>
  <si>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</si>
  <si>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</si>
  <si>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</si>
  <si>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</si>
  <si>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</si>
  <si>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</si>
  <si>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</si>
  <si>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</si>
  <si>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</si>
  <si>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</si>
  <si>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</si>
  <si>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</si>
  <si>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</si>
  <si>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</si>
  <si>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</si>
  <si>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</si>
  <si>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</si>
  <si>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</si>
  <si>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</si>
  <si>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</si>
  <si>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</si>
  <si>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</si>
  <si>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</si>
  <si>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</si>
  <si>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</si>
  <si>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</si>
  <si>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</si>
  <si>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</si>
  <si>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</si>
  <si>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</si>
  <si>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</si>
  <si>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</si>
  <si>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</si>
  <si>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</si>
  <si>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</si>
  <si>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</si>
  <si>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</si>
  <si>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</si>
  <si>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</si>
  <si>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</si>
  <si>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</si>
  <si>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</si>
  <si>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</si>
  <si>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</si>
  <si>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</si>
  <si>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</si>
  <si>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</si>
  <si>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</si>
  <si>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</si>
  <si>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</si>
  <si>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</si>
  <si>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</si>
  <si>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</si>
  <si>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</si>
  <si>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</si>
  <si>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</si>
  <si>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</si>
  <si>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</si>
  <si>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</si>
  <si>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</si>
  <si>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</si>
  <si>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</si>
  <si>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</si>
  <si>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</si>
  <si>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</si>
  <si>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</si>
  <si>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</si>
  <si>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</si>
  <si>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</si>
  <si>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</si>
  <si>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</si>
  <si>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</si>
  <si>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</si>
  <si>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</si>
  <si>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</si>
  <si>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</si>
  <si>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</si>
  <si>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</si>
  <si>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</si>
  <si>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</si>
  <si>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</si>
  <si>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</si>
  <si>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</si>
  <si>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</si>
  <si>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</si>
  <si>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</si>
  <si>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</si>
  <si>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</si>
  <si>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</si>
  <si>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</si>
  <si>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</si>
  <si>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</si>
  <si>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</si>
  <si>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</si>
  <si>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</si>
  <si>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</si>
  <si>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</si>
  <si>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</si>
  <si>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</si>
  <si>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</si>
  <si>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</si>
  <si>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</si>
  <si>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</si>
  <si>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</si>
  <si>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</si>
  <si>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</si>
  <si>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</si>
  <si>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</si>
  <si>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</si>
  <si>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</si>
  <si>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</si>
  <si>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</si>
  <si>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</si>
  <si>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</si>
  <si>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</si>
  <si>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</si>
  <si>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</si>
  <si>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</si>
  <si>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</si>
  <si>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</si>
  <si>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</si>
  <si>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</si>
  <si>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</si>
  <si>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</si>
  <si>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</si>
  <si>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</si>
  <si>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</si>
  <si>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</si>
  <si>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</si>
  <si>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</si>
  <si>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</si>
  <si>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</si>
  <si>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</si>
  <si>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</si>
  <si>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</si>
  <si>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</si>
  <si>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</si>
  <si>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</si>
  <si>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</si>
  <si>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</si>
  <si>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</si>
  <si>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</si>
  <si>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</si>
  <si>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Sélectionner le périmètre de Déclaration de votre entreprise. Les choix possibles sont :
A. Pour toute l'entreprise
B. Produit ( ou liste de produits)
C Défini par l'utilisateur</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</si>
  <si>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</si>
  <si>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</si>
  <si>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</si>
  <si>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</si>
  <si>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</si>
  <si>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</si>
  <si>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</si>
  <si>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</si>
  <si>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</si>
  <si>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</si>
  <si>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</si>
  <si>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</si>
  <si>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1.  Inserte el nombre legal de su compañía. Por favor no use abreviaciones</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</si>
  <si>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</si>
  <si>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</si>
  <si>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</si>
  <si>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</si>
  <si>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</si>
  <si>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</si>
  <si>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</si>
  <si>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</si>
  <si>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</si>
  <si>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</si>
  <si>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</si>
  <si>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</si>
  <si>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</si>
  <si>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</si>
  <si>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</si>
  <si>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</si>
  <si>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</si>
  <si>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</si>
  <si>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</si>
  <si>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</si>
  <si>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</si>
  <si>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</si>
  <si>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</si>
  <si>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</si>
  <si>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</si>
  <si>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</si>
  <si>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</si>
  <si>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</si>
  <si>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</si>
  <si>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</si>
  <si>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</si>
  <si>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</si>
  <si>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</si>
  <si>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</si>
  <si>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</si>
  <si>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</si>
  <si>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</si>
  <si>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</si>
  <si>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</si>
  <si>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</si>
  <si>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否，但超过75%</t>
    <phoneticPr fontId="5" type="noConversion"/>
  </si>
  <si>
    <t>否，但超过50%</t>
    <phoneticPr fontId="5" type="noConversion"/>
  </si>
  <si>
    <t>否，但超过25%</t>
    <phoneticPr fontId="5" type="noConversion"/>
  </si>
  <si>
    <t>否，但少于25%</t>
    <phoneticPr fontId="5" type="noConversion"/>
  </si>
  <si>
    <t>完全没有</t>
    <phoneticPr fontId="5" type="noConversion"/>
  </si>
  <si>
    <t>原用冶炼厂识别信息</t>
    <phoneticPr fontId="5" type="noConversion"/>
  </si>
  <si>
    <t>新用冶炼厂识别信息</t>
    <phoneticPr fontId="5" type="noConversion"/>
  </si>
  <si>
    <t xml:space="preserve">金属  </t>
    <phoneticPr fontId="5" type="noConversion"/>
  </si>
  <si>
    <t>冶炼厂标准名称</t>
    <phoneticPr fontId="5" type="noConversion"/>
  </si>
  <si>
    <t>所用的别名</t>
    <phoneticPr fontId="5" type="noConversion"/>
  </si>
  <si>
    <t>冶炼厂冶炼设施所在地（国家）</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</si>
  <si>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</si>
  <si>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</si>
  <si>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</si>
  <si>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</si>
  <si>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</si>
  <si>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</si>
  <si>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</si>
  <si>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</si>
  <si>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</si>
  <si>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</si>
  <si>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</si>
  <si>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</si>
  <si>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</si>
  <si>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</si>
  <si>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</si>
  <si>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</si>
  <si>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</si>
  <si>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</si>
  <si>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1. Insert your company's Legal Name.  Please do not use abbreviations</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</si>
  <si>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</si>
  <si>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</si>
  <si>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</si>
  <si>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</si>
  <si>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</si>
  <si>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</si>
  <si>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</si>
  <si>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</si>
  <si>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</si>
  <si>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</si>
  <si>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</si>
  <si>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</si>
  <si>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</si>
  <si>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</si>
  <si>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</si>
  <si>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</si>
  <si>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</si>
  <si>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</si>
  <si>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</si>
  <si>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</si>
  <si>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</si>
  <si>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</si>
  <si>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</si>
  <si>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</si>
  <si>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</si>
  <si>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</si>
  <si>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</si>
  <si>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</si>
  <si>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</si>
  <si>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</si>
  <si>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</si>
  <si>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</si>
  <si>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</si>
  <si>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</si>
  <si>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</si>
  <si>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</si>
  <si>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</si>
  <si>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</si>
  <si>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</si>
  <si>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</si>
  <si>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</si>
  <si>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</si>
  <si>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</si>
  <si>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</si>
  <si>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</si>
  <si>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</si>
  <si>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</si>
  <si>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</si>
  <si>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</si>
  <si>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</si>
  <si>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</si>
  <si>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</si>
  <si>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</si>
  <si>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</si>
  <si>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</si>
  <si>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</si>
  <si>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</si>
  <si>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</si>
  <si>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</si>
  <si>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</si>
  <si>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</si>
  <si>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</si>
  <si>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</si>
  <si>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</si>
  <si>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</si>
  <si>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</si>
  <si>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</si>
  <si>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</si>
  <si>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</si>
  <si>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</si>
  <si>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</si>
  <si>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</si>
  <si>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</si>
  <si>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</si>
  <si>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</si>
  <si>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</si>
  <si>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</si>
  <si>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</si>
  <si>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</si>
  <si>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</si>
  <si>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</si>
  <si>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</si>
  <si>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</si>
  <si>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</si>
  <si>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</si>
  <si>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</si>
  <si>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</si>
  <si>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</si>
  <si>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</si>
  <si>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</si>
  <si>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</si>
  <si>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</si>
  <si>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</si>
  <si>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</si>
  <si>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</si>
  <si>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</si>
  <si>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</si>
  <si>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</si>
  <si>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</si>
  <si>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</si>
  <si>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</si>
  <si>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</si>
  <si>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</si>
  <si>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</si>
  <si>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</si>
  <si>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</si>
  <si>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</si>
  <si>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</si>
  <si>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</si>
  <si>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</si>
  <si>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</si>
  <si>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</si>
  <si>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</si>
  <si>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</si>
  <si>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</si>
  <si>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</si>
  <si>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</si>
  <si>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</si>
  <si>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</si>
  <si>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</si>
  <si>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</si>
  <si>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</si>
  <si>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</si>
  <si>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</si>
  <si>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</si>
  <si>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</si>
  <si>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</si>
  <si>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</si>
  <si>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</si>
  <si>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</si>
  <si>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</si>
  <si>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</si>
  <si>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</si>
  <si>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</si>
  <si>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</si>
  <si>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</si>
  <si>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</si>
  <si>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</si>
  <si>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</si>
  <si>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</si>
  <si>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</si>
  <si>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</si>
  <si>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</si>
  <si>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</si>
  <si>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</si>
  <si>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</si>
  <si>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</si>
  <si>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</si>
  <si>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</si>
  <si>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</si>
  <si>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</si>
  <si>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</si>
  <si>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</si>
  <si>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</si>
  <si>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</si>
  <si>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</si>
  <si>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</si>
  <si>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</si>
  <si>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</si>
  <si>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</si>
  <si>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</si>
  <si>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</si>
  <si>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</si>
  <si>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</si>
  <si>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</si>
  <si>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</si>
  <si>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</si>
  <si>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</si>
  <si>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</si>
  <si>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</si>
  <si>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</si>
  <si>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</si>
  <si>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</si>
  <si>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</si>
  <si>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</si>
  <si>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</si>
  <si>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</si>
  <si>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</si>
  <si>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</si>
  <si>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</si>
  <si>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</si>
  <si>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</si>
  <si>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</si>
  <si>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</si>
  <si>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</si>
  <si>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</si>
  <si>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</si>
  <si>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</si>
  <si>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</si>
  <si>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</si>
  <si>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</si>
  <si>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</si>
  <si>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</si>
  <si>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</si>
  <si>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</si>
  <si>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</si>
  <si>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</si>
  <si>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</si>
  <si>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</si>
  <si>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</si>
  <si>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</si>
  <si>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</si>
  <si>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</si>
  <si>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</si>
  <si>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</si>
  <si>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</si>
  <si>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</si>
  <si>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</si>
  <si>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</si>
  <si>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</si>
  <si>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</si>
  <si>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</si>
  <si>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</si>
  <si>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</si>
  <si>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</si>
  <si>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</si>
  <si>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</si>
  <si>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</si>
  <si>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</si>
  <si>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</si>
  <si>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</si>
  <si>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</si>
  <si>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</si>
  <si>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</si>
  <si>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</si>
  <si>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</si>
  <si>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</si>
  <si>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</si>
  <si>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</si>
  <si>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</si>
  <si>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</si>
  <si>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</si>
  <si>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</si>
  <si>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</si>
  <si>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</si>
  <si>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</si>
  <si>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</si>
  <si>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</si>
  <si>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</si>
  <si>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</si>
  <si>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</si>
  <si>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1. 输入贵公司的法定名称。请不要使用缩写。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</si>
  <si>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</si>
  <si>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</si>
  <si>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</si>
  <si>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</si>
  <si>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</si>
  <si>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</si>
  <si>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</si>
  <si>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</si>
  <si>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</si>
  <si>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</si>
  <si>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</si>
  <si>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</si>
  <si>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</si>
  <si>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</si>
  <si>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</si>
  <si>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</si>
  <si>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</si>
  <si>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</si>
  <si>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</si>
  <si>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</si>
  <si>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</si>
  <si>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</si>
  <si>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</si>
  <si>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</si>
  <si>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</si>
  <si>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</si>
  <si>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</si>
  <si>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</si>
  <si>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</si>
  <si>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</si>
  <si>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</si>
  <si>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</si>
  <si>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</si>
  <si>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</si>
  <si>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</si>
  <si>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</si>
  <si>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</si>
  <si>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</si>
  <si>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</si>
  <si>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</si>
  <si>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</si>
  <si>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</si>
  <si>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</si>
  <si>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</si>
  <si>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</si>
  <si>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</si>
  <si>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</si>
  <si>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</si>
  <si>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</si>
  <si>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</si>
  <si>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</si>
  <si>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</si>
  <si>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</si>
  <si>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</si>
  <si>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</si>
  <si>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</si>
  <si>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</si>
  <si>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</si>
  <si>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</si>
  <si>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</si>
  <si>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</si>
  <si>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</si>
  <si>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</si>
  <si>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</si>
  <si>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</si>
  <si>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</si>
  <si>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</si>
  <si>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</si>
  <si>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</si>
  <si>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</si>
  <si>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</si>
  <si>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</si>
  <si>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</si>
  <si>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</si>
  <si>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</si>
  <si>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</si>
  <si>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</si>
  <si>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</si>
  <si>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</si>
  <si>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</si>
  <si>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</si>
  <si>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</si>
  <si>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</si>
  <si>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</si>
  <si>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</si>
  <si>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</si>
  <si>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</si>
  <si>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</si>
  <si>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</si>
  <si>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</si>
  <si>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</si>
  <si>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</si>
  <si>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</si>
  <si>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</si>
  <si>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</si>
  <si>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</si>
  <si>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</si>
  <si>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</si>
  <si>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</si>
  <si>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</si>
  <si>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</si>
  <si>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</si>
  <si>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</si>
  <si>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</si>
  <si>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</si>
  <si>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</si>
  <si>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</si>
  <si>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</si>
  <si>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</si>
  <si>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</si>
  <si>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</si>
  <si>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</si>
  <si>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</si>
  <si>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</si>
  <si>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</si>
  <si>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</si>
  <si>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</si>
  <si>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</si>
  <si>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</si>
  <si>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</si>
  <si>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</si>
  <si>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</si>
  <si>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</si>
  <si>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</si>
  <si>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</si>
  <si>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Linwu Xianggui Smelter Co</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</si>
  <si>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</si>
  <si>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</si>
  <si>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</si>
  <si>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</si>
  <si>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</si>
  <si>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</si>
  <si>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</si>
  <si>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</si>
  <si>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</si>
  <si>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</si>
  <si>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</si>
  <si>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</si>
  <si>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</si>
  <si>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</si>
  <si>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</si>
  <si>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</si>
  <si>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</si>
  <si>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</si>
  <si>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</si>
  <si>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</si>
  <si>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</si>
  <si>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</si>
  <si>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</si>
  <si>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</si>
  <si>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</si>
  <si>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</si>
  <si>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</si>
  <si>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</si>
  <si>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</si>
  <si>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</si>
  <si>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</si>
  <si>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</si>
  <si>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</si>
  <si>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</si>
  <si>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</si>
  <si>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</si>
  <si>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</si>
  <si>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</si>
  <si>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</si>
  <si>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</si>
  <si>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</si>
  <si>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</si>
  <si>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</si>
  <si>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</si>
  <si>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</si>
  <si>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</si>
  <si>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</si>
  <si>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</si>
  <si>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</si>
  <si>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</si>
  <si>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</si>
  <si>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</si>
  <si>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</si>
  <si>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</si>
  <si>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</si>
  <si>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</si>
  <si>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</si>
  <si>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</si>
  <si>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</si>
  <si>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</si>
  <si>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</si>
  <si>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</si>
  <si>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</si>
  <si>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</si>
  <si>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</si>
  <si>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</si>
  <si>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</si>
  <si>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</si>
  <si>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</si>
  <si>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</si>
  <si>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</si>
  <si>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</si>
  <si>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</si>
  <si>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</si>
  <si>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</si>
  <si>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</si>
  <si>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</si>
  <si>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</si>
  <si>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</si>
  <si>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</si>
  <si>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</si>
  <si>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</si>
  <si>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</si>
  <si>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</si>
  <si>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</si>
  <si>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</si>
  <si>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</si>
  <si>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</si>
  <si>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</si>
  <si>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</si>
  <si>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</si>
  <si>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</si>
  <si>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</si>
  <si>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</si>
  <si>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</si>
  <si>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</si>
  <si>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</si>
  <si>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</si>
  <si>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</si>
  <si>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</si>
  <si>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</si>
  <si>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</si>
  <si>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</si>
  <si>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</si>
  <si>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</si>
  <si>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</si>
  <si>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</si>
  <si>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</si>
  <si>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</si>
  <si>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</si>
  <si>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CID000988</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</si>
  <si>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</si>
  <si>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</si>
  <si>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</si>
  <si>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</si>
  <si>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</si>
  <si>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</si>
  <si>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</si>
  <si>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</si>
  <si>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</si>
  <si>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</si>
  <si>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</si>
  <si>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</si>
  <si>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</si>
  <si>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</si>
  <si>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</si>
  <si>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</si>
  <si>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</si>
  <si>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</si>
  <si>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</si>
  <si>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</si>
  <si>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</si>
  <si>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</si>
  <si>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</si>
  <si>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</si>
  <si>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</si>
  <si>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</si>
  <si>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</si>
  <si>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</si>
  <si>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</si>
  <si>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</si>
  <si>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</si>
  <si>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</si>
  <si>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</si>
  <si>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</si>
  <si>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</si>
  <si>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</si>
  <si>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</si>
  <si>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</si>
  <si>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</si>
  <si>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</si>
  <si>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</si>
  <si>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</si>
  <si>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</si>
  <si>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</si>
  <si>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</si>
  <si>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</si>
  <si>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</si>
  <si>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</si>
  <si>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</si>
  <si>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</si>
  <si>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</si>
  <si>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</si>
  <si>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</si>
  <si>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</si>
  <si>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</si>
  <si>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</si>
  <si>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</si>
  <si>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</si>
  <si>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</si>
  <si>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</si>
  <si>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</si>
  <si>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</si>
  <si>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</si>
  <si>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</si>
  <si>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</si>
  <si>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</si>
  <si>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</si>
  <si>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</si>
  <si>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</si>
  <si>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</si>
  <si>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</si>
  <si>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</si>
  <si>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</si>
  <si>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</si>
  <si>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</si>
  <si>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</si>
  <si>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</si>
  <si>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</si>
  <si>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</si>
  <si>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</si>
  <si>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</si>
  <si>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</si>
  <si>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</si>
  <si>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</si>
  <si>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</si>
  <si>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</si>
  <si>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</si>
  <si>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</si>
  <si>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</si>
  <si>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</si>
  <si>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</si>
  <si>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</si>
  <si>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</si>
  <si>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CID001063</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</si>
  <si>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</si>
  <si>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</si>
  <si>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</si>
  <si>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</si>
  <si>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</si>
  <si>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</si>
  <si>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</si>
  <si>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</si>
  <si>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</si>
  <si>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</si>
  <si>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</si>
  <si>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</si>
  <si>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</si>
  <si>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</si>
  <si>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</si>
  <si>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</si>
  <si>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</si>
  <si>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</si>
  <si>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</si>
  <si>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</si>
  <si>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</si>
  <si>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</si>
  <si>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</si>
  <si>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</si>
  <si>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</si>
  <si>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</si>
  <si>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</si>
  <si>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</si>
  <si>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</si>
  <si>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</si>
  <si>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</si>
  <si>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</si>
  <si>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</si>
  <si>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</si>
  <si>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</si>
  <si>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</si>
  <si>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</si>
  <si>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</si>
  <si>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</si>
  <si>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</si>
  <si>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</si>
  <si>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CID000868</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</si>
  <si>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</si>
  <si>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</si>
  <si>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</si>
  <si>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</si>
  <si>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</si>
  <si>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</si>
  <si>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</si>
  <si>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</si>
  <si>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</si>
  <si>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</si>
  <si>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</si>
  <si>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</si>
  <si>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</si>
  <si>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1. 御社の正式名称を記入してください。省略形は使わないでください。</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</si>
  <si>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</si>
  <si>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</si>
  <si>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</si>
  <si>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</si>
  <si>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</si>
  <si>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</si>
  <si>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</si>
  <si>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</si>
  <si>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</si>
  <si>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</si>
  <si>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</si>
  <si>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</si>
  <si>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</si>
  <si>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</si>
  <si>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</si>
  <si>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</si>
  <si>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</si>
  <si>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</si>
  <si>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</si>
  <si>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</si>
  <si>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</si>
  <si>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</si>
  <si>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</si>
  <si>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</si>
  <si>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</si>
  <si>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</si>
  <si>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</si>
  <si>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</si>
  <si>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</si>
  <si>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</si>
  <si>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</si>
  <si>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</si>
  <si>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</si>
  <si>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</si>
  <si>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</si>
  <si>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</si>
  <si>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</si>
  <si>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</si>
  <si>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</si>
  <si>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</si>
  <si>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</si>
  <si>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</si>
  <si>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</si>
  <si>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</si>
  <si>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</si>
  <si>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</si>
  <si>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</si>
  <si>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</si>
  <si>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</si>
  <si>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</si>
  <si>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</si>
  <si>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</si>
  <si>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</si>
  <si>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</si>
  <si>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</si>
  <si>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</si>
  <si>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</si>
  <si>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</si>
  <si>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</si>
  <si>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</si>
  <si>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</si>
  <si>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</si>
  <si>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</si>
  <si>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</si>
  <si>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</si>
  <si>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</si>
  <si>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</si>
  <si>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</si>
  <si>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</si>
  <si>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</si>
  <si>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</si>
  <si>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</si>
  <si>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</si>
  <si>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</si>
  <si>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</si>
  <si>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</si>
  <si>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</si>
  <si>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</si>
  <si>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</si>
  <si>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</si>
  <si>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</si>
  <si>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</si>
  <si>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</si>
  <si>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</si>
  <si>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</si>
  <si>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</si>
  <si>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</si>
  <si>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</si>
  <si>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</si>
  <si>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</si>
  <si>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</si>
  <si>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</si>
  <si>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</si>
  <si>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</si>
  <si>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</si>
  <si>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</si>
  <si>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</si>
  <si>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</si>
  <si>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</si>
  <si>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</si>
  <si>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</si>
  <si>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</si>
  <si>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</si>
  <si>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</si>
  <si>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</si>
  <si>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</si>
  <si>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</si>
  <si>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</si>
  <si>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</si>
  <si>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</si>
  <si>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</si>
  <si>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</si>
  <si>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</si>
  <si>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</si>
  <si>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</si>
  <si>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</si>
  <si>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</si>
  <si>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</si>
  <si>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</si>
  <si>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</si>
  <si>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</si>
  <si>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</si>
  <si>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</si>
  <si>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</si>
  <si>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</si>
  <si>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</si>
  <si>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</si>
  <si>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</si>
  <si>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</si>
  <si>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</si>
  <si>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</si>
  <si>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</si>
  <si>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</si>
  <si>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</si>
  <si>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</si>
  <si>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</si>
  <si>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</si>
  <si>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</si>
  <si>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</si>
  <si>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</si>
  <si>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</si>
  <si>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</si>
  <si>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</si>
  <si>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</si>
  <si>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</si>
  <si>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</si>
  <si>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</si>
  <si>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</si>
  <si>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</si>
  <si>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</si>
  <si>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</si>
  <si>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</si>
  <si>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</si>
  <si>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</si>
  <si>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</si>
  <si>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</si>
  <si>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</si>
  <si>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</si>
  <si>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</si>
  <si>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</si>
  <si>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</si>
  <si>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</si>
  <si>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</si>
  <si>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</si>
  <si>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</si>
  <si>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</si>
  <si>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</si>
  <si>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</si>
  <si>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</si>
  <si>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</si>
  <si>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</si>
  <si>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</si>
  <si>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</si>
  <si>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</si>
  <si>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</si>
  <si>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</si>
  <si>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</si>
  <si>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</si>
  <si>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</si>
  <si>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</si>
  <si>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</si>
  <si>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</si>
  <si>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</si>
  <si>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</si>
  <si>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</si>
  <si>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</si>
  <si>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</si>
  <si>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</si>
  <si>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</si>
  <si>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</si>
  <si>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</si>
  <si>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</si>
  <si>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</si>
  <si>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</si>
  <si>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</si>
  <si>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</si>
  <si>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</si>
  <si>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</si>
  <si>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</si>
  <si>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</si>
  <si>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</si>
  <si>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</si>
  <si>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</si>
  <si>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</si>
  <si>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</si>
  <si>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</si>
  <si>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</si>
  <si>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</si>
  <si>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</si>
  <si>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</si>
  <si>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</si>
  <si>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</si>
  <si>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</si>
  <si>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</si>
  <si>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</si>
  <si>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</si>
  <si>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</si>
  <si>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</si>
  <si>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</si>
  <si>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</si>
  <si>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</si>
  <si>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</si>
  <si>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</si>
  <si>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</si>
  <si>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</si>
  <si>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</si>
  <si>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</si>
  <si>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</si>
  <si>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</si>
  <si>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</si>
  <si>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</si>
  <si>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</si>
  <si>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</si>
  <si>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</si>
  <si>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</si>
  <si>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</si>
  <si>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</si>
  <si>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</si>
  <si>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</si>
  <si>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</si>
  <si>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</si>
  <si>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</si>
  <si>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</si>
  <si>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</si>
  <si>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</si>
  <si>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</si>
  <si>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</si>
  <si>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</si>
  <si>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</si>
  <si>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</si>
  <si>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</si>
  <si>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</si>
  <si>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</si>
  <si>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</si>
  <si>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</si>
  <si>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</si>
  <si>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</si>
  <si>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</si>
  <si>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</si>
  <si>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</si>
  <si>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</si>
  <si>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</si>
  <si>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</si>
  <si>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</si>
  <si>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</si>
  <si>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</si>
  <si>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</si>
  <si>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</si>
  <si>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</si>
  <si>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</si>
  <si>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</si>
  <si>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</si>
  <si>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</si>
  <si>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</si>
  <si>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</si>
  <si>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</si>
  <si>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</si>
  <si>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KOREA, DEMOCRATIC PEOPLE'S REPUBLIC OF</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</si>
  <si>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</si>
  <si>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</si>
  <si>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</si>
  <si>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</si>
  <si>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</si>
  <si>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</si>
  <si>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</si>
  <si>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</si>
  <si>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</si>
  <si>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</si>
  <si>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</si>
  <si>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</si>
  <si>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</si>
  <si>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</si>
  <si>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</si>
  <si>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</si>
  <si>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</si>
  <si>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</si>
  <si>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</si>
  <si>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</si>
  <si>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</si>
  <si>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</si>
  <si>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</si>
  <si>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</si>
  <si>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</si>
  <si>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</si>
  <si>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</si>
  <si>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</si>
  <si>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</si>
  <si>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</si>
  <si>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</si>
  <si>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</si>
  <si>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</si>
  <si>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</si>
  <si>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</si>
  <si>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</si>
  <si>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</si>
  <si>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</si>
  <si>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</si>
  <si>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</si>
  <si>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</si>
  <si>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</si>
  <si>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TAIWAN</t>
  </si>
  <si>
    <t>TANZANIA, UNITED REPUBLIC OF</t>
  </si>
  <si>
    <t>UGANDA</t>
  </si>
  <si>
    <t>UKRAINE</t>
  </si>
  <si>
    <t>UNITED STATES MINOR OUTLYING ISLANDS</t>
  </si>
  <si>
    <t>URUGUAY</t>
  </si>
  <si>
    <t>UNITED STATES</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</si>
  <si>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</si>
  <si>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</si>
  <si>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</si>
  <si>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</si>
  <si>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</si>
  <si>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</si>
  <si>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</si>
  <si>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</si>
  <si>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</si>
  <si>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</si>
  <si>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</si>
  <si>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</si>
  <si>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</si>
  <si>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</si>
  <si>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</si>
  <si>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</si>
  <si>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</si>
  <si>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</si>
  <si>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</si>
  <si>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</si>
  <si>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</si>
  <si>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</si>
  <si>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</si>
  <si>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</si>
  <si>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</si>
  <si>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</si>
  <si>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</si>
  <si>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</si>
  <si>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</si>
  <si>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</si>
  <si>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</si>
  <si>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</si>
  <si>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</si>
  <si>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</si>
  <si>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</si>
  <si>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</si>
  <si>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</si>
  <si>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</si>
  <si>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</si>
  <si>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</si>
  <si>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</si>
  <si>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</si>
  <si>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</si>
  <si>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</si>
  <si>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</si>
  <si>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</si>
  <si>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</si>
  <si>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</si>
  <si>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</si>
  <si>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</si>
  <si>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</si>
  <si>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</si>
  <si>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</si>
  <si>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</si>
  <si>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</si>
  <si>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</si>
  <si>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</si>
  <si>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</si>
  <si>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</si>
  <si>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</si>
  <si>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</si>
  <si>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</si>
  <si>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</si>
  <si>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</si>
  <si>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</si>
  <si>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</si>
  <si>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</si>
  <si>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</si>
  <si>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</si>
  <si>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</si>
  <si>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</si>
  <si>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</si>
  <si>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</si>
  <si>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</si>
  <si>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</si>
  <si>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</si>
  <si>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</si>
  <si>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</si>
  <si>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</si>
  <si>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</si>
  <si>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</si>
  <si>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</si>
  <si>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</si>
  <si>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</si>
  <si>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</si>
  <si>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</si>
  <si>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</si>
  <si>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</si>
  <si>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</si>
  <si>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</si>
  <si>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</si>
  <si>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</si>
  <si>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</si>
  <si>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</si>
  <si>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</si>
  <si>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</si>
  <si>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</si>
  <si>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</si>
  <si>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</si>
  <si>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</si>
  <si>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</si>
  <si>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</si>
  <si>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</si>
  <si>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</si>
  <si>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</si>
  <si>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</si>
  <si>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</si>
  <si>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</si>
  <si>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</si>
  <si>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</si>
  <si>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</si>
  <si>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</si>
  <si>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</si>
  <si>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</si>
  <si>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</si>
  <si>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</si>
  <si>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</si>
  <si>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</si>
  <si>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</si>
  <si>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</si>
  <si>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</si>
  <si>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</si>
  <si>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</si>
  <si>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</si>
  <si>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</si>
  <si>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</si>
  <si>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</si>
  <si>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</si>
  <si>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</si>
  <si>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</si>
  <si>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</si>
  <si>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</si>
  <si>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</si>
  <si>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</si>
  <si>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</si>
  <si>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</si>
  <si>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</si>
  <si>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</si>
  <si>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</si>
  <si>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</si>
  <si>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</si>
  <si>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</si>
  <si>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</si>
  <si>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</si>
  <si>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</si>
  <si>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</si>
  <si>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</si>
  <si>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</si>
  <si>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</si>
  <si>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</si>
  <si>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</si>
  <si>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</si>
  <si>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</si>
  <si>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</si>
  <si>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</si>
  <si>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</si>
  <si>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</si>
  <si>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</si>
  <si>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</si>
  <si>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</si>
  <si>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</si>
  <si>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</si>
  <si>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</si>
  <si>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</si>
  <si>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</si>
  <si>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</si>
  <si>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</si>
  <si>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</si>
  <si>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</si>
  <si>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</si>
  <si>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</si>
  <si>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</si>
  <si>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</si>
  <si>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</si>
  <si>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</si>
  <si>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</si>
  <si>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</si>
  <si>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</si>
  <si>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</si>
  <si>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</si>
  <si>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</si>
  <si>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</si>
  <si>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</si>
  <si>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</si>
  <si>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</si>
  <si>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</si>
  <si>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</si>
  <si>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</si>
  <si>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</si>
  <si>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</si>
  <si>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</si>
  <si>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</si>
  <si>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</si>
  <si>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</si>
  <si>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</si>
  <si>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</si>
  <si>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</si>
  <si>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</si>
  <si>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</si>
  <si>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</si>
  <si>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</si>
  <si>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</si>
  <si>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</si>
  <si>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</si>
  <si>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</si>
  <si>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</si>
  <si>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1.  귀사의 법적인 공식 명칭을 기입하시오. 축약된 명칭을 기입하면 안됩니다.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</si>
  <si>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</si>
  <si>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</si>
  <si>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</si>
  <si>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</si>
  <si>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</si>
  <si>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</si>
  <si>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</si>
  <si>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</si>
  <si>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</si>
  <si>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</si>
  <si>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</si>
  <si>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</si>
  <si>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</si>
  <si>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</si>
  <si>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</si>
  <si>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</si>
  <si>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</si>
  <si>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</si>
  <si>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</si>
  <si>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</si>
  <si>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</si>
  <si>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</si>
  <si>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</si>
  <si>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</si>
  <si>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</si>
  <si>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</si>
  <si>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</si>
  <si>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</si>
  <si>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</si>
  <si>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</si>
  <si>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</si>
  <si>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</si>
  <si>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</si>
  <si>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</si>
  <si>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</si>
  <si>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</si>
  <si>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</si>
  <si>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</si>
  <si>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</si>
  <si>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</si>
  <si>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</si>
  <si>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</si>
  <si>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</si>
  <si>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</si>
  <si>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</si>
  <si>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</si>
  <si>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</si>
  <si>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</si>
  <si>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</si>
  <si>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</si>
  <si>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</si>
  <si>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</si>
  <si>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</si>
  <si>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</si>
  <si>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</si>
  <si>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</si>
  <si>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</si>
  <si>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</si>
  <si>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</si>
  <si>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</si>
  <si>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</si>
  <si>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</si>
  <si>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</si>
  <si>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</si>
  <si>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</si>
  <si>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</si>
  <si>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</si>
  <si>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</si>
  <si>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</si>
  <si>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</si>
  <si>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</si>
  <si>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</si>
  <si>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</si>
  <si>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</si>
  <si>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</si>
  <si>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</si>
  <si>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</si>
  <si>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</si>
  <si>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</si>
  <si>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</si>
  <si>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</si>
  <si>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</si>
  <si>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</si>
  <si>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</si>
  <si>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</si>
  <si>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</si>
  <si>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</si>
  <si>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</si>
  <si>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</si>
  <si>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</si>
  <si>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</si>
  <si>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</si>
  <si>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</si>
  <si>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</si>
  <si>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</si>
  <si>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</si>
  <si>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</si>
  <si>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</si>
  <si>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</si>
  <si>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</si>
  <si>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</si>
  <si>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</si>
  <si>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</si>
  <si>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</si>
  <si>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</si>
  <si>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</si>
  <si>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</si>
  <si>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</si>
  <si>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</si>
  <si>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</si>
  <si>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</si>
  <si>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</si>
  <si>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</si>
  <si>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</si>
  <si>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</si>
  <si>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</si>
  <si>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</si>
  <si>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</si>
  <si>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</si>
  <si>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</si>
  <si>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</si>
  <si>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</si>
  <si>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</si>
  <si>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</si>
  <si>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</si>
  <si>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</si>
  <si>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</si>
  <si>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</si>
  <si>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</si>
  <si>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</si>
  <si>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</si>
  <si>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</si>
  <si>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</si>
  <si>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</si>
  <si>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</si>
  <si>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</si>
  <si>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</si>
  <si>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</si>
  <si>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</si>
  <si>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</si>
  <si>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</si>
  <si>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</si>
  <si>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</si>
  <si>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</si>
  <si>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</si>
  <si>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</si>
  <si>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</si>
  <si>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</si>
  <si>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</si>
  <si>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</si>
  <si>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</si>
  <si>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</si>
  <si>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</si>
  <si>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</si>
  <si>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</si>
  <si>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</si>
  <si>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</si>
  <si>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</si>
  <si>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</si>
  <si>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</si>
  <si>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</si>
  <si>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</si>
  <si>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</si>
  <si>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</si>
  <si>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</si>
  <si>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</si>
  <si>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</si>
  <si>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</si>
  <si>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</si>
  <si>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</si>
  <si>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</si>
  <si>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</si>
  <si>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</si>
  <si>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</si>
  <si>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</si>
  <si>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</si>
  <si>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</si>
  <si>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</si>
  <si>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</si>
  <si>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</si>
  <si>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</si>
  <si>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</si>
  <si>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</si>
  <si>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</si>
  <si>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</si>
  <si>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</si>
  <si>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</si>
  <si>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</si>
  <si>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</si>
  <si>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</si>
  <si>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</si>
  <si>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</si>
  <si>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</si>
  <si>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</si>
  <si>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</si>
  <si>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</si>
  <si>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</si>
  <si>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</si>
  <si>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</si>
  <si>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</si>
  <si>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</si>
  <si>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</si>
  <si>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</si>
  <si>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</si>
  <si>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</si>
  <si>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</si>
  <si>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</si>
  <si>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</si>
  <si>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</si>
  <si>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</si>
  <si>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</si>
  <si>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</si>
  <si>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</si>
  <si>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</si>
  <si>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</si>
  <si>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</si>
  <si>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</si>
  <si>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</si>
  <si>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</si>
  <si>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</si>
  <si>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</si>
  <si>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</si>
  <si>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</si>
  <si>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</si>
  <si>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</si>
  <si>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</si>
  <si>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</si>
  <si>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</si>
  <si>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</si>
  <si>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</si>
  <si>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</si>
  <si>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</si>
  <si>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</si>
  <si>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</si>
  <si>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</si>
  <si>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</si>
  <si>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</si>
  <si>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</si>
  <si>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</si>
  <si>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</si>
  <si>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</si>
  <si>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</si>
  <si>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</si>
  <si>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</si>
  <si>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</si>
  <si>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</si>
  <si>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</si>
  <si>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</si>
  <si>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</si>
  <si>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</si>
  <si>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</si>
  <si>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</si>
  <si>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</si>
  <si>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</si>
  <si>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</si>
  <si>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</si>
  <si>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</si>
  <si>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</si>
  <si>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</si>
  <si>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</si>
  <si>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</si>
  <si>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</si>
  <si>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</si>
  <si>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</si>
  <si>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</si>
  <si>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</si>
  <si>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</si>
  <si>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</si>
  <si>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</si>
  <si>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</si>
  <si>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</si>
  <si>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</si>
  <si>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</si>
  <si>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</si>
  <si>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</si>
  <si>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</si>
  <si>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</si>
  <si>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</si>
  <si>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</si>
  <si>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</si>
  <si>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</si>
  <si>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</si>
  <si>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</si>
  <si>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</si>
  <si>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</si>
  <si>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</si>
  <si>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</si>
  <si>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</si>
  <si>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</si>
  <si>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</si>
  <si>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</si>
  <si>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</si>
  <si>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</si>
  <si>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</si>
  <si>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</si>
  <si>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</si>
  <si>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</si>
  <si>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</si>
  <si>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</si>
  <si>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</si>
  <si>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</si>
  <si>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</si>
  <si>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</si>
  <si>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</si>
  <si>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</si>
  <si>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</si>
  <si>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</si>
  <si>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</si>
  <si>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</si>
  <si>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</si>
  <si>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</si>
  <si>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</si>
  <si>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</si>
  <si>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</si>
  <si>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</si>
  <si>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</si>
  <si>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</si>
  <si>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</si>
  <si>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</si>
  <si>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</si>
  <si>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</si>
  <si>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</si>
  <si>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</si>
  <si>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</si>
  <si>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</si>
  <si>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</si>
  <si>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</si>
  <si>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</si>
  <si>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</si>
  <si>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</si>
  <si>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</si>
  <si>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</si>
  <si>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</si>
  <si>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</si>
  <si>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</si>
  <si>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</si>
  <si>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</si>
  <si>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</si>
  <si>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</si>
  <si>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</si>
  <si>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</si>
  <si>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</si>
  <si>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</si>
  <si>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</si>
  <si>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</si>
  <si>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</si>
  <si>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</si>
  <si>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</si>
  <si>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</si>
  <si>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</si>
  <si>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</si>
  <si>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</si>
  <si>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</si>
  <si>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</si>
  <si>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</si>
  <si>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</si>
  <si>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</si>
  <si>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</si>
  <si>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</si>
  <si>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</si>
  <si>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</si>
  <si>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</si>
  <si>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</si>
  <si>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</si>
  <si>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</si>
  <si>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</si>
  <si>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</si>
  <si>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</si>
  <si>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</si>
  <si>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</si>
  <si>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</si>
  <si>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</si>
  <si>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</si>
  <si>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</si>
  <si>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</si>
  <si>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</si>
  <si>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</si>
  <si>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</si>
  <si>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</si>
  <si>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</si>
  <si>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</si>
  <si>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</si>
  <si>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</si>
  <si>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</si>
  <si>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</si>
  <si>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</si>
  <si>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</si>
  <si>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</si>
  <si>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</si>
  <si>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</si>
  <si>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</si>
  <si>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</si>
  <si>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</si>
  <si>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</si>
  <si>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</si>
  <si>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</si>
  <si>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</si>
  <si>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</si>
  <si>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</si>
  <si>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</si>
  <si>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</si>
  <si>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</si>
  <si>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</si>
  <si>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</si>
  <si>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</si>
  <si>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</si>
  <si>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</si>
  <si>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</si>
  <si>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</si>
  <si>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</si>
  <si>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</si>
  <si>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</si>
  <si>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</si>
  <si>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</si>
  <si>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</si>
  <si>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</si>
  <si>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</si>
  <si>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</si>
  <si>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</si>
  <si>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</si>
  <si>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</si>
  <si>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</si>
  <si>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</si>
  <si>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</si>
  <si>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</si>
  <si>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</si>
  <si>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</si>
  <si>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</si>
  <si>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</si>
  <si>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</si>
  <si>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</si>
  <si>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</si>
  <si>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</si>
  <si>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</si>
  <si>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</si>
  <si>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</si>
  <si>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</si>
  <si>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</si>
  <si>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</si>
  <si>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</si>
  <si>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</si>
  <si>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</si>
  <si>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</si>
  <si>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</si>
  <si>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</si>
  <si>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</si>
  <si>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</si>
  <si>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</si>
  <si>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</si>
  <si>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</si>
  <si>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</si>
  <si>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</si>
  <si>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</si>
  <si>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</si>
  <si>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</si>
  <si>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</si>
  <si>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</si>
  <si>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</si>
  <si>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</si>
  <si>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</si>
  <si>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</si>
  <si>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</si>
  <si>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</si>
  <si>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</si>
  <si>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</si>
  <si>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</si>
  <si>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</si>
  <si>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</si>
  <si>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</si>
  <si>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</si>
  <si>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</si>
  <si>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</si>
  <si>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</si>
  <si>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</si>
  <si>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</si>
  <si>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</si>
  <si>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</si>
  <si>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</si>
  <si>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</si>
  <si>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</si>
  <si>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</si>
  <si>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</si>
  <si>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</si>
  <si>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</si>
  <si>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</si>
  <si>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</si>
  <si>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</si>
  <si>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</si>
  <si>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</si>
  <si>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</si>
  <si>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</si>
  <si>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</si>
  <si>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</si>
  <si>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</si>
  <si>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</si>
  <si>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</si>
  <si>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</si>
  <si>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</si>
  <si>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</si>
  <si>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</si>
  <si>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</si>
  <si>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</si>
  <si>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</si>
  <si>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</si>
  <si>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</si>
  <si>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</si>
  <si>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</si>
  <si>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</si>
  <si>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</si>
  <si>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</si>
  <si>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1. Geben sie ihren rechtmäßigen Firmennamen ein. Abkürzungen sind nicht zulässig.</t>
  </si>
  <si>
    <t>B67</t>
  </si>
  <si>
    <t>1. Inserire la denominazione legale dell'Azienda. Si prega di non utilizzare abbreviazioni.</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</si>
  <si>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</si>
  <si>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</si>
  <si>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</si>
  <si>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</si>
  <si>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</si>
  <si>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</si>
  <si>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</si>
  <si>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</si>
  <si>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</si>
  <si>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</si>
  <si>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</si>
  <si>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</si>
  <si>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</si>
  <si>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</si>
  <si>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</si>
  <si>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</si>
  <si>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</si>
  <si>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</si>
  <si>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</si>
  <si>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</si>
  <si>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</si>
  <si>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</si>
  <si>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</si>
  <si>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</si>
  <si>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</si>
  <si>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</si>
  <si>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</si>
  <si>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</si>
  <si>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</si>
  <si>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</si>
  <si>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</si>
  <si>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</si>
  <si>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</si>
  <si>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</si>
  <si>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</si>
  <si>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</si>
  <si>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</si>
  <si>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</si>
  <si>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</si>
  <si>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</si>
  <si>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</si>
  <si>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</si>
  <si>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</si>
  <si>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</si>
  <si>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</si>
  <si>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</si>
  <si>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</si>
  <si>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</si>
  <si>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</si>
  <si>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</si>
  <si>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</si>
  <si>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</si>
  <si>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</si>
  <si>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</si>
  <si>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</si>
  <si>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</si>
  <si>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</si>
  <si>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</si>
  <si>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</si>
  <si>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</si>
  <si>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</si>
  <si>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</si>
  <si>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</si>
  <si>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</si>
  <si>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</si>
  <si>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</si>
  <si>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</si>
  <si>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</si>
  <si>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</si>
  <si>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</si>
  <si>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</si>
  <si>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</si>
  <si>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</si>
  <si>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</si>
  <si>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</si>
  <si>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</si>
  <si>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</si>
  <si>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</si>
  <si>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</si>
  <si>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</si>
  <si>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</si>
  <si>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</si>
  <si>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</si>
  <si>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</si>
  <si>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</si>
  <si>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</si>
  <si>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</si>
  <si>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</si>
  <si>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</si>
  <si>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</si>
  <si>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</si>
  <si>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</si>
  <si>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</si>
  <si>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</si>
  <si>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</si>
  <si>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</si>
  <si>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</si>
  <si>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</si>
  <si>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</si>
  <si>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</si>
  <si>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</si>
  <si>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</si>
  <si>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</si>
  <si>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</si>
  <si>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</si>
  <si>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</si>
  <si>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</si>
  <si>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</si>
  <si>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</si>
  <si>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</si>
  <si>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</si>
  <si>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</si>
  <si>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</si>
  <si>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</si>
  <si>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</si>
  <si>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</si>
  <si>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</si>
  <si>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</si>
  <si>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</si>
  <si>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</si>
  <si>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</si>
  <si>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</si>
  <si>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</si>
  <si>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</si>
  <si>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</si>
  <si>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</si>
  <si>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</si>
  <si>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</si>
  <si>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</si>
  <si>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</si>
  <si>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</si>
  <si>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</si>
  <si>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</si>
  <si>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</si>
  <si>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</si>
  <si>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</si>
  <si>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</si>
  <si>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</si>
  <si>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</si>
  <si>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</si>
  <si>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</si>
  <si>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</si>
  <si>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</si>
  <si>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</si>
  <si>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</si>
  <si>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Wählen Sie Ihre Erklärung. Die Optionen für den Geltungsbereich sind:
A. Unternehmensweit
B. Ware (oder eine Liste von Produkten)
C. Benutzerdefinierte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</si>
  <si>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</si>
  <si>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</si>
  <si>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</si>
  <si>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</si>
  <si>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</si>
  <si>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</si>
  <si>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</si>
  <si>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</si>
  <si>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</si>
  <si>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</si>
  <si>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</si>
  <si>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</si>
  <si>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</si>
  <si>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</si>
  <si>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</si>
  <si>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</si>
  <si>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</si>
  <si>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</si>
  <si>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</si>
  <si>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</si>
  <si>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</si>
  <si>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</si>
  <si>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</si>
  <si>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</si>
  <si>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</si>
  <si>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</si>
  <si>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</si>
  <si>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</si>
  <si>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</si>
  <si>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</si>
  <si>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</si>
  <si>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</si>
  <si>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</si>
  <si>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</si>
  <si>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</si>
  <si>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</si>
  <si>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</si>
  <si>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</si>
  <si>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</si>
  <si>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</si>
  <si>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</si>
  <si>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</si>
  <si>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Alam Lestari Kencana</t>
  </si>
  <si>
    <t>CID001393</t>
  </si>
  <si>
    <t>PT Bangka Kudai Tin</t>
  </si>
  <si>
    <t>CID001409</t>
  </si>
  <si>
    <t>PT Bangka Timah Utama Sejahtera</t>
  </si>
  <si>
    <t>CID001416</t>
  </si>
  <si>
    <t>PT BilliTin Makmur Lestari</t>
  </si>
  <si>
    <t>CID001424</t>
  </si>
  <si>
    <t>PT Fang Di MulTindo</t>
  </si>
  <si>
    <t>CID001442</t>
  </si>
  <si>
    <t>PT Panca Mega Persada</t>
  </si>
  <si>
    <t>CID001457</t>
  </si>
  <si>
    <t>CID001466</t>
  </si>
  <si>
    <t>PT Sumber Jaya Indah</t>
  </si>
  <si>
    <t>CID001471</t>
  </si>
  <si>
    <t>CID001486</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</si>
  <si>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</si>
  <si>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</si>
  <si>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</si>
  <si>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</si>
  <si>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</si>
  <si>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</si>
  <si>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</si>
  <si>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</si>
  <si>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</si>
  <si>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</si>
  <si>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</si>
  <si>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</si>
  <si>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</si>
  <si>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</si>
  <si>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</si>
  <si>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</si>
  <si>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</si>
  <si>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</si>
  <si>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</si>
  <si>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</si>
  <si>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</si>
  <si>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</si>
  <si>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</si>
  <si>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</si>
  <si>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</si>
  <si>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</si>
  <si>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</si>
  <si>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</si>
  <si>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</si>
  <si>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</si>
  <si>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</si>
  <si>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</si>
  <si>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</si>
  <si>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</si>
  <si>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</si>
  <si>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</si>
  <si>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</si>
  <si>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Ganxian Shirui New Material Co., Ltd.</t>
  </si>
  <si>
    <t>CID002531</t>
  </si>
  <si>
    <t>Ganzhou Yatai Tungsten Co., Ltd.</t>
  </si>
  <si>
    <t>CID002536</t>
  </si>
  <si>
    <t>Jiangxi Xiushui Xianggan Nonferrous Metals Co., Ltd.</t>
  </si>
  <si>
    <t>CID002535</t>
  </si>
  <si>
    <t>Sanher Tungsten Vietnam Co., Ltd.</t>
  </si>
  <si>
    <t>CID002538</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</si>
  <si>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</si>
  <si>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</si>
  <si>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</si>
  <si>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</si>
  <si>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</si>
  <si>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</si>
  <si>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</si>
  <si>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</si>
  <si>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</si>
  <si>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</si>
  <si>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</si>
  <si>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</si>
  <si>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</si>
  <si>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</si>
  <si>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</si>
  <si>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</si>
  <si>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</si>
  <si>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</si>
  <si>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</si>
  <si>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</si>
  <si>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</si>
  <si>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</si>
  <si>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</si>
  <si>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</si>
  <si>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</si>
  <si>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</si>
  <si>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</si>
  <si>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</si>
  <si>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</si>
  <si>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PT Pelat Timah Nusantara Tbk</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</si>
  <si>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</si>
  <si>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</si>
  <si>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</si>
  <si>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</si>
  <si>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</si>
  <si>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</si>
  <si>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</si>
  <si>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</si>
  <si>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</si>
  <si>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</si>
  <si>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</si>
  <si>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</si>
  <si>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</si>
  <si>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</si>
  <si>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</si>
  <si>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</si>
  <si>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</si>
  <si>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</si>
  <si>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</si>
  <si>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</si>
  <si>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</si>
  <si>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</si>
  <si>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</si>
  <si>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</si>
  <si>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</si>
  <si>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</si>
  <si>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34"/>
      </rPr>
      <t>联系人姓名</t>
    </r>
    <r>
      <rPr>
        <sz val="11"/>
        <rFont val="Verdana"/>
        <family val="2"/>
      </rPr>
      <t xml:space="preserve"> (*):</t>
    </r>
  </si>
  <si>
    <r>
      <rPr>
        <sz val="11"/>
        <rFont val="宋体"/>
        <charset val="134"/>
      </rPr>
      <t>联系人电邮地址</t>
    </r>
    <r>
      <rPr>
        <sz val="11"/>
        <rFont val="Verdana"/>
        <family val="2"/>
      </rPr>
      <t xml:space="preserve"> (*):</t>
    </r>
  </si>
  <si>
    <r>
      <rPr>
        <sz val="11"/>
        <rFont val="宋体"/>
        <charset val="134"/>
      </rPr>
      <t>联系人电话</t>
    </r>
    <r>
      <rPr>
        <sz val="11"/>
        <rFont val="Verdana"/>
        <family val="2"/>
      </rPr>
      <t xml:space="preserve"> (*):</t>
    </r>
  </si>
  <si>
    <r>
      <rPr>
        <sz val="11"/>
        <rFont val="宋体"/>
        <charset val="134"/>
      </rPr>
      <t>授权人姓名</t>
    </r>
    <r>
      <rPr>
        <sz val="11"/>
        <rFont val="Verdana"/>
        <family val="2"/>
      </rPr>
      <t xml:space="preserve"> (*):</t>
    </r>
  </si>
  <si>
    <r>
      <rPr>
        <sz val="11"/>
        <rFont val="宋体"/>
        <charset val="134"/>
      </rPr>
      <t>授权人职务</t>
    </r>
    <r>
      <rPr>
        <sz val="11"/>
        <rFont val="Verdana"/>
        <family val="2"/>
      </rPr>
      <t>:</t>
    </r>
  </si>
  <si>
    <r>
      <rPr>
        <sz val="11"/>
        <rFont val="宋体"/>
        <charset val="134"/>
      </rPr>
      <t>授权人电邮地址</t>
    </r>
    <r>
      <rPr>
        <sz val="11"/>
        <rFont val="Verdana"/>
        <family val="2"/>
      </rPr>
      <t xml:space="preserve"> (*):</t>
    </r>
  </si>
  <si>
    <r>
      <rPr>
        <sz val="11"/>
        <rFont val="宋体"/>
        <charset val="134"/>
      </rPr>
      <t>授权人电话</t>
    </r>
    <r>
      <rPr>
        <sz val="11"/>
        <rFont val="Verdana"/>
        <family val="2"/>
      </rPr>
      <t xml:space="preserve"> (*):</t>
    </r>
  </si>
  <si>
    <r>
      <rPr>
        <sz val="11"/>
        <rFont val="宋体"/>
        <charset val="134"/>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</si>
  <si>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</si>
  <si>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</si>
  <si>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</si>
  <si>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</si>
  <si>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</si>
  <si>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</si>
  <si>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</si>
  <si>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</si>
  <si>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</si>
  <si>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</si>
  <si>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</si>
  <si>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</si>
  <si>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</si>
  <si>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</si>
  <si>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</si>
  <si>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3. This is a declaration that any portion of the 3TGs contained in a product or multiple products originates from the DRC or an adjoining country (covered countries). 
The answer to this query shall be "yes", "no", or "unknown".
This question is mandatory for a specific metal if the response to Question 1 or 2 is “Yes” for that metal.</t>
  </si>
  <si>
    <t>3. 这是要申报存在于一种产品或多种产品中的 3TG 的任何部分的源产地是刚果民主共和国及其毗邻受管制国家。
以“是”、“否”或“不知道”来答复此问题。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</si>
  <si>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
この質問は、質問1又は2の回答が「Yes（はい）」の金属については必須となります。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</si>
  <si>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</si>
  <si>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</si>
  <si>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</si>
  <si>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</si>
  <si>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</si>
  <si>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</si>
  <si>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</si>
  <si>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</si>
  <si>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</si>
  <si>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</si>
  <si>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</si>
  <si>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</si>
  <si>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</si>
  <si>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</si>
  <si>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</si>
  <si>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</si>
  <si>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</si>
  <si>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</si>
  <si>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</si>
  <si>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</si>
  <si>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</si>
  <si>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</si>
  <si>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</si>
  <si>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</si>
  <si>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</si>
  <si>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冶炼厂参考目录</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</si>
  <si>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</si>
  <si>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</si>
  <si>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</si>
  <si>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</si>
  <si>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</si>
  <si>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</si>
  <si>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</si>
  <si>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</si>
  <si>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</si>
  <si>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</si>
  <si>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</si>
  <si>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</si>
  <si>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</si>
  <si>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</si>
  <si>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</si>
  <si>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</si>
  <si>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</si>
  <si>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</si>
  <si>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</si>
  <si>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</si>
  <si>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</si>
  <si>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</si>
  <si>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</si>
  <si>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3. 이것은 한 제품이나 여러 제품들에 포함된 3TG의 일정 부분이 콩고공화국이나 그 인접국가(적용 국가들)로부터 유래된 것인지에 대한 신고입니다. 
이 질문에 대한 답은 "Yes", "No", 또는 "Unknown"이 되어야 합니다.
이 질문은 만일 특정 광물에 대한 질문1 또는 질문2의 답이 그 광물에 대해 "Yes"라면 필수 사항입니다.</t>
    </r>
  </si>
  <si>
    <r>
      <rPr>
        <sz val="10"/>
        <rFont val="Verdana"/>
        <family val="2"/>
      </rPr>
      <t>3. Il s’agit d’une déclaration selon laquelle une partie des 3TG contenue dans un ou plusieurs produits provient de la RDC ou d’un pays limitrophe (les pays couverts). 
La réponse à cette question doit être « oui », « non » ou « inconnu ».
Cette question est obligatoire pour un métal donné si la réponse à la question 1 ou 2 est « oui » pour ce métal.</t>
    </r>
  </si>
  <si>
    <r>
      <rPr>
        <sz val="10"/>
        <rFont val="Verdana"/>
        <family val="2"/>
      </rPr>
      <t>3. Esta é uma declaração de que qualquer parte dos minerais de conflito contidos em um produto ou em vários produtos tem origem na RDC ou em países vizinhos (países abrangidos). 
A resposta a esta pergunta deverá ser “Sim”, “Não” ou “Desconhecido”.
Esta pergunta é obrigatória para um metal específico se a resposta às perguntas 1 ou 2 for “Sim” para esse metal.</t>
    </r>
  </si>
  <si>
    <r>
      <rPr>
        <sz val="10"/>
        <rFont val="Verdana"/>
        <family val="2"/>
      </rPr>
      <t>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t>
    </r>
  </si>
  <si>
    <r>
      <rPr>
        <sz val="10"/>
        <rFont val="Verdana"/>
        <family val="2"/>
      </rPr>
      <t xml:space="preserve">3.  Ésta es una declaración que menciona que cualquier parte de los 3TG contenidos en un producto o múltiples productos se originan del DRC o de un país contiguo (países cubiertos).  
La respuesta a esta pregunta debe ser "sí", "no" o "desconocido". 
Esta pregunta es obligatoria para un metal específico si la respuesta a la Pregunta 1 o 2 es "sí" para ese metal. </t>
    </r>
  </si>
  <si>
    <r>
      <rPr>
        <sz val="10"/>
        <rFont val="Verdana"/>
        <family val="2"/>
      </rPr>
      <t>3. Questa è una dichiarazione che qualsiasi parte dei metalli di conflitto contenuta in uno o più prodotti deriva dalla DRC o paesi limitrofi (paesi interessati). 
La risposta a questa domanda può essere "sì", "no" o "sconosciuto".
Questa domanda è obbligatoria per un metallo specifico se la risposta alla domanda 1 o 2 è "Sì" relativamente a quel metallo.</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</si>
  <si>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</si>
  <si>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</si>
  <si>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</si>
  <si>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</si>
  <si>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</si>
  <si>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</si>
  <si>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</si>
  <si>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</si>
  <si>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</si>
  <si>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</si>
  <si>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</si>
  <si>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</si>
  <si>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</si>
  <si>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</si>
  <si>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</si>
  <si>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</si>
  <si>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</si>
  <si>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</si>
  <si>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</si>
  <si>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</si>
  <si>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</si>
  <si>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</si>
  <si>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</si>
  <si>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</si>
  <si>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</si>
  <si>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</si>
  <si>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</si>
  <si>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</si>
  <si>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</si>
  <si>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</si>
  <si>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</si>
  <si>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</si>
  <si>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</si>
  <si>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</si>
  <si>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</si>
  <si>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</si>
  <si>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</si>
  <si>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</si>
  <si>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</si>
  <si>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</si>
  <si>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</si>
  <si>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</si>
  <si>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</si>
  <si>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</si>
  <si>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</si>
  <si>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</si>
  <si>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</si>
  <si>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</si>
  <si>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</si>
  <si>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</si>
  <si>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</si>
  <si>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</si>
  <si>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</si>
  <si>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</si>
  <si>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</si>
  <si>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</si>
  <si>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</si>
  <si>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</si>
  <si>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</si>
  <si>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</si>
  <si>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</si>
  <si>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</si>
  <si>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</si>
  <si>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</si>
  <si>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</si>
  <si>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</si>
  <si>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</si>
  <si>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</si>
  <si>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</si>
  <si>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</si>
  <si>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</si>
  <si>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</si>
  <si>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</si>
  <si>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</si>
  <si>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</si>
  <si>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</si>
  <si>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</si>
  <si>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</si>
  <si>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</si>
  <si>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</si>
  <si>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</si>
  <si>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</si>
  <si>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</si>
  <si>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</si>
  <si>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</si>
  <si>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</si>
  <si>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</si>
  <si>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</si>
  <si>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</si>
  <si>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</si>
  <si>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</si>
  <si>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</si>
  <si>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</si>
  <si>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</si>
  <si>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</si>
  <si>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</si>
  <si>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</si>
  <si>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</si>
  <si>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</si>
  <si>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</si>
  <si>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</si>
  <si>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</si>
  <si>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</si>
  <si>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</si>
  <si>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</si>
  <si>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</si>
  <si>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</si>
  <si>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</si>
  <si>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</si>
  <si>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</si>
  <si>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</si>
  <si>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</si>
  <si>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</si>
  <si>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</si>
  <si>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</si>
  <si>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</si>
  <si>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</si>
  <si>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</si>
  <si>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</si>
  <si>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</si>
  <si>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</si>
  <si>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</si>
  <si>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</si>
  <si>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</si>
  <si>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</si>
  <si>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</si>
  <si>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</si>
  <si>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</si>
  <si>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</si>
  <si>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</si>
  <si>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</si>
  <si>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</si>
  <si>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</si>
  <si>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</si>
  <si>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</si>
  <si>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</si>
  <si>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</si>
  <si>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</si>
  <si>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</si>
  <si>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</si>
  <si>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</si>
  <si>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an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</si>
  <si>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</si>
  <si>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</si>
  <si>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</si>
  <si>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</si>
  <si>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</si>
  <si>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</si>
  <si>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</si>
  <si>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</si>
  <si>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</si>
  <si>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</si>
  <si>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</si>
  <si>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</si>
  <si>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</si>
  <si>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</si>
  <si>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</si>
  <si>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</si>
  <si>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</si>
  <si>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</si>
  <si>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</si>
  <si>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</si>
  <si>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</si>
  <si>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</si>
  <si>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</si>
  <si>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</si>
  <si>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</si>
  <si>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</si>
  <si>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</si>
  <si>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</si>
  <si>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</si>
  <si>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</si>
  <si>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</si>
  <si>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</si>
  <si>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</si>
  <si>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</si>
  <si>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</si>
  <si>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</si>
  <si>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</si>
  <si>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</si>
  <si>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</si>
  <si>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</si>
  <si>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</si>
  <si>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</si>
  <si>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</si>
  <si>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</si>
  <si>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</si>
  <si>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</si>
  <si>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</si>
  <si>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</si>
  <si>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</si>
  <si>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</si>
  <si>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</si>
  <si>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</si>
  <si>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</si>
  <si>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</si>
  <si>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</si>
  <si>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</si>
  <si>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</si>
  <si>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</si>
  <si>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</si>
  <si>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</si>
  <si>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</si>
  <si>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</si>
  <si>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</si>
  <si>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</si>
  <si>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</si>
  <si>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</si>
  <si>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</si>
  <si>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</si>
  <si>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</si>
  <si>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</si>
  <si>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</si>
  <si>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</si>
  <si>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</si>
  <si>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</si>
  <si>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</si>
  <si>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</si>
  <si>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</si>
  <si>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</si>
  <si>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</si>
  <si>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</si>
  <si>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</si>
  <si>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</si>
  <si>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</si>
  <si>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</si>
  <si>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</si>
  <si>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</si>
  <si>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</si>
  <si>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</si>
  <si>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</si>
  <si>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</si>
  <si>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</si>
  <si>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</si>
  <si>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</si>
  <si>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</si>
  <si>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</si>
  <si>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</si>
  <si>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</si>
  <si>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</si>
  <si>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</si>
  <si>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</si>
  <si>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</si>
  <si>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</si>
  <si>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</si>
  <si>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</si>
  <si>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</si>
  <si>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</si>
  <si>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</si>
  <si>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</si>
  <si>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</si>
  <si>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 xml:space="preserve">The following list represents the CFSI’s latest smelter name / alias information as of this template’s release.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Column B is a list of commonly used names for known smelters that are eligible for CFSP’s audit program.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</si>
  <si>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</si>
  <si>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</si>
  <si>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</si>
  <si>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</si>
  <si>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</si>
  <si>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</si>
  <si>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</si>
  <si>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</si>
  <si>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</si>
  <si>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</si>
  <si>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</si>
  <si>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</si>
  <si>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</si>
  <si>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</si>
  <si>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</si>
  <si>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</si>
  <si>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</si>
  <si>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</si>
  <si>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</si>
  <si>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</si>
  <si>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</si>
  <si>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</si>
  <si>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</si>
  <si>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</si>
  <si>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</si>
  <si>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</si>
  <si>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</si>
  <si>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</si>
  <si>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</si>
  <si>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</si>
  <si>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</si>
  <si>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</si>
  <si>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</si>
  <si>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</si>
  <si>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</si>
  <si>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</si>
  <si>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</si>
  <si>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</si>
  <si>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</si>
  <si>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</si>
  <si>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</si>
  <si>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</si>
  <si>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</si>
  <si>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</si>
  <si>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</si>
  <si>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</si>
  <si>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</si>
  <si>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</si>
  <si>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</si>
  <si>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</si>
  <si>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</si>
  <si>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</si>
  <si>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</si>
  <si>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</si>
  <si>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</si>
  <si>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</si>
  <si>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</si>
  <si>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</si>
  <si>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</si>
  <si>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</si>
  <si>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</si>
  <si>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</si>
  <si>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</si>
  <si>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</si>
  <si>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</si>
  <si>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</si>
  <si>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</si>
  <si>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</si>
  <si>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</si>
  <si>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</si>
  <si>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</si>
  <si>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</si>
  <si>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</si>
  <si>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</si>
  <si>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</si>
  <si>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</si>
  <si>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</si>
  <si>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</si>
  <si>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</si>
  <si>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</si>
  <si>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</si>
  <si>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</si>
  <si>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</si>
  <si>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</si>
  <si>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</si>
  <si>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</si>
  <si>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</si>
  <si>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</si>
  <si>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</si>
  <si>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</si>
  <si>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</si>
  <si>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</si>
  <si>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</si>
  <si>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</si>
  <si>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</si>
  <si>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</si>
  <si>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</si>
  <si>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</si>
  <si>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</si>
  <si>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</si>
  <si>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</si>
  <si>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</si>
  <si>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</si>
  <si>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</si>
  <si>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</si>
  <si>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</si>
  <si>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</si>
  <si>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</si>
  <si>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</si>
  <si>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</si>
  <si>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</si>
  <si>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</si>
  <si>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</si>
  <si>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</si>
  <si>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</si>
  <si>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</si>
  <si>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</si>
  <si>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</si>
  <si>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</si>
  <si>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</si>
  <si>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</si>
  <si>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</si>
  <si>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</si>
  <si>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</si>
  <si>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</si>
  <si>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</si>
  <si>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</si>
  <si>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</si>
  <si>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</si>
  <si>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</si>
  <si>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</si>
  <si>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</si>
  <si>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</si>
  <si>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</si>
  <si>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</si>
  <si>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</si>
  <si>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</si>
  <si>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</si>
  <si>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</si>
  <si>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</si>
  <si>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</si>
  <si>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</si>
  <si>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</si>
  <si>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</si>
  <si>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</si>
  <si>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</si>
  <si>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</si>
  <si>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</si>
  <si>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</si>
  <si>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</si>
  <si>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</si>
  <si>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</si>
  <si>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</si>
  <si>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</si>
  <si>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</si>
  <si>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</si>
  <si>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</si>
  <si>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</si>
  <si>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</si>
  <si>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</si>
  <si>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</si>
  <si>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</si>
  <si>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</si>
  <si>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</si>
  <si>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</si>
  <si>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</si>
  <si>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</si>
  <si>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</si>
  <si>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</si>
  <si>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</si>
  <si>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</si>
  <si>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</si>
  <si>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</si>
  <si>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</si>
  <si>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</si>
  <si>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</si>
  <si>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</si>
  <si>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</si>
  <si>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</si>
  <si>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</si>
  <si>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</si>
  <si>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</si>
  <si>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</si>
  <si>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</si>
  <si>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</si>
  <si>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</si>
  <si>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</si>
  <si>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</si>
  <si>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</si>
  <si>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</si>
  <si>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</si>
  <si>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</si>
  <si>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</si>
  <si>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</si>
  <si>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</si>
  <si>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</si>
  <si>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</si>
  <si>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</si>
  <si>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</si>
  <si>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</si>
  <si>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</si>
  <si>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</si>
  <si>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</si>
  <si>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</si>
  <si>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</si>
  <si>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</si>
  <si>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</si>
  <si>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</si>
  <si>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</si>
  <si>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</si>
  <si>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</si>
  <si>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</si>
  <si>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</si>
  <si>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</si>
  <si>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</si>
  <si>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</si>
  <si>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</si>
  <si>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</si>
  <si>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</si>
  <si>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</si>
  <si>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</si>
  <si>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Faggi Enrico S.p.A.</t>
  </si>
  <si>
    <t>CID002355</t>
  </si>
  <si>
    <t>Sesto Fiorentino</t>
  </si>
  <si>
    <t>Florence</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</si>
  <si>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</si>
  <si>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</si>
  <si>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</si>
  <si>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</si>
  <si>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</si>
  <si>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</si>
  <si>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</si>
  <si>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</si>
  <si>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</si>
  <si>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</si>
  <si>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</si>
  <si>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</si>
  <si>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</si>
  <si>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</si>
  <si>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</si>
  <si>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</si>
  <si>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</si>
  <si>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</si>
  <si>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</si>
  <si>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</si>
  <si>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</si>
  <si>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</si>
  <si>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</si>
  <si>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</si>
  <si>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</si>
  <si>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</si>
  <si>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</si>
  <si>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</si>
  <si>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</si>
  <si>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</si>
  <si>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</si>
  <si>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</si>
  <si>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</si>
  <si>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</si>
  <si>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</si>
  <si>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</si>
  <si>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</si>
  <si>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</si>
  <si>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</si>
  <si>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</si>
  <si>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</si>
  <si>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</si>
  <si>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</si>
  <si>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</si>
  <si>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</si>
  <si>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</si>
  <si>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</si>
  <si>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</si>
  <si>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</si>
  <si>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</si>
  <si>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</si>
  <si>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</si>
  <si>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</si>
  <si>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</si>
  <si>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</si>
  <si>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</si>
  <si>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</si>
  <si>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</si>
  <si>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</si>
  <si>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</si>
  <si>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</si>
  <si>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</si>
  <si>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</si>
  <si>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</si>
  <si>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</si>
  <si>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</si>
  <si>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</si>
  <si>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</si>
  <si>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</si>
  <si>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</si>
  <si>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</si>
  <si>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</si>
  <si>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</si>
  <si>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</si>
  <si>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</si>
  <si>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</si>
  <si>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</si>
  <si>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</si>
  <si>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</si>
  <si>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</si>
  <si>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</si>
  <si>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</si>
  <si>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</si>
  <si>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</si>
  <si>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</si>
  <si>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</si>
  <si>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</si>
  <si>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</si>
  <si>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</si>
  <si>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</si>
  <si>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</si>
  <si>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</si>
  <si>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</si>
  <si>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</si>
  <si>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</si>
  <si>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</si>
  <si>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</si>
  <si>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</si>
  <si>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</si>
  <si>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</si>
  <si>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</si>
  <si>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</si>
  <si>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</si>
  <si>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</si>
  <si>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</si>
  <si>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</si>
  <si>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</si>
  <si>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</si>
  <si>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</si>
  <si>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</si>
  <si>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</si>
  <si>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</si>
  <si>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</si>
  <si>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</si>
  <si>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</si>
  <si>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</si>
  <si>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</si>
  <si>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</si>
  <si>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</si>
  <si>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Feinhütte Halsbrücke GmbH</t>
  </si>
  <si>
    <t>CID000466</t>
  </si>
  <si>
    <t>Halsbrücke</t>
  </si>
  <si>
    <t>Saxony</t>
  </si>
  <si>
    <t>Chmielów</t>
  </si>
  <si>
    <t>Subcarpathian Voivodeship</t>
  </si>
  <si>
    <t>Geiju</t>
  </si>
  <si>
    <t>Gejiu Zili Mining And Metallurgy Co., Ltd.</t>
  </si>
  <si>
    <t>Yunnan Geiju Zili Metallurgy Co. Ltd.</t>
  </si>
  <si>
    <t>Ganzhou</t>
  </si>
  <si>
    <t>Putuo District</t>
  </si>
  <si>
    <t>Shanghai</t>
  </si>
  <si>
    <t>Linwu Xianggui Ore Smelting Co., Ltd.</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</si>
  <si>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</si>
  <si>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</si>
  <si>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</si>
  <si>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</si>
  <si>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</si>
  <si>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</si>
  <si>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</si>
  <si>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</si>
  <si>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</si>
  <si>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</si>
  <si>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</si>
  <si>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</si>
  <si>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</si>
  <si>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</si>
  <si>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</si>
  <si>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</si>
  <si>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</si>
  <si>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</si>
  <si>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</si>
  <si>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</si>
  <si>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</si>
  <si>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Kepulauan</t>
  </si>
  <si>
    <t>BML</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</si>
  <si>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</si>
  <si>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</si>
  <si>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</si>
  <si>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</si>
  <si>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</si>
  <si>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</si>
  <si>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</si>
  <si>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</si>
  <si>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</si>
  <si>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</si>
  <si>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</si>
  <si>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</si>
  <si>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</si>
  <si>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</si>
  <si>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</si>
  <si>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</si>
  <si>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</si>
  <si>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</si>
  <si>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</si>
  <si>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</si>
  <si>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</si>
  <si>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</si>
  <si>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</si>
  <si>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</si>
  <si>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</si>
  <si>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</si>
  <si>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</si>
  <si>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</si>
  <si>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</si>
  <si>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</si>
  <si>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</si>
  <si>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</si>
  <si>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</si>
  <si>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</si>
  <si>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</si>
  <si>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</si>
  <si>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</si>
  <si>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</si>
  <si>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</si>
  <si>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</si>
  <si>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</si>
  <si>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</si>
  <si>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</si>
  <si>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</si>
  <si>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</si>
  <si>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</si>
  <si>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</si>
  <si>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</si>
  <si>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</si>
  <si>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</si>
  <si>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</si>
  <si>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</si>
  <si>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</si>
  <si>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</si>
  <si>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</si>
  <si>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</si>
  <si>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</si>
  <si>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</si>
  <si>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</si>
  <si>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</si>
  <si>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</si>
  <si>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</si>
  <si>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</si>
  <si>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</si>
  <si>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</si>
  <si>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</si>
  <si>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</si>
  <si>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</si>
  <si>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</si>
  <si>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</si>
  <si>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</si>
  <si>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</si>
  <si>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</si>
  <si>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</si>
  <si>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</si>
  <si>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</si>
  <si>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</si>
  <si>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</si>
  <si>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</si>
  <si>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</si>
  <si>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</si>
  <si>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</si>
  <si>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Ganxian</t>
  </si>
  <si>
    <t>Pobedit, JSC</t>
  </si>
  <si>
    <t>CID002532</t>
  </si>
  <si>
    <t>Vladikavkaz</t>
  </si>
  <si>
    <t>Republic of North Ossetia-Alania</t>
  </si>
  <si>
    <t>Huyen Nhon Trach</t>
  </si>
  <si>
    <t>Tinh Dong Nai</t>
  </si>
  <si>
    <t>Dai Tu</t>
  </si>
  <si>
    <t>Thai Nguyen</t>
  </si>
  <si>
    <t>Hunan Chuangda Vanadium Tungsten Co., Ltd. Yanglin</t>
  </si>
  <si>
    <t>CID002578</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</si>
  <si>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</si>
  <si>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</si>
  <si>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</si>
  <si>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</si>
  <si>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</si>
  <si>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</si>
  <si>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</si>
  <si>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</si>
  <si>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</si>
  <si>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</si>
  <si>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</si>
  <si>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</si>
  <si>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</si>
  <si>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</si>
  <si>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</si>
  <si>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</si>
  <si>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</si>
  <si>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</si>
  <si>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</si>
  <si>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</si>
  <si>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</si>
  <si>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</si>
  <si>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</si>
  <si>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</si>
  <si>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</si>
  <si>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</si>
  <si>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</si>
  <si>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</si>
  <si>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</si>
  <si>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</si>
  <si>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</si>
  <si>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</si>
  <si>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</si>
  <si>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</si>
  <si>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</si>
  <si>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</si>
  <si>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</si>
  <si>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</si>
  <si>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</si>
  <si>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</si>
  <si>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</si>
  <si>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</si>
  <si>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</si>
  <si>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</si>
  <si>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</si>
  <si>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</si>
  <si>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</si>
  <si>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</si>
  <si>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</si>
  <si>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</si>
  <si>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</si>
  <si>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</si>
  <si>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</si>
  <si>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</si>
  <si>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</si>
  <si>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</si>
  <si>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</si>
  <si>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</si>
  <si>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</si>
  <si>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</si>
  <si>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</si>
  <si>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</si>
  <si>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</si>
  <si>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</si>
  <si>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r>
      <rPr>
        <sz val="10"/>
        <rFont val="Verdana"/>
        <family val="2"/>
      </rPr>
      <t>以下目录是截止此模板发布时 CFSI 的最新冶炼厂名称/别名信息。冶炼厂存在于此目录中不保证它就是不使用冲突矿产冶炼厂计划内的目前有效或合规的冶炼厂。
有关有效或合规的标准冶炼厂名称的最新、准确目录，请访问 CFSI 网站 www.conflictfreesourcing.org。
B 列是符合 CFSP 审核计划条件的已知冶炼厂的常用名称目录。
C 列是正式标准冶炼厂名称目录，被认为是合格冶炼厂的法定名称。大多数冶炼厂的这两列具有相同的条目，然而，如果常用名称与标准名称不同，则在 B 列中注明这种变化。</t>
    </r>
  </si>
  <si>
    <r>
      <rPr>
        <sz val="10"/>
        <rFont val="Verdana"/>
        <family val="2"/>
      </rPr>
      <t xml:space="preserve">다음 목록은 이 템플릿의 발표 시점을 기준으로 한 CFSI의 최신 제련소 명칭/별칭 정보를 나타냅니다.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CFSI 웹사이트인 www.conflictfreesourcing.org를 참조하십시오. 
B열은 CFSP 감사 프로그램에 적격한 제련소들의 일반적으로 사용되는 명칭의 목록입니다. 
C열은 공식적인 제련소 표준 명칭의 목록으로, 자격을 갖춘 제련소의 법적 명칭이 되기도 합니다. 대다수 제련소들의 명칭이 두 열 모두 동일하지만, 일반 명칭이 표준 명칭과 다를 경우, 다른 명칭이 B열에 표기됩니다. </t>
    </r>
  </si>
  <si>
    <r>
      <rPr>
        <sz val="10"/>
        <rFont val="Verdana"/>
        <family val="2"/>
      </rPr>
      <t xml:space="preserve">La liste suivante représente les dernières informations de la CFSI relatives au nom/pseudonyme de la fonderie au moment de la publication de ce modèle. La présence d’une fonderie sur cette liste ne garantit PAS que celle-ci est actuellement active ou conforme au Programme des fonderies hors conflits (Conflict Free Smelter Program, CFSP). 
Veuillez consulter le site Web de la CFSI, www.conflictfreesourcing.org, pour obtenir la liste actualisée et précise de noms des fonderies standard qui sont actives ou conformes. 
La colonne B est une liste de noms couramment  utilisés pour les fonderies connues qui sont éligibles pour le programme d'audit du CFSP.
La colonne C est la liste des noms officiels des fonderies standard, entendus comme noms légaux des fonderies éligibles. La plupart des fonderies auront la même entrée pour les deux colonnes ; toutefois, si le nom courant est différent du nom standard, la variation est indiquée dans la colonne B. </t>
    </r>
  </si>
  <si>
    <r>
      <rPr>
        <sz val="10"/>
        <rFont val="Verdana"/>
        <family val="2"/>
      </rPr>
      <t xml:space="preserve">A lista a seguir representa as informações mais recentes da CFSI sobre nomes/pseudônimos de fundições no momento da divulgação deste modelo. A presença de uma fundição aqui NÃO é uma garantia de que ela esteja atualmente Ativa ou Em conformidade com o Programa de fundições livres de conflito (Conflict-Free Smelter Program, CFSP). 
Consulte o site da CFSI, www.conflictfreesourcing.org, para obter a versão mais recente e precisa da lista de nomes padrão de fundições que estão Ativas ou em Conformidade. 
A coluna B é uma lista de nomes comumente usados para fundições conhecidas que são elegíveis para o programa de auditoria do CFSP.
A coluna C é a lista dos nomes padrão oficiais de fundições, entendidos como sendo as razões sociais das fundições elegíveis. A maioria das fundições terá a mesma entrada em ambas as colunas; no entanto, se o nome comum variar em relação ao nome padrão, a variação será indicada na coluna B. </t>
    </r>
  </si>
  <si>
    <r>
      <rPr>
        <sz val="10"/>
        <rFont val="Verdana"/>
        <family val="2"/>
      </rPr>
      <t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t>
    </r>
  </si>
  <si>
    <r>
      <rPr>
        <sz val="10"/>
        <rFont val="Verdana"/>
        <family val="2"/>
      </rPr>
      <t xml:space="preserve">La siguiente lista representa la información del nombre/alias del último fundidor a partir de la publicación de la plantilla. La presencia del fundidor en esta parte NO es una garantía de que actualmente se encuentre activo o en cumplimiento con el Programa de Fundidores Sin Conflictos. 
Consulte la página de Internet de la CFSI, www.conflictfreesourcing.org, para obtener la lista más actual y exacta de los nombres de fundidores estándares que se encuentran activos o en cumplimiento. 
La Columna B es una lista de nombres comúnmente utilizados para los fundidores conocidos que son elegibles para el programa de auditoría CFSP.
La Columna C es una lista de los nombres de los fundidores estándares oficiales, entendiéndose que son los nombres legales de los fundidores elegibles. La mayoría de los fundidores tendrán la misma entrada en ambas columnas; sin embargo, si el nombre común varía del nombre estándar, la variación se observa en la Columna B. </t>
    </r>
  </si>
  <si>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</si>
  <si>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</si>
  <si>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</si>
  <si>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</si>
  <si>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</si>
  <si>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</si>
  <si>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</si>
  <si>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</si>
  <si>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</si>
  <si>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</si>
  <si>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</si>
  <si>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</si>
  <si>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</si>
  <si>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</si>
  <si>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</si>
  <si>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</si>
  <si>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</si>
  <si>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</si>
  <si>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</si>
  <si>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</si>
  <si>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</si>
  <si>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</si>
  <si>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</si>
  <si>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</si>
  <si>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</si>
  <si>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</si>
  <si>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</si>
  <si>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</si>
  <si>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</si>
  <si>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</si>
  <si>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</si>
  <si>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</si>
  <si>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</si>
  <si>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</si>
  <si>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</si>
  <si>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</si>
  <si>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</si>
  <si>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</si>
  <si>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</si>
  <si>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D16 单元格中提供联系人的电子邮件地址</t>
  </si>
  <si>
    <t>「申告」タブのD16セルに連絡先担当者の電子メールを記入してください</t>
  </si>
  <si>
    <t xml:space="preserve">신고(Declaration) 탭의 D16 셀에 담당자 이메일을 제공하십시오. </t>
  </si>
  <si>
    <t>Saisissez une adresse e-mail de contact dans la cellule D16 de l'onglet Déclaration</t>
  </si>
  <si>
    <t>Forneça um e-mail para contato na célula D16 da guia Declaração</t>
  </si>
  <si>
    <t>Geben Sie eine Kontakt-E-Mail-Adresse in der Reiterzelle D16 der Erklärung an</t>
  </si>
  <si>
    <t>Proporcione el correo electrónico del contacto en la pestaña Declaration (Declaración), celda D16</t>
  </si>
  <si>
    <t>Fornire un'e-mail di contatto nella cella D16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</si>
  <si>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</si>
  <si>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</si>
  <si>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</si>
  <si>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</si>
  <si>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</si>
  <si>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</si>
  <si>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</si>
  <si>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</si>
  <si>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</si>
  <si>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</si>
  <si>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</si>
  <si>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</si>
  <si>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</si>
  <si>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</si>
  <si>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</si>
  <si>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</si>
  <si>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D20 单元格中提供授权公司代表的电子邮件地址</t>
  </si>
  <si>
    <t>「申告」タブのD20セルに会社から正式に認められた代表者の電子メールを記入してください</t>
  </si>
  <si>
    <t xml:space="preserve">신고(Declaration) 탭의 D20 셀에 회사 대표 정보책임 담당자 이메일을 제공하십시오. </t>
  </si>
  <si>
    <t>Saisissez l'adresse e-mail du représentant agréé de l'entreprise dans la cellule D20 de l'onglet Déclaration</t>
  </si>
  <si>
    <t>Forneça um e-mail para o representante autorizado pela empresa na célula D20 da guia Declaração</t>
  </si>
  <si>
    <t>Geben Sie eine E-Mail-Adresse eines bevollmächtigten Unternehmensvertreters in der Reiterzelle D20 der Erklärung an</t>
  </si>
  <si>
    <t>Proporcione un correo electrónico del representante autorizado de la compañía en la pestaña Declaration (Declaración), celda D20</t>
  </si>
  <si>
    <t>Fornire un'e-mail del rappresentante della società autorizzata nella cella D20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</si>
  <si>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</si>
  <si>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</si>
  <si>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</si>
  <si>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</si>
  <si>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</si>
  <si>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</si>
  <si>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</si>
  <si>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</si>
  <si>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</si>
  <si>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</si>
  <si>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</si>
  <si>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</si>
  <si>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</si>
  <si>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</si>
  <si>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</si>
  <si>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</si>
  <si>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</si>
  <si>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</si>
  <si>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</si>
  <si>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</si>
  <si>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</si>
  <si>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</si>
  <si>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</si>
  <si>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</si>
  <si>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</si>
  <si>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</si>
  <si>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</si>
  <si>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</si>
  <si>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</si>
  <si>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</si>
  <si>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</si>
  <si>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</si>
  <si>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</si>
  <si>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</si>
  <si>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</si>
  <si>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</si>
  <si>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</si>
  <si>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</si>
  <si>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</si>
  <si>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</si>
  <si>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</si>
  <si>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</si>
  <si>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</si>
  <si>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</si>
  <si>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</si>
  <si>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</si>
  <si>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</si>
  <si>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</si>
  <si>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</si>
  <si>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</si>
  <si>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</si>
  <si>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</si>
  <si>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</si>
  <si>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</si>
  <si>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</si>
  <si>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</si>
  <si>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</si>
  <si>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</si>
  <si>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</si>
  <si>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</si>
  <si>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</si>
  <si>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</si>
  <si>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</si>
  <si>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</si>
  <si>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</si>
  <si>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</si>
  <si>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</si>
  <si>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</si>
  <si>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</si>
  <si>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</si>
  <si>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</si>
  <si>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</si>
  <si>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</si>
  <si>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</si>
  <si>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</si>
  <si>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</si>
  <si>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</si>
  <si>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</si>
  <si>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</si>
  <si>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</si>
  <si>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</si>
  <si>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</si>
  <si>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</si>
  <si>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</si>
  <si>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</si>
  <si>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</si>
  <si>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</si>
  <si>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</si>
  <si>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</si>
  <si>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</si>
  <si>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</si>
  <si>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</si>
  <si>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</si>
  <si>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</si>
  <si>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</si>
  <si>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</si>
  <si>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</si>
  <si>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</si>
  <si>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</si>
  <si>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</si>
  <si>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</si>
  <si>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</si>
  <si>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</si>
  <si>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</si>
  <si>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</si>
  <si>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</si>
  <si>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</si>
  <si>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</si>
  <si>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</si>
  <si>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</si>
  <si>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</si>
  <si>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</si>
  <si>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</si>
  <si>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</si>
  <si>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</si>
  <si>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</si>
  <si>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</si>
  <si>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</si>
  <si>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</si>
  <si>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</si>
  <si>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</si>
  <si>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</si>
  <si>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</si>
  <si>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</si>
  <si>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</si>
  <si>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</si>
  <si>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</si>
  <si>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</si>
  <si>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</si>
  <si>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</si>
  <si>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</si>
  <si>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</si>
  <si>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</si>
  <si>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</si>
  <si>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</si>
  <si>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</si>
  <si>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</si>
  <si>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</si>
  <si>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</si>
  <si>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</si>
  <si>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</si>
  <si>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</si>
  <si>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</si>
  <si>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</si>
  <si>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</si>
  <si>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</si>
  <si>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</si>
  <si>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</si>
  <si>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</si>
  <si>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</si>
  <si>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</si>
  <si>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</si>
  <si>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</si>
  <si>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</si>
  <si>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</si>
  <si>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</si>
  <si>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</si>
  <si>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</si>
  <si>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</si>
  <si>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</si>
  <si>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</si>
  <si>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</si>
  <si>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</si>
  <si>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</si>
  <si>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</si>
  <si>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</si>
  <si>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</si>
  <si>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</si>
  <si>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</si>
  <si>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</si>
  <si>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</si>
  <si>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</si>
  <si>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</si>
  <si>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</si>
  <si>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</si>
  <si>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</si>
  <si>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</si>
  <si>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</si>
  <si>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</si>
  <si>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</si>
  <si>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</si>
  <si>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</si>
  <si>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</si>
  <si>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</si>
  <si>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</si>
  <si>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</si>
  <si>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</si>
  <si>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</si>
  <si>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</si>
  <si>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</si>
  <si>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</si>
  <si>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</si>
  <si>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</si>
  <si>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</si>
  <si>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</si>
  <si>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</si>
  <si>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</si>
  <si>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</si>
  <si>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</si>
  <si>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</si>
  <si>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</si>
  <si>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</si>
  <si>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</si>
  <si>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</si>
  <si>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</si>
  <si>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</si>
  <si>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</si>
  <si>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</si>
  <si>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</si>
  <si>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</si>
  <si>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</si>
  <si>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</si>
  <si>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</si>
  <si>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</si>
  <si>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</si>
  <si>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</si>
  <si>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</si>
  <si>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</si>
  <si>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</si>
  <si>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</si>
  <si>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</si>
  <si>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</si>
  <si>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</si>
  <si>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</si>
  <si>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</si>
  <si>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</si>
  <si>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</si>
  <si>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</si>
  <si>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</si>
  <si>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</si>
  <si>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</si>
  <si>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</si>
  <si>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</si>
  <si>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</si>
  <si>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</si>
  <si>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</si>
  <si>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</si>
  <si>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</si>
  <si>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</si>
  <si>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</si>
  <si>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</si>
  <si>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</si>
  <si>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</si>
  <si>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</si>
  <si>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</si>
  <si>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</si>
  <si>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</si>
  <si>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</si>
  <si>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</si>
  <si>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</si>
  <si>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</si>
  <si>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</si>
  <si>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</si>
  <si>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</si>
  <si>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</si>
  <si>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</si>
  <si>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</si>
  <si>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</si>
  <si>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</si>
  <si>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</si>
  <si>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</si>
  <si>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</si>
  <si>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</si>
  <si>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</si>
  <si>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</si>
  <si>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</si>
  <si>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</si>
  <si>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</si>
  <si>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</si>
  <si>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</si>
  <si>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</si>
  <si>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</si>
  <si>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</si>
  <si>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</si>
  <si>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</si>
  <si>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</si>
  <si>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</si>
  <si>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</si>
  <si>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</si>
  <si>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</si>
  <si>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</si>
  <si>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</si>
  <si>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</si>
  <si>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</si>
  <si>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</si>
  <si>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</si>
  <si>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</si>
  <si>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</si>
  <si>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</si>
  <si>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</si>
  <si>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</si>
  <si>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</si>
  <si>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</si>
  <si>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</si>
  <si>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</si>
  <si>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</si>
  <si>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</si>
  <si>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</si>
  <si>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</si>
  <si>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</si>
  <si>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</si>
  <si>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</si>
  <si>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</si>
  <si>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</si>
  <si>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</si>
  <si>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</si>
  <si>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</si>
  <si>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</si>
  <si>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</si>
  <si>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</si>
  <si>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</si>
  <si>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</si>
  <si>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</si>
  <si>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</si>
  <si>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</si>
  <si>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</si>
  <si>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</si>
  <si>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</si>
  <si>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</si>
  <si>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</si>
  <si>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</si>
  <si>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</si>
  <si>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</si>
  <si>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</si>
  <si>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</si>
  <si>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</si>
  <si>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</si>
  <si>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</si>
  <si>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</si>
  <si>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</si>
  <si>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</si>
  <si>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</si>
  <si>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</si>
  <si>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</si>
  <si>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</si>
  <si>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</si>
  <si>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</si>
  <si>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</si>
  <si>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</si>
  <si>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</si>
  <si>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</si>
  <si>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</si>
  <si>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</si>
  <si>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</si>
  <si>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</si>
  <si>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</si>
  <si>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</si>
  <si>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</si>
  <si>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</si>
  <si>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</si>
  <si>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</si>
  <si>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</si>
  <si>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</si>
  <si>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</si>
  <si>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</si>
  <si>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</si>
  <si>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</si>
  <si>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</si>
  <si>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</si>
  <si>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</si>
  <si>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</si>
  <si>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</si>
  <si>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</si>
  <si>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</si>
  <si>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</si>
  <si>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</si>
  <si>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</si>
  <si>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</si>
  <si>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</si>
  <si>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</si>
  <si>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</si>
  <si>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</si>
  <si>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</si>
  <si>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</si>
  <si>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</si>
  <si>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</si>
  <si>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</si>
  <si>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</si>
  <si>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</si>
  <si>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</si>
  <si>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</si>
  <si>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</si>
  <si>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</si>
  <si>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</si>
  <si>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</si>
  <si>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</si>
  <si>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</si>
  <si>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</si>
  <si>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</si>
  <si>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</si>
  <si>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</si>
  <si>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</si>
  <si>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</si>
  <si>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</si>
  <si>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</si>
  <si>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</si>
  <si>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</si>
  <si>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</si>
  <si>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</si>
  <si>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</si>
  <si>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以下の精錬業者リストは、このテンプレート発表時点で最新のCFSIの精錬業者／別名の情報を表すものです。このリストに精錬業者の名前が掲載されている場合であっても、それはコンフリクトフリー精錬業者プログラム内で現在アクティブまたは適合しているという保証ではありません。
最新版かつ正確な標準精錬業者（アクティブまたは適合）リストについては、CFSIウエブサイトを参照してください（http://www.conflictfreesourcing.org）。
B列は、CFSPの監査プログラムの資格を持つ既知の精錬業者の一般名称リストです。
C列は、資格を持つ精錬業者の正式名称と理解されている、正式な標準精錬業者名のリストです。大多数の精錬業者の名前は両列で同じですが、一般名称が正式名と違う場合は、B列にその違いが注記されています。</t>
  </si>
  <si>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</si>
  <si>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</si>
  <si>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</si>
  <si>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</si>
  <si>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</si>
  <si>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</si>
  <si>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</si>
  <si>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</si>
  <si>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</si>
  <si>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</si>
  <si>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</si>
  <si>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</si>
  <si>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</si>
  <si>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</si>
  <si>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</si>
  <si>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</si>
  <si>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</si>
  <si>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</si>
  <si>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</si>
  <si>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</si>
  <si>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</si>
  <si>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Hwasung CJ Co., Ltd.</t>
  </si>
  <si>
    <t>Johnson Matthey Inc.</t>
  </si>
  <si>
    <t>Johnson Matthey Limited</t>
  </si>
  <si>
    <t>King-Tan Tantalum Industry Ltd.</t>
  </si>
  <si>
    <t>Kojima Chemicals Co., Ltd.</t>
  </si>
  <si>
    <t>Korea Metal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</si>
  <si>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</si>
  <si>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</si>
  <si>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</si>
  <si>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</si>
  <si>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</si>
  <si>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</si>
  <si>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</si>
  <si>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</si>
  <si>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</si>
  <si>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</si>
  <si>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PT Seirama Tin Investment</t>
  </si>
  <si>
    <t>Rand Refinery (Pty) Ltd.</t>
  </si>
  <si>
    <t>RFH Tantalum Smeltry Co., Ltd.</t>
  </si>
  <si>
    <t>SAMWON Metals Corp.</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</si>
  <si>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</si>
  <si>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</si>
  <si>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</si>
  <si>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</si>
  <si>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</si>
  <si>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</si>
  <si>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</si>
  <si>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</si>
  <si>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</si>
  <si>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</si>
  <si>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Zhuzhou Cemented Carbide</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</si>
  <si>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</si>
  <si>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</si>
  <si>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</si>
  <si>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</si>
  <si>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</si>
  <si>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</si>
  <si>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</si>
  <si>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</si>
  <si>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</si>
  <si>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</si>
  <si>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</si>
  <si>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</si>
  <si>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</si>
  <si>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</si>
  <si>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</si>
  <si>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</si>
  <si>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</si>
  <si>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</si>
  <si>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</si>
  <si>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</si>
  <si>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</si>
  <si>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</si>
  <si>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</si>
  <si>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</si>
  <si>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</si>
  <si>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</si>
  <si>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</si>
  <si>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</si>
  <si>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</si>
  <si>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</si>
  <si>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</si>
  <si>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</si>
  <si>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</si>
  <si>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</si>
  <si>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</si>
  <si>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</si>
  <si>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</si>
  <si>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</si>
  <si>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</si>
  <si>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</si>
  <si>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</si>
  <si>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</si>
  <si>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</si>
  <si>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</si>
  <si>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</si>
  <si>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</si>
  <si>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</si>
  <si>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</si>
  <si>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</si>
  <si>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</si>
  <si>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</si>
  <si>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</si>
  <si>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</si>
  <si>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</si>
  <si>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</si>
  <si>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</si>
  <si>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</si>
  <si>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</si>
  <si>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</si>
  <si>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</si>
  <si>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</si>
  <si>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</si>
  <si>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</si>
  <si>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</si>
  <si>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</si>
  <si>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</si>
  <si>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</si>
  <si>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</si>
  <si>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</si>
  <si>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</si>
  <si>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</si>
  <si>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</si>
  <si>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</si>
  <si>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</si>
  <si>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</si>
  <si>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</si>
  <si>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</si>
  <si>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</si>
  <si>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</si>
  <si>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</si>
  <si>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</si>
  <si>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</si>
  <si>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</si>
  <si>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</si>
  <si>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</si>
  <si>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</si>
  <si>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</si>
  <si>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</si>
  <si>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</si>
  <si>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</si>
  <si>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</si>
  <si>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</si>
  <si>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</si>
  <si>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</si>
  <si>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</si>
  <si>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</si>
  <si>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</si>
  <si>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</si>
  <si>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</si>
  <si>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</si>
  <si>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</si>
  <si>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</si>
  <si>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</si>
  <si>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</si>
  <si>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</si>
  <si>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</si>
  <si>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</si>
  <si>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</si>
  <si>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</si>
  <si>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</si>
  <si>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</si>
  <si>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</si>
  <si>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</si>
  <si>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</si>
  <si>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</si>
  <si>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</si>
  <si>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</si>
  <si>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</si>
  <si>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</si>
  <si>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</si>
  <si>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</si>
  <si>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</si>
  <si>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</si>
  <si>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</si>
  <si>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</si>
  <si>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</si>
  <si>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</si>
  <si>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</si>
  <si>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PT Timah Nusantara</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</si>
  <si>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</si>
  <si>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</si>
  <si>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</si>
  <si>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</si>
  <si>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</si>
  <si>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</si>
  <si>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</si>
  <si>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</si>
  <si>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</si>
  <si>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</si>
  <si>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</si>
  <si>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</si>
  <si>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</si>
  <si>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</si>
  <si>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</si>
  <si>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</si>
  <si>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</si>
  <si>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</si>
  <si>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</si>
  <si>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</si>
  <si>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</si>
  <si>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</si>
  <si>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</si>
  <si>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</si>
  <si>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</si>
  <si>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</si>
  <si>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</si>
  <si>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</si>
  <si>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</si>
  <si>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</si>
  <si>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</si>
  <si>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</si>
  <si>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</si>
  <si>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</si>
  <si>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</si>
  <si>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</si>
  <si>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</si>
  <si>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</si>
  <si>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</si>
  <si>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</si>
  <si>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</si>
  <si>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</si>
  <si>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</si>
  <si>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</si>
  <si>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</si>
  <si>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Jijie</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</si>
  <si>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</si>
  <si>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</si>
  <si>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</si>
  <si>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</si>
  <si>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</si>
  <si>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</si>
  <si>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</si>
  <si>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</si>
  <si>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</si>
  <si>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</si>
  <si>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</si>
  <si>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</si>
  <si>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Yi Chun City</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</si>
  <si>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</si>
  <si>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</si>
  <si>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</si>
  <si>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</si>
  <si>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</si>
  <si>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</si>
  <si>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</si>
  <si>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</si>
  <si>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</si>
  <si>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</si>
  <si>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</si>
  <si>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</si>
  <si>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</si>
  <si>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</si>
  <si>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</si>
  <si>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</si>
  <si>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</si>
  <si>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</si>
  <si>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</si>
  <si>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</si>
  <si>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</si>
  <si>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</si>
  <si>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</si>
  <si>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</si>
  <si>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</si>
  <si>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</si>
  <si>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</si>
  <si>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</si>
  <si>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1.</t>
    </r>
    <r>
      <rPr>
        <sz val="11"/>
        <color indexed="8"/>
        <rFont val="Verdana"/>
        <family val="2"/>
      </rPr>
      <t xml:space="preserve"> </t>
    </r>
    <r>
      <rPr>
        <sz val="11"/>
        <color indexed="8"/>
        <rFont val="Verdana"/>
        <family val="2"/>
      </rPr>
      <t>Şirketinizin Yasal Adını girin.</t>
    </r>
    <r>
      <rPr>
        <sz val="11"/>
        <color indexed="8"/>
        <rFont val="Verdana"/>
        <family val="2"/>
      </rPr>
      <t xml:space="preserve"> </t>
    </r>
    <r>
      <rPr>
        <sz val="11"/>
        <color indexed="8"/>
        <rFont val="Verdana"/>
        <family val="2"/>
      </rPr>
      <t>Lütfen kısaltma kullanmayın</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</si>
  <si>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</si>
  <si>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</si>
  <si>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</si>
  <si>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</si>
  <si>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</si>
  <si>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</si>
  <si>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</si>
  <si>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</si>
  <si>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</si>
  <si>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</si>
  <si>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</si>
  <si>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</si>
  <si>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</si>
  <si>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</si>
  <si>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</si>
  <si>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</si>
  <si>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</si>
  <si>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3.</t>
    </r>
    <r>
      <rPr>
        <sz val="10"/>
        <color indexed="8"/>
        <rFont val="Verdana"/>
        <family val="2"/>
      </rPr>
      <t xml:space="preserve"> </t>
    </r>
    <r>
      <rPr>
        <sz val="10"/>
        <color indexed="8"/>
        <rFont val="Verdana"/>
        <family val="2"/>
      </rPr>
      <t xml:space="preserve">Bu, bir ya da birden fazla ürün içinde bulunan 3TG'lerin herhangi bir kısmının DKC veya komşu ülkelerinden (kapsam dahilindeki ülkelerden) geldiğine dair bir beyandır. </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1 veya 2. soruya belirli bir metal için “Evet” yanıtı verilmişse, bu metal için bu soruya yanıt verilmesi zorunludur.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</si>
  <si>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</si>
  <si>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</si>
  <si>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</si>
  <si>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</si>
  <si>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</si>
  <si>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</si>
  <si>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</si>
  <si>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</si>
  <si>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</si>
  <si>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</si>
  <si>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</si>
  <si>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</si>
  <si>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</si>
  <si>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</si>
  <si>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</si>
  <si>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</si>
  <si>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</si>
  <si>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</si>
  <si>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</si>
  <si>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</si>
  <si>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</si>
  <si>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</si>
  <si>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</si>
  <si>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</si>
  <si>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</si>
  <si>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</si>
  <si>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</si>
  <si>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</si>
  <si>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</si>
  <si>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</si>
  <si>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</si>
  <si>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</si>
  <si>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</si>
  <si>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</si>
  <si>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</si>
  <si>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</si>
  <si>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</si>
  <si>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</si>
  <si>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</si>
  <si>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</si>
  <si>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</si>
  <si>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</si>
  <si>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</si>
  <si>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</si>
  <si>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</si>
  <si>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</si>
  <si>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</si>
  <si>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</si>
  <si>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</si>
  <si>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</si>
  <si>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</si>
  <si>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</si>
  <si>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</si>
  <si>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</si>
  <si>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</si>
  <si>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</si>
  <si>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</si>
  <si>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</si>
  <si>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</si>
  <si>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</si>
  <si>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</si>
  <si>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</si>
  <si>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</si>
  <si>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</si>
  <si>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</si>
  <si>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</si>
  <si>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</si>
  <si>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</si>
  <si>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</si>
  <si>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</si>
  <si>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</si>
  <si>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</si>
  <si>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</si>
  <si>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</si>
  <si>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</si>
  <si>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</si>
  <si>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</si>
  <si>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</si>
  <si>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</si>
  <si>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</si>
  <si>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</si>
  <si>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</si>
  <si>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</si>
  <si>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</si>
  <si>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</si>
  <si>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</si>
  <si>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</si>
  <si>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</si>
  <si>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</si>
  <si>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</si>
  <si>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</si>
  <si>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</si>
  <si>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</si>
  <si>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</si>
  <si>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</si>
  <si>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</si>
  <si>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</si>
  <si>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</si>
  <si>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</si>
  <si>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</si>
  <si>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</si>
  <si>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</si>
  <si>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</si>
  <si>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</si>
  <si>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</si>
  <si>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</si>
  <si>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</si>
  <si>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</si>
  <si>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</si>
  <si>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</si>
  <si>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</si>
  <si>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</si>
  <si>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</si>
  <si>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</si>
  <si>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</si>
  <si>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</si>
  <si>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</si>
  <si>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</si>
  <si>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</si>
  <si>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</si>
  <si>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</si>
  <si>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</si>
  <si>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</si>
  <si>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</si>
  <si>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</si>
  <si>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</si>
  <si>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</si>
  <si>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</si>
  <si>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</si>
  <si>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</si>
  <si>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</si>
  <si>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</si>
  <si>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</si>
  <si>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</si>
  <si>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</si>
  <si>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</si>
  <si>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</si>
  <si>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</si>
  <si>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</si>
  <si>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</si>
  <si>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</si>
  <si>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</si>
  <si>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</si>
  <si>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</si>
  <si>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</si>
  <si>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</si>
  <si>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</si>
  <si>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0"/>
        <color indexed="8"/>
        <rFont val="Verdana"/>
        <family val="2"/>
      </rPr>
      <t>Aşağıdaki liste, CFSI'nin şablonun yayın tarihi itibariyle en güncel izabe tesisi adı/rumuz bilgilerini içermektedir.</t>
    </r>
    <r>
      <rPr>
        <sz val="10"/>
        <color indexed="8"/>
        <rFont val="Verdana"/>
        <family val="2"/>
      </rPr>
      <t xml:space="preserve"> </t>
    </r>
    <r>
      <rPr>
        <sz val="10"/>
        <color indexed="8"/>
        <rFont val="Verdana"/>
        <family val="2"/>
      </rPr>
      <t>Bir izabe tesisinin bu listede yer alması, mevcut durumda Aktif olduğu ya da İhtilafsız İzabe Tesisi Programına Uyumlu olduğu anlamına gelmez.</t>
    </r>
    <r>
      <rPr>
        <sz val="10"/>
        <color indexed="8"/>
        <rFont val="Verdana"/>
        <family val="2"/>
      </rPr>
      <t xml:space="preserve"> </t>
    </r>
    <r>
      <rPr>
        <sz val="10"/>
        <color indexed="8"/>
        <rFont val="Verdana"/>
        <family val="2"/>
      </rPr>
      <t xml:space="preserve">
Aktif veya Uyumlu standart izabe tesisi adlarının en güncel ve en doğru listesi için lütfen CFSI web sitesine başvurun: www.conflictfreesourcing.org.</t>
    </r>
    <r>
      <rPr>
        <sz val="10"/>
        <color indexed="8"/>
        <rFont val="Verdana"/>
        <family val="2"/>
      </rPr>
      <t xml:space="preserve"> </t>
    </r>
    <r>
      <rPr>
        <sz val="10"/>
        <color indexed="8"/>
        <rFont val="Verdana"/>
        <family val="2"/>
      </rPr>
      <t xml:space="preserve">
B sütunu, CFSP'ni denetim programı açısından uygun olduğu bilinen izabe tesisleri için sık kullanılan adların listesini içerir.</t>
    </r>
    <r>
      <rPr>
        <sz val="10"/>
        <color indexed="8"/>
        <rFont val="Verdana"/>
        <family val="2"/>
      </rPr>
      <t xml:space="preserve">
C sütunu, uygun izabe tesisleri için yasal adlar olduğu anlaşılan, resmi standart izabe tesisi adlarının listesini içerir.</t>
    </r>
    <r>
      <rPr>
        <sz val="10"/>
        <color indexed="8"/>
        <rFont val="Verdana"/>
        <family val="2"/>
      </rPr>
      <t xml:space="preserve"> </t>
    </r>
    <r>
      <rPr>
        <sz val="10"/>
        <color indexed="8"/>
        <rFont val="Verdana"/>
        <family val="2"/>
      </rPr>
      <t>İzabe tesislerinin büyük bir çoğunluğunda her iki sütunda da aynı değer görülecektir ancak genel adın standart addan farklı olduğu durumlar B sütununda belirtilmektedir.</t>
    </r>
    <r>
      <rPr>
        <sz val="10"/>
        <color indexed="8"/>
        <rFont val="Verdana"/>
        <family val="2"/>
      </rPr>
      <t xml:space="preserve"> </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</si>
  <si>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</si>
  <si>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</si>
  <si>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</si>
  <si>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</si>
  <si>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</si>
  <si>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</si>
  <si>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</si>
  <si>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</si>
  <si>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</si>
  <si>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</si>
  <si>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</si>
  <si>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</si>
  <si>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</si>
  <si>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</si>
  <si>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</si>
  <si>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</si>
  <si>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</si>
  <si>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</si>
  <si>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</si>
  <si>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</si>
  <si>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</si>
  <si>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</si>
  <si>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</si>
  <si>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</si>
  <si>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</si>
  <si>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</si>
  <si>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</si>
  <si>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</si>
  <si>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</si>
  <si>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</si>
  <si>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Doldurun</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</si>
  <si>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</si>
  <si>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</si>
  <si>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</si>
  <si>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</si>
  <si>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e-posta adresini Beyan sekmesi hücre D16'da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</si>
  <si>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</si>
  <si>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</si>
  <si>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D20'ye yetkili şirket temsilcisi için bir e-posta adresi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</si>
  <si>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</si>
  <si>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</si>
  <si>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</si>
  <si>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</si>
  <si>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</si>
  <si>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</si>
  <si>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</si>
  <si>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</si>
  <si>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</si>
  <si>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</si>
  <si>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</si>
  <si>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</si>
  <si>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</si>
  <si>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</si>
  <si>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</si>
  <si>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</si>
  <si>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</si>
  <si>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</si>
  <si>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</si>
  <si>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</si>
  <si>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</si>
  <si>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</si>
  <si>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</si>
  <si>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</si>
  <si>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</si>
  <si>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</si>
  <si>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</si>
  <si>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</si>
  <si>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</si>
  <si>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</si>
  <si>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</si>
  <si>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</si>
  <si>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</si>
  <si>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</si>
  <si>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</si>
  <si>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</si>
  <si>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</si>
  <si>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</si>
  <si>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</si>
  <si>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</si>
  <si>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</si>
  <si>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</si>
  <si>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</si>
  <si>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</si>
  <si>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</si>
  <si>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</si>
  <si>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</si>
  <si>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</si>
  <si>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</si>
  <si>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</si>
  <si>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</si>
  <si>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t>
    </r>
    <r>
      <rPr>
        <sz val="11"/>
        <rFont val="Verdana"/>
        <family val="2"/>
      </rPr>
      <t xml:space="preserve">
</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</si>
  <si>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</si>
  <si>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</si>
  <si>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</si>
  <si>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</si>
  <si>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</si>
  <si>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</si>
  <si>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</si>
  <si>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</si>
  <si>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</si>
  <si>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</si>
  <si>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</si>
  <si>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</si>
  <si>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</si>
  <si>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</si>
  <si>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</si>
  <si>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</si>
  <si>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</si>
  <si>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</si>
  <si>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</si>
  <si>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</si>
  <si>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</si>
  <si>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</si>
  <si>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</si>
  <si>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</si>
  <si>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</si>
  <si>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</si>
  <si>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</si>
  <si>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</si>
  <si>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</si>
  <si>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</si>
  <si>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</si>
  <si>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</si>
  <si>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</si>
  <si>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</si>
  <si>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Kyshtym Copper-Electrolytic Plant ZAO</t>
  </si>
  <si>
    <t>CID002865</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</si>
  <si>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</si>
  <si>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</si>
  <si>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</si>
  <si>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</si>
  <si>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</si>
  <si>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</si>
  <si>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</si>
  <si>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</si>
  <si>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</si>
  <si>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</si>
  <si>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</si>
  <si>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</si>
  <si>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</si>
  <si>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</si>
  <si>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</si>
  <si>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</si>
  <si>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</si>
  <si>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</si>
  <si>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</si>
  <si>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</si>
  <si>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</si>
  <si>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</si>
  <si>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</si>
  <si>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</si>
  <si>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</si>
  <si>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</si>
  <si>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</si>
  <si>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</si>
  <si>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</si>
  <si>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</si>
  <si>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</si>
  <si>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</si>
  <si>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</si>
  <si>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</si>
  <si>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</si>
  <si>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</si>
  <si>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Yifeng Town</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</si>
  <si>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</si>
  <si>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</si>
  <si>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</si>
  <si>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</si>
  <si>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</si>
  <si>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</si>
  <si>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</si>
  <si>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</si>
  <si>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</si>
  <si>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</si>
  <si>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</si>
  <si>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</si>
  <si>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</si>
  <si>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</si>
  <si>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</si>
  <si>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</si>
  <si>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</si>
  <si>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</si>
  <si>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</si>
  <si>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</si>
  <si>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</si>
  <si>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</si>
  <si>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Revision 4.10 April 29, 2016</t>
  </si>
  <si>
    <t>Revision 4.10
April 29, 2016</t>
  </si>
  <si>
    <t>Penglai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</si>
  <si>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</si>
  <si>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accetable answer to this question.</t>
  </si>
  <si>
    <t>TANAKA Electronics (Malaysia) SDN. BHD.</t>
  </si>
  <si>
    <t>Bangalore</t>
  </si>
  <si>
    <t>Karnataka</t>
  </si>
  <si>
    <t>Chelyabinskaya Oblast</t>
  </si>
  <si>
    <t>Celjabinsk Celjabinskaja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</si>
  <si>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</si>
  <si>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</si>
  <si>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</si>
  <si>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</si>
  <si>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</si>
  <si>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</si>
  <si>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</si>
  <si>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</si>
  <si>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</si>
  <si>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</si>
  <si>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</si>
  <si>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</si>
  <si>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</si>
  <si>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</si>
  <si>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</si>
  <si>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</si>
  <si>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</si>
  <si>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</si>
  <si>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</si>
  <si>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</si>
  <si>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</si>
  <si>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</si>
  <si>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</si>
  <si>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</si>
  <si>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</si>
  <si>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</si>
  <si>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</si>
  <si>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</si>
  <si>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</si>
  <si>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</si>
  <si>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</si>
  <si>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</si>
  <si>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</si>
  <si>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</si>
  <si>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</si>
  <si>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</si>
  <si>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</si>
  <si>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</si>
  <si>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</si>
  <si>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</si>
  <si>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</si>
  <si>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</si>
  <si>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</si>
  <si>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</si>
  <si>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</si>
  <si>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</si>
  <si>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</si>
  <si>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</si>
  <si>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</si>
  <si>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</si>
  <si>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</si>
  <si>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</si>
  <si>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</si>
  <si>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</si>
  <si>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</si>
  <si>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</si>
  <si>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</si>
  <si>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</si>
  <si>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</si>
  <si>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</si>
  <si>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</si>
  <si>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</si>
  <si>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</si>
  <si>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</si>
  <si>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</si>
  <si>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</si>
  <si>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</si>
  <si>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</si>
  <si>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</si>
  <si>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La seguente lista riporta i dati più recenti relativamente a nomi/alias di CFSI a partire dalla pubblicazione di questo modello.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La colonna B è una lista di nomi usati comunemente per fonderie conosciute che sono idonee al programma di verifica del CFSP.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</si>
  <si>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</si>
  <si>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</si>
  <si>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</si>
  <si>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</si>
  <si>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</si>
  <si>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</si>
  <si>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</si>
  <si>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</si>
  <si>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</si>
  <si>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</si>
  <si>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</si>
  <si>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Qiaokou</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</si>
  <si>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</si>
  <si>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</si>
  <si>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</si>
  <si>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</si>
  <si>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</si>
  <si>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</si>
  <si>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</si>
  <si>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</si>
  <si>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</si>
  <si>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</si>
  <si>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</si>
  <si>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</si>
  <si>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</si>
  <si>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</si>
  <si>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</si>
  <si>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</si>
  <si>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</si>
  <si>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</si>
  <si>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</si>
  <si>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</si>
  <si>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</si>
  <si>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</si>
  <si>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</si>
  <si>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</si>
  <si>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</si>
  <si>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</si>
  <si>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</si>
  <si>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</si>
  <si>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</si>
  <si>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</si>
  <si>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</si>
  <si>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</si>
  <si>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</si>
  <si>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</si>
  <si>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</si>
  <si>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</si>
  <si>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</si>
  <si>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</si>
  <si>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</si>
  <si>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</si>
  <si>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</si>
  <si>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</si>
  <si>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</si>
  <si>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</si>
  <si>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</si>
  <si>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</si>
  <si>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</si>
  <si>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</si>
  <si>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</si>
  <si>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</si>
  <si>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</si>
  <si>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</si>
  <si>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</si>
  <si>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</si>
  <si>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</si>
  <si>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</si>
  <si>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</si>
  <si>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</si>
  <si>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</si>
  <si>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</si>
  <si>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</si>
  <si>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</si>
  <si>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</si>
  <si>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</si>
  <si>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</si>
  <si>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</si>
  <si>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</si>
  <si>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</si>
  <si>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</si>
  <si>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</si>
  <si>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</si>
  <si>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</si>
  <si>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</si>
  <si>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</si>
  <si>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</si>
  <si>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</si>
  <si>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</si>
  <si>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</si>
  <si>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</si>
  <si>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</si>
  <si>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</si>
  <si>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</si>
  <si>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</si>
  <si>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</si>
  <si>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</si>
  <si>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</si>
  <si>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</si>
  <si>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</si>
  <si>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</si>
  <si>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</si>
  <si>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</si>
  <si>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</si>
  <si>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</si>
  <si>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</si>
  <si>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</si>
  <si>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</si>
  <si>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</si>
  <si>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</si>
  <si>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</si>
  <si>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</si>
  <si>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</si>
  <si>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</si>
  <si>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</si>
  <si>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</si>
  <si>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</si>
  <si>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</si>
  <si>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</si>
  <si>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</si>
  <si>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</si>
  <si>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</si>
  <si>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</si>
  <si>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</si>
  <si>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</si>
  <si>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</si>
  <si>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</si>
  <si>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</si>
  <si>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</si>
  <si>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</si>
  <si>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</si>
  <si>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</si>
  <si>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</si>
  <si>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</si>
  <si>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</si>
  <si>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</si>
  <si>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</si>
  <si>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</si>
  <si>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</si>
  <si>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</si>
  <si>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</si>
  <si>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</si>
  <si>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</si>
  <si>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</si>
  <si>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</si>
  <si>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</si>
  <si>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</si>
  <si>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</si>
  <si>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</si>
  <si>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</si>
  <si>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</si>
  <si>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</si>
  <si>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</si>
  <si>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</si>
  <si>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</si>
  <si>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</si>
  <si>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</si>
  <si>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</si>
  <si>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</si>
  <si>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</si>
  <si>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</si>
  <si>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</si>
  <si>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</si>
  <si>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</si>
  <si>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</si>
  <si>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</si>
  <si>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</si>
  <si>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</si>
  <si>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</si>
  <si>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</si>
  <si>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</si>
  <si>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</si>
  <si>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</si>
  <si>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</si>
  <si>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</si>
  <si>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MACEDONIA, REPUBLIC OF</t>
  </si>
  <si>
    <t>NIHON GENMA MFG. CO., LTD.</t>
    <phoneticPr fontId="4" type="noConversion"/>
  </si>
  <si>
    <t>717824002</t>
    <phoneticPr fontId="4" type="noConversion"/>
  </si>
  <si>
    <t>DUNS No</t>
    <phoneticPr fontId="4" type="noConversion"/>
  </si>
  <si>
    <t>3-8-10 MITSUYA NAKA, YODOGAWA-KU, OSAKA, JAPAN</t>
  </si>
  <si>
    <t>Hirotaka Ishikawa</t>
  </si>
  <si>
    <t>ingm006@k7.dion.ne.jp</t>
  </si>
  <si>
    <t>81-6-6307-1010</t>
  </si>
  <si>
    <t>Yasuhiro Kuroda</t>
  </si>
  <si>
    <t>Genaral Affairs Dept.  Director</t>
  </si>
  <si>
    <t>y-roku@nifty.com</t>
  </si>
  <si>
    <t>81-6-6307-5335</t>
  </si>
  <si>
    <t>Yes</t>
    <phoneticPr fontId="4" type="noConversion"/>
  </si>
  <si>
    <t>No</t>
    <phoneticPr fontId="4" type="noConversion"/>
  </si>
  <si>
    <r>
      <t xml:space="preserve">Applicable smelter </t>
    </r>
    <r>
      <rPr>
        <sz val="10"/>
        <rFont val="ＭＳ Ｐ明朝"/>
        <family val="1"/>
        <charset val="128"/>
      </rPr>
      <t>：</t>
    </r>
    <r>
      <rPr>
        <sz val="10"/>
        <rFont val="Cambria"/>
        <family val="1"/>
      </rPr>
      <t>Thaisarco</t>
    </r>
    <phoneticPr fontId="4" type="noConversion"/>
  </si>
  <si>
    <t>Yes, 100%</t>
    <phoneticPr fontId="4" type="noConversion"/>
  </si>
  <si>
    <t>Yes</t>
    <phoneticPr fontId="4" type="noConversion"/>
  </si>
  <si>
    <t>Yes</t>
    <phoneticPr fontId="4" type="noConversion"/>
  </si>
  <si>
    <t>Yes</t>
    <phoneticPr fontId="4" type="noConversion"/>
  </si>
  <si>
    <t>Mr.David Wilkinson</t>
  </si>
  <si>
    <t>david.wilkinson@thaisarco.com</t>
  </si>
  <si>
    <t>Listed in CFS list for Tin</t>
  </si>
  <si>
    <t>Mr. Welly Jusuf</t>
  </si>
  <si>
    <t>wellyjs@gmail.com / punai08@yahoo.com</t>
  </si>
  <si>
    <t>PT. BBTS</t>
  </si>
  <si>
    <t>Indonesia</t>
  </si>
  <si>
    <t>Meily Tanoto</t>
  </si>
  <si>
    <t>meily@rbt.co.id</t>
  </si>
  <si>
    <t>Bangka Island</t>
  </si>
  <si>
    <t>Tetsurou Tokumoto</t>
  </si>
  <si>
    <t>tokumott@dowa.co.jp</t>
  </si>
  <si>
    <t>recycled</t>
  </si>
  <si>
    <t>Sub-Smelters in Indonesia</t>
  </si>
  <si>
    <t>Level 1 countries i.e. Indonesia. South America, South East Asia countries, Level 3 countries i.e. DRC and adjoined countries</t>
  </si>
  <si>
    <t>80 moo 8, Sakdidej Road T.Vichit</t>
  </si>
  <si>
    <t>Jl. Ketapang Kawasan Industri</t>
  </si>
  <si>
    <t>JL. Kawasan Industri Jelitik</t>
  </si>
  <si>
    <t>60-1 Otarube</t>
  </si>
  <si>
    <t>http://www.genma.co.jp/new_en/company/company06/</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</si>
</sst>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409]d\-mmm\-yyyy;@"/>
    <numFmt numFmtId="166" formatCode="0.0"/>
  </numFmts>
  <fonts count="9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34"/>
    </font>
    <font>
      <b/>
      <sz val="11"/>
      <name val="Calibri"/>
      <family val="2"/>
    </font>
    <font>
      <sz val="11"/>
      <name val="PMingLiU"/>
      <family val="1"/>
    </font>
    <font>
      <sz val="11"/>
      <name val="ＭＳ Ｐゴシック"/>
      <family val="3"/>
      <charset val="128"/>
    </font>
    <font>
      <b/>
      <sz val="8"/>
      <name val="Verdana"/>
      <family val="2"/>
    </font>
    <font>
      <sz val="10"/>
      <name val="宋体"/>
      <charset val="134"/>
    </font>
    <font>
      <sz val="10"/>
      <name val="BatangChe"/>
      <family val="3"/>
      <charset val="129"/>
    </font>
    <font>
      <sz val="10"/>
      <name val="Calibri"/>
      <family val="2"/>
    </font>
    <font>
      <sz val="10"/>
      <name val="Arial Unicode MS"/>
      <family val="3"/>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0"/>
      <name val="ＭＳ Ｐ明朝"/>
      <family val="1"/>
      <charset val="128"/>
    </font>
    <font>
      <sz val="11"/>
      <color rgb="FF9C0006"/>
      <name val="ＭＳ Ｐゴシック"/>
      <family val="3"/>
      <charset val="128"/>
    </font>
    <font>
      <u/>
      <sz val="10"/>
      <color theme="10"/>
      <name val="Arial"/>
      <family val="2"/>
    </font>
    <font>
      <u/>
      <sz val="11"/>
      <color theme="10"/>
      <name val="Calibri"/>
      <family val="3"/>
      <charset val="128"/>
      <scheme val="minor"/>
    </font>
    <font>
      <u/>
      <sz val="12"/>
      <color theme="10"/>
      <name val="Calibri"/>
      <family val="3"/>
      <charset val="128"/>
      <scheme val="minor"/>
    </font>
    <font>
      <sz val="10"/>
      <color theme="1"/>
      <name val="Arial"/>
      <family val="2"/>
    </font>
    <font>
      <sz val="11"/>
      <color theme="1"/>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12"/>
      <name val="Cambria"/>
      <family val="3"/>
      <charset val="128"/>
      <scheme val="major"/>
    </font>
    <font>
      <u/>
      <sz val="12"/>
      <color indexed="12"/>
      <name val="Cambria"/>
      <family val="3"/>
      <charset val="128"/>
      <scheme val="major"/>
    </font>
    <font>
      <u/>
      <sz val="10"/>
      <color indexed="12"/>
      <name val="Cambria"/>
      <family val="3"/>
      <charset val="128"/>
      <scheme val="major"/>
    </font>
    <font>
      <sz val="10"/>
      <name val="Cambria"/>
      <family val="3"/>
      <charset val="128"/>
      <scheme val="major"/>
    </font>
  </fonts>
  <fills count="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5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diagonal/>
    </border>
    <border>
      <left/>
      <right style="thick">
        <color auto="1"/>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style="thick">
        <color auto="1"/>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ck">
        <color auto="1"/>
      </right>
      <top style="thin">
        <color auto="1"/>
      </top>
      <bottom style="thin">
        <color auto="1"/>
      </bottom>
      <diagonal/>
    </border>
    <border>
      <left style="thin">
        <color indexed="56"/>
      </left>
      <right style="thick">
        <color auto="1"/>
      </right>
      <top style="thin">
        <color indexed="56"/>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56"/>
      </left>
      <right/>
      <top style="thin">
        <color indexed="56"/>
      </top>
      <bottom/>
      <diagonal/>
    </border>
    <border>
      <left/>
      <right/>
      <top style="thin">
        <color indexed="56"/>
      </top>
      <bottom style="thick">
        <color indexed="56"/>
      </bottom>
      <diagonal/>
    </border>
  </borders>
  <cellStyleXfs count="95">
    <xf numFmtId="0" fontId="0" fillId="0" borderId="0"/>
    <xf numFmtId="0" fontId="74" fillId="5" borderId="0" applyNumberFormat="0" applyBorder="0" applyAlignment="0" applyProtection="0"/>
    <xf numFmtId="164" fontId="6" fillId="0" borderId="0"/>
    <xf numFmtId="164" fontId="75" fillId="0" borderId="0" applyNumberFormat="0" applyFill="0" applyBorder="0" applyAlignment="0" applyProtection="0"/>
    <xf numFmtId="0" fontId="76" fillId="0" borderId="0" applyNumberFormat="0" applyFill="0" applyBorder="0" applyAlignment="0" applyProtection="0"/>
    <xf numFmtId="164" fontId="75" fillId="0" borderId="0" applyNumberFormat="0" applyFill="0" applyBorder="0" applyAlignment="0" applyProtection="0">
      <alignment vertical="top"/>
      <protection locked="0"/>
    </xf>
    <xf numFmtId="164" fontId="75" fillId="0" borderId="0" applyNumberFormat="0" applyFill="0" applyBorder="0" applyAlignment="0" applyProtection="0">
      <alignment vertical="top"/>
      <protection locked="0"/>
    </xf>
    <xf numFmtId="0" fontId="77" fillId="0" borderId="0" applyNumberFormat="0" applyFill="0" applyBorder="0" applyAlignment="0" applyProtection="0"/>
    <xf numFmtId="0" fontId="7" fillId="0" borderId="0" applyNumberFormat="0" applyFill="0" applyBorder="0" applyAlignment="0" applyProtection="0">
      <alignment vertical="top"/>
      <protection locked="0"/>
    </xf>
    <xf numFmtId="164" fontId="75" fillId="0" borderId="0" applyNumberFormat="0" applyFill="0" applyBorder="0" applyAlignment="0" applyProtection="0">
      <alignment vertical="top"/>
      <protection locked="0"/>
    </xf>
    <xf numFmtId="164" fontId="78" fillId="0" borderId="0"/>
    <xf numFmtId="0" fontId="6" fillId="0" borderId="0"/>
    <xf numFmtId="0" fontId="6" fillId="0" borderId="0"/>
    <xf numFmtId="164" fontId="7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164" fontId="78" fillId="0" borderId="0"/>
    <xf numFmtId="0" fontId="5" fillId="0" borderId="0"/>
    <xf numFmtId="164" fontId="6" fillId="0" borderId="0"/>
    <xf numFmtId="0" fontId="79" fillId="0" borderId="0"/>
    <xf numFmtId="0" fontId="79" fillId="0" borderId="0"/>
    <xf numFmtId="164" fontId="5" fillId="0" borderId="0"/>
    <xf numFmtId="0" fontId="79" fillId="0" borderId="0"/>
    <xf numFmtId="0" fontId="5" fillId="0" borderId="0"/>
    <xf numFmtId="0" fontId="79" fillId="0" borderId="0"/>
    <xf numFmtId="0" fontId="80" fillId="0" borderId="0">
      <alignment vertical="center"/>
    </xf>
    <xf numFmtId="164" fontId="78" fillId="0" borderId="0"/>
    <xf numFmtId="0" fontId="81" fillId="0" borderId="0"/>
    <xf numFmtId="0" fontId="79" fillId="0" borderId="0"/>
    <xf numFmtId="0" fontId="6" fillId="0" borderId="0"/>
    <xf numFmtId="0" fontId="81" fillId="0" borderId="0"/>
    <xf numFmtId="0" fontId="79" fillId="0" borderId="0"/>
    <xf numFmtId="0" fontId="79" fillId="0" borderId="0"/>
    <xf numFmtId="0" fontId="79" fillId="0" borderId="0"/>
    <xf numFmtId="0" fontId="79" fillId="0" borderId="0"/>
    <xf numFmtId="0" fontId="79" fillId="0" borderId="0"/>
    <xf numFmtId="0" fontId="6" fillId="0" borderId="0"/>
    <xf numFmtId="0" fontId="79" fillId="0" borderId="0"/>
    <xf numFmtId="0" fontId="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1" fillId="0" borderId="0"/>
    <xf numFmtId="0" fontId="81"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0" borderId="0"/>
    <xf numFmtId="0" fontId="79" fillId="0" borderId="0"/>
    <xf numFmtId="164" fontId="78" fillId="0" borderId="0"/>
    <xf numFmtId="164" fontId="78" fillId="0" borderId="0"/>
    <xf numFmtId="0" fontId="82" fillId="0" borderId="0"/>
    <xf numFmtId="0" fontId="10" fillId="0" borderId="0"/>
    <xf numFmtId="0" fontId="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 fillId="0" borderId="0" applyNumberFormat="0" applyFill="0" applyBorder="0" applyAlignment="0" applyProtection="0">
      <alignment vertical="top"/>
      <protection locked="0"/>
    </xf>
    <xf numFmtId="0" fontId="6" fillId="0" borderId="0"/>
    <xf numFmtId="0" fontId="6" fillId="0" borderId="0"/>
    <xf numFmtId="0" fontId="6" fillId="0" borderId="0"/>
    <xf numFmtId="164" fontId="6" fillId="0" borderId="0"/>
    <xf numFmtId="164" fontId="10" fillId="0" borderId="0"/>
  </cellStyleXfs>
  <cellXfs count="396">
    <xf numFmtId="0" fontId="0" fillId="0" borderId="0" xfId="0"/>
    <xf numFmtId="0" fontId="15" fillId="2" borderId="1" xfId="0" applyFont="1" applyFill="1" applyBorder="1" applyAlignment="1" applyProtection="1">
      <alignment horizontal="center" vertical="center"/>
    </xf>
    <xf numFmtId="0" fontId="26" fillId="2" borderId="2" xfId="78"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78" applyFont="1" applyFill="1" applyBorder="1" applyAlignment="1">
      <alignment vertical="top" wrapText="1"/>
    </xf>
    <xf numFmtId="0" fontId="9" fillId="2" borderId="0" xfId="0" applyFont="1" applyFill="1" applyBorder="1" applyAlignment="1"/>
    <xf numFmtId="164" fontId="26" fillId="2" borderId="9" xfId="78"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78" applyFont="1" applyFill="1" applyBorder="1" applyAlignment="1">
      <alignment horizontal="center" vertical="center" wrapText="1"/>
    </xf>
    <xf numFmtId="0" fontId="39" fillId="2" borderId="11" xfId="78" applyFont="1" applyFill="1" applyBorder="1" applyAlignment="1">
      <alignment horizontal="center" vertical="center" wrapText="1"/>
    </xf>
    <xf numFmtId="0" fontId="28" fillId="2" borderId="11" xfId="78"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5" fillId="2" borderId="1" xfId="0" applyFont="1" applyFill="1" applyBorder="1" applyAlignment="1" applyProtection="1">
      <alignment vertical="center"/>
      <protection hidden="1"/>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91" applyFont="1" applyFill="1" applyAlignment="1" applyProtection="1"/>
    <xf numFmtId="0" fontId="6" fillId="0" borderId="0" xfId="91"/>
    <xf numFmtId="0" fontId="6" fillId="0" borderId="0" xfId="91" applyFill="1" applyAlignment="1" applyProtection="1"/>
    <xf numFmtId="0" fontId="23" fillId="0" borderId="0" xfId="89" applyFont="1" applyFill="1" applyAlignment="1" applyProtection="1">
      <alignment horizontal="center"/>
      <protection hidden="1"/>
    </xf>
    <xf numFmtId="0" fontId="23" fillId="0" borderId="0" xfId="89"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89"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89" applyFill="1" applyBorder="1" applyAlignment="1" applyProtection="1">
      <alignment vertical="center" wrapText="1"/>
      <protection hidden="1"/>
    </xf>
    <xf numFmtId="0" fontId="7" fillId="0" borderId="10" xfId="89"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89"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0" fillId="0" borderId="30" xfId="0" applyBorder="1" applyAlignment="1" applyProtection="1">
      <alignment horizontal="left" vertical="center"/>
      <protection locked="0" hidden="1"/>
    </xf>
    <xf numFmtId="0" fontId="11" fillId="2" borderId="31"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2"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89" applyFill="1" applyAlignment="1" applyProtection="1">
      <alignment horizontal="center"/>
      <protection hidden="1"/>
    </xf>
    <xf numFmtId="0" fontId="43" fillId="2" borderId="24" xfId="89" applyFont="1" applyFill="1" applyBorder="1" applyAlignment="1" applyProtection="1">
      <alignment horizontal="left" vertical="center"/>
      <protection hidden="1"/>
    </xf>
    <xf numFmtId="0" fontId="44" fillId="2" borderId="0" xfId="89" applyFont="1" applyFill="1" applyAlignment="1" applyProtection="1">
      <alignment vertical="center"/>
    </xf>
    <xf numFmtId="0" fontId="44" fillId="2" borderId="0" xfId="89" applyFont="1" applyFill="1" applyBorder="1" applyAlignment="1" applyProtection="1">
      <alignment horizontal="center" vertical="center"/>
      <protection hidden="1"/>
    </xf>
    <xf numFmtId="0" fontId="45" fillId="0" borderId="18" xfId="89" applyFont="1" applyFill="1" applyBorder="1" applyAlignment="1" applyProtection="1">
      <alignment horizontal="center"/>
      <protection hidden="1"/>
    </xf>
    <xf numFmtId="0" fontId="46" fillId="2" borderId="0" xfId="89" applyFont="1" applyFill="1" applyBorder="1" applyAlignment="1" applyProtection="1">
      <alignment horizontal="center" vertical="center"/>
      <protection hidden="1"/>
    </xf>
    <xf numFmtId="0" fontId="47" fillId="2" borderId="33"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4" xfId="0" applyFont="1" applyFill="1" applyBorder="1" applyAlignment="1" applyProtection="1">
      <alignment vertical="center" wrapText="1"/>
      <protection locked="0"/>
    </xf>
    <xf numFmtId="0" fontId="11" fillId="2" borderId="35"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6" xfId="0" applyFont="1" applyFill="1" applyBorder="1" applyAlignment="1" applyProtection="1">
      <alignment horizontal="center" wrapText="1"/>
      <protection hidden="1"/>
    </xf>
    <xf numFmtId="0" fontId="11" fillId="2" borderId="33" xfId="0" applyFont="1" applyFill="1" applyBorder="1" applyAlignment="1" applyProtection="1">
      <alignment vertical="center"/>
      <protection hidden="1"/>
    </xf>
    <xf numFmtId="0" fontId="14" fillId="2" borderId="33" xfId="0" applyFont="1" applyFill="1" applyBorder="1" applyAlignment="1" applyProtection="1">
      <alignment wrapText="1"/>
    </xf>
    <xf numFmtId="0" fontId="44" fillId="2" borderId="0" xfId="89" applyFont="1" applyFill="1" applyBorder="1" applyAlignment="1" applyProtection="1">
      <alignment vertical="center"/>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7"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8" xfId="0" applyFont="1" applyFill="1" applyBorder="1" applyAlignment="1" applyProtection="1">
      <alignment horizontal="center"/>
      <protection hidden="1"/>
    </xf>
    <xf numFmtId="0" fontId="14" fillId="2" borderId="31"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78" applyNumberFormat="1" applyFont="1" applyFill="1" applyBorder="1" applyAlignment="1">
      <alignment horizontal="center" vertical="top" wrapText="1"/>
    </xf>
    <xf numFmtId="0" fontId="26" fillId="2" borderId="9" xfId="78"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36"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6"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40" xfId="0" applyFont="1" applyFill="1" applyBorder="1" applyAlignment="1" applyProtection="1">
      <alignment horizontal="center" wrapText="1"/>
    </xf>
    <xf numFmtId="0" fontId="11" fillId="2" borderId="41"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83"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6" borderId="0" xfId="0" applyFill="1" applyProtection="1">
      <protection hidden="1"/>
    </xf>
    <xf numFmtId="0" fontId="26" fillId="0" borderId="10" xfId="0" applyFont="1" applyBorder="1" applyAlignment="1">
      <alignment vertical="top" wrapText="1"/>
    </xf>
    <xf numFmtId="166" fontId="26" fillId="2" borderId="2" xfId="78"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2" xfId="0" applyFill="1" applyBorder="1"/>
    <xf numFmtId="0" fontId="84" fillId="7" borderId="0" xfId="0" applyFont="1" applyFill="1" applyProtection="1">
      <protection hidden="1"/>
    </xf>
    <xf numFmtId="0" fontId="0" fillId="8" borderId="10" xfId="0" applyFill="1" applyBorder="1" applyAlignment="1" applyProtection="1">
      <alignment horizontal="left" vertical="center"/>
      <protection hidden="1"/>
    </xf>
    <xf numFmtId="0" fontId="0" fillId="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3" xfId="0" applyFont="1" applyFill="1" applyBorder="1" applyAlignment="1" applyProtection="1">
      <alignment horizontal="center" vertical="center" wrapText="1"/>
      <protection hidden="1"/>
    </xf>
    <xf numFmtId="0" fontId="11" fillId="2" borderId="44" xfId="0" applyFont="1" applyFill="1" applyBorder="1" applyAlignment="1" applyProtection="1">
      <alignment horizontal="center" vertical="center" wrapText="1"/>
      <protection hidden="1"/>
    </xf>
    <xf numFmtId="0" fontId="4" fillId="0" borderId="0" xfId="0" applyFont="1" applyFill="1" applyAlignment="1">
      <alignment wrapText="1"/>
    </xf>
    <xf numFmtId="0" fontId="0" fillId="0" borderId="30" xfId="0" applyBorder="1" applyAlignment="1" applyProtection="1">
      <alignment horizontal="left" vertical="center"/>
      <protection locked="0"/>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5"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6" xfId="0" applyFill="1" applyBorder="1" applyAlignment="1" applyProtection="1">
      <alignment wrapText="1"/>
    </xf>
    <xf numFmtId="0" fontId="0" fillId="0" borderId="10" xfId="0" applyFont="1" applyBorder="1" applyProtection="1">
      <protection locked="0"/>
    </xf>
    <xf numFmtId="0" fontId="0" fillId="0" borderId="47" xfId="0" applyFont="1" applyBorder="1" applyProtection="1">
      <protection locked="0"/>
    </xf>
    <xf numFmtId="0" fontId="0" fillId="2" borderId="26"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hidden="1"/>
    </xf>
    <xf numFmtId="0" fontId="0" fillId="2" borderId="37" xfId="0" applyFont="1" applyFill="1" applyBorder="1" applyAlignment="1" applyProtection="1">
      <alignment horizontal="left" vertical="center"/>
      <protection locked="0"/>
    </xf>
    <xf numFmtId="0" fontId="0" fillId="2" borderId="48"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78" applyNumberFormat="1" applyFont="1" applyFill="1" applyBorder="1" applyAlignment="1">
      <alignment horizontal="center" vertical="top" wrapText="1"/>
    </xf>
    <xf numFmtId="164" fontId="26" fillId="2" borderId="10" xfId="78" applyNumberFormat="1" applyFont="1" applyFill="1" applyBorder="1" applyAlignment="1">
      <alignment horizontal="center" vertical="top" wrapText="1"/>
    </xf>
    <xf numFmtId="49" fontId="4" fillId="0" borderId="0" xfId="0" applyNumberFormat="1" applyFont="1" applyFill="1" applyBorder="1" applyAlignment="1" applyProtection="1"/>
    <xf numFmtId="49" fontId="4" fillId="0" borderId="0" xfId="0" applyNumberFormat="1" applyFont="1" applyFill="1" applyBorder="1" applyAlignment="1" applyProtection="1">
      <alignment wrapText="1"/>
    </xf>
    <xf numFmtId="0" fontId="0" fillId="2" borderId="10" xfId="0" applyFill="1" applyBorder="1" applyAlignment="1" applyProtection="1">
      <alignment horizontal="left" vertical="center"/>
      <protection locked="0"/>
    </xf>
    <xf numFmtId="0" fontId="85" fillId="0" borderId="0" xfId="0" applyFont="1" applyProtection="1">
      <protection locked="0"/>
    </xf>
    <xf numFmtId="0" fontId="86" fillId="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78" applyFont="1" applyFill="1" applyBorder="1" applyAlignment="1">
      <alignment vertical="center" wrapText="1"/>
    </xf>
    <xf numFmtId="0" fontId="26" fillId="2" borderId="30" xfId="78" applyFont="1" applyFill="1" applyBorder="1" applyAlignment="1">
      <alignment vertical="top" wrapText="1"/>
    </xf>
    <xf numFmtId="0" fontId="26" fillId="2" borderId="49" xfId="78" applyFont="1" applyFill="1" applyBorder="1" applyAlignment="1">
      <alignment vertical="top" wrapText="1"/>
    </xf>
    <xf numFmtId="0" fontId="4" fillId="0" borderId="2" xfId="0" applyFont="1" applyFill="1" applyBorder="1" applyAlignment="1" applyProtection="1">
      <alignment wrapText="1"/>
    </xf>
    <xf numFmtId="0" fontId="26" fillId="2" borderId="9" xfId="78"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78" applyFont="1" applyFill="1" applyBorder="1" applyAlignment="1">
      <alignment vertical="top" wrapText="1"/>
    </xf>
    <xf numFmtId="0" fontId="14" fillId="0" borderId="50" xfId="0" applyFont="1" applyBorder="1" applyAlignment="1" applyProtection="1">
      <alignment vertical="center" wrapText="1"/>
      <protection hidden="1"/>
    </xf>
    <xf numFmtId="0" fontId="49" fillId="2" borderId="51" xfId="0" applyFont="1" applyFill="1" applyBorder="1" applyAlignment="1" applyProtection="1">
      <alignment horizontal="center" vertical="center" wrapText="1"/>
      <protection hidden="1"/>
    </xf>
    <xf numFmtId="0" fontId="49" fillId="0" borderId="52" xfId="0" applyFont="1" applyBorder="1" applyAlignment="1" applyProtection="1">
      <alignment horizontal="center" vertical="center" wrapText="1"/>
      <protection hidden="1"/>
    </xf>
    <xf numFmtId="0" fontId="37" fillId="0" borderId="50"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36" applyNumberFormat="1" applyFont="1" applyFill="1" applyBorder="1" applyAlignment="1" applyProtection="1">
      <alignment vertical="top" wrapText="1"/>
      <protection hidden="1"/>
    </xf>
    <xf numFmtId="0" fontId="52" fillId="0" borderId="0" xfId="36" applyFont="1" applyFill="1" applyBorder="1" applyAlignment="1">
      <alignment vertical="top" wrapText="1"/>
    </xf>
    <xf numFmtId="0" fontId="87" fillId="0" borderId="0" xfId="0" applyFont="1" applyFill="1" applyAlignment="1">
      <alignment vertical="top" wrapText="1"/>
    </xf>
    <xf numFmtId="0" fontId="51" fillId="0" borderId="0" xfId="36" applyFont="1" applyFill="1" applyBorder="1" applyAlignment="1">
      <alignment vertical="top" wrapText="1"/>
    </xf>
    <xf numFmtId="0" fontId="52" fillId="0" borderId="0" xfId="1" applyNumberFormat="1" applyFont="1" applyFill="1" applyBorder="1" applyAlignment="1" applyProtection="1">
      <alignment vertical="top" wrapText="1"/>
      <protection hidden="1"/>
    </xf>
    <xf numFmtId="0" fontId="54" fillId="0" borderId="0" xfId="36"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36"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82" fillId="0" borderId="0" xfId="14"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10" xfId="0" applyFont="1" applyBorder="1" applyAlignment="1" applyProtection="1">
      <alignment vertical="center"/>
      <protection locked="0"/>
    </xf>
    <xf numFmtId="164" fontId="26" fillId="0" borderId="30" xfId="78" applyNumberFormat="1" applyFont="1" applyFill="1" applyBorder="1" applyAlignment="1">
      <alignment horizontal="center" vertical="top" wrapText="1"/>
    </xf>
    <xf numFmtId="164" fontId="26" fillId="0" borderId="49" xfId="78" applyNumberFormat="1" applyFont="1" applyFill="1" applyBorder="1" applyAlignment="1">
      <alignment horizontal="center" vertical="top" wrapText="1"/>
    </xf>
    <xf numFmtId="164" fontId="26" fillId="0" borderId="2" xfId="78" applyNumberFormat="1" applyFont="1" applyFill="1" applyBorder="1" applyAlignment="1">
      <alignment horizontal="center" vertical="top" wrapText="1"/>
    </xf>
    <xf numFmtId="0" fontId="26" fillId="2" borderId="30" xfId="78" applyFont="1" applyFill="1" applyBorder="1" applyAlignment="1">
      <alignment horizontal="left" vertical="top" wrapText="1"/>
    </xf>
    <xf numFmtId="0" fontId="26" fillId="2" borderId="49" xfId="78" applyFont="1" applyFill="1" applyBorder="1" applyAlignment="1">
      <alignment horizontal="left" vertical="top" wrapText="1"/>
    </xf>
    <xf numFmtId="0" fontId="26" fillId="2" borderId="2" xfId="78"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2"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6" fillId="2" borderId="30" xfId="78" applyFont="1" applyFill="1" applyBorder="1" applyAlignment="1">
      <alignment horizontal="center" vertical="top" wrapText="1"/>
    </xf>
    <xf numFmtId="0" fontId="26" fillId="2" borderId="49" xfId="78" applyFont="1" applyFill="1" applyBorder="1" applyAlignment="1">
      <alignment horizontal="center" vertical="top" wrapText="1"/>
    </xf>
    <xf numFmtId="0" fontId="26" fillId="2" borderId="2" xfId="78" applyFont="1" applyFill="1" applyBorder="1" applyAlignment="1">
      <alignment horizontal="center" vertical="top" wrapText="1"/>
    </xf>
    <xf numFmtId="164" fontId="26" fillId="2" borderId="30" xfId="78" applyNumberFormat="1" applyFont="1" applyFill="1" applyBorder="1" applyAlignment="1">
      <alignment horizontal="center" vertical="top" wrapText="1"/>
    </xf>
    <xf numFmtId="164" fontId="26" fillId="2" borderId="49" xfId="78" applyNumberFormat="1" applyFont="1" applyFill="1" applyBorder="1" applyAlignment="1">
      <alignment horizontal="center" vertical="top" wrapText="1"/>
    </xf>
    <xf numFmtId="164" fontId="26" fillId="2" borderId="2" xfId="78" applyNumberFormat="1" applyFont="1" applyFill="1" applyBorder="1" applyAlignment="1">
      <alignment horizontal="center" vertical="top" wrapText="1"/>
    </xf>
    <xf numFmtId="2" fontId="26" fillId="2" borderId="30" xfId="78" applyNumberFormat="1" applyFont="1" applyFill="1" applyBorder="1" applyAlignment="1">
      <alignment horizontal="center" vertical="top" wrapText="1"/>
    </xf>
    <xf numFmtId="2" fontId="26" fillId="2" borderId="49" xfId="78" applyNumberFormat="1" applyFont="1" applyFill="1" applyBorder="1" applyAlignment="1">
      <alignment horizontal="center" vertical="top" wrapText="1"/>
    </xf>
    <xf numFmtId="2" fontId="26" fillId="2" borderId="2" xfId="78" applyNumberFormat="1" applyFont="1" applyFill="1" applyBorder="1" applyAlignment="1">
      <alignment horizontal="center" vertical="top" wrapText="1"/>
    </xf>
    <xf numFmtId="0" fontId="26" fillId="0" borderId="30" xfId="78" applyFont="1" applyFill="1" applyBorder="1" applyAlignment="1">
      <alignment horizontal="center" vertical="top" wrapText="1"/>
    </xf>
    <xf numFmtId="0" fontId="26" fillId="0" borderId="49" xfId="78" applyFont="1" applyFill="1" applyBorder="1" applyAlignment="1">
      <alignment horizontal="center" vertical="top" wrapText="1"/>
    </xf>
    <xf numFmtId="0" fontId="26" fillId="0" borderId="2" xfId="78"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2"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2" xfId="0" applyFont="1" applyFill="1" applyBorder="1" applyAlignment="1" applyProtection="1">
      <alignment horizontal="left" vertical="center" wrapText="1"/>
      <protection locked="0"/>
    </xf>
    <xf numFmtId="0" fontId="88" fillId="0" borderId="55" xfId="0" applyNumberFormat="1" applyFont="1" applyBorder="1" applyAlignment="1" applyProtection="1">
      <alignment horizontal="left"/>
      <protection locked="0"/>
    </xf>
    <xf numFmtId="0" fontId="88" fillId="0" borderId="56" xfId="0" applyNumberFormat="1" applyFont="1" applyBorder="1" applyAlignment="1" applyProtection="1">
      <alignment horizontal="left"/>
      <protection locked="0"/>
    </xf>
    <xf numFmtId="0" fontId="88"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27"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4" fillId="2" borderId="1" xfId="0" applyFont="1" applyFill="1" applyBorder="1" applyAlignment="1" applyProtection="1">
      <alignment horizontal="left" wrapText="1"/>
      <protection hidden="1"/>
    </xf>
    <xf numFmtId="0" fontId="88" fillId="2" borderId="54" xfId="89" applyFont="1" applyFill="1" applyBorder="1" applyAlignment="1" applyProtection="1">
      <alignment horizontal="left" vertical="center"/>
      <protection locked="0" hidden="1"/>
    </xf>
    <xf numFmtId="0" fontId="88" fillId="2" borderId="1" xfId="89" applyFont="1" applyFill="1" applyBorder="1" applyAlignment="1" applyProtection="1">
      <alignment horizontal="left" vertical="center"/>
      <protection locked="0" hidden="1"/>
    </xf>
    <xf numFmtId="0" fontId="88" fillId="2" borderId="32" xfId="89" applyFont="1" applyFill="1" applyBorder="1" applyAlignment="1" applyProtection="1">
      <alignment horizontal="left" vertical="center"/>
      <protection locked="0" hidden="1"/>
    </xf>
    <xf numFmtId="0" fontId="14" fillId="2" borderId="18" xfId="0" applyFont="1" applyFill="1" applyBorder="1" applyAlignment="1" applyProtection="1">
      <alignment horizontal="center" vertical="top" wrapText="1"/>
      <protection hidden="1"/>
    </xf>
    <xf numFmtId="0" fontId="14" fillId="2" borderId="37"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7"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26"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5" fillId="0" borderId="19" xfId="89" applyFont="1" applyFill="1" applyBorder="1" applyAlignment="1" applyProtection="1">
      <alignment horizontal="center" vertical="center" wrapText="1"/>
      <protection hidden="1"/>
    </xf>
    <xf numFmtId="0" fontId="25" fillId="2" borderId="0" xfId="89" applyFont="1" applyFill="1" applyBorder="1" applyAlignment="1" applyProtection="1">
      <alignment horizontal="center" vertical="center" wrapText="1"/>
      <protection hidden="1"/>
    </xf>
    <xf numFmtId="0" fontId="89" fillId="0" borderId="25" xfId="89" applyFont="1" applyFill="1" applyBorder="1" applyAlignment="1" applyProtection="1">
      <alignment horizontal="left" vertical="center"/>
      <protection hidden="1"/>
    </xf>
    <xf numFmtId="0" fontId="89" fillId="0" borderId="18" xfId="89" applyFont="1" applyFill="1" applyBorder="1" applyAlignment="1" applyProtection="1">
      <alignment horizontal="left" vertical="center"/>
      <protection hidden="1"/>
    </xf>
    <xf numFmtId="0" fontId="89" fillId="0" borderId="27" xfId="89" applyFont="1" applyFill="1" applyBorder="1" applyAlignment="1" applyProtection="1">
      <alignment horizontal="left" vertical="center"/>
      <protection hidden="1"/>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2"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22" fillId="0" borderId="18" xfId="89"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32"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90" fillId="2" borderId="54" xfId="89" applyFont="1" applyFill="1" applyBorder="1" applyAlignment="1" applyProtection="1">
      <alignment horizontal="left" vertical="center" wrapText="1"/>
      <protection locked="0"/>
    </xf>
    <xf numFmtId="0" fontId="91" fillId="2" borderId="1" xfId="0" applyFont="1" applyFill="1" applyBorder="1" applyAlignment="1" applyProtection="1">
      <alignment horizontal="left" vertical="center" wrapText="1"/>
      <protection locked="0"/>
    </xf>
    <xf numFmtId="0" fontId="91" fillId="2" borderId="32" xfId="0" applyFont="1" applyFill="1" applyBorder="1" applyAlignment="1" applyProtection="1">
      <alignment horizontal="left" vertical="center" wrapText="1"/>
      <protection locked="0"/>
    </xf>
    <xf numFmtId="0" fontId="24" fillId="0" borderId="18" xfId="89" applyFont="1" applyFill="1" applyBorder="1" applyAlignment="1" applyProtection="1">
      <alignment horizontal="center"/>
      <protection hidden="1"/>
    </xf>
    <xf numFmtId="0" fontId="17" fillId="2" borderId="23" xfId="0" applyFont="1" applyFill="1" applyBorder="1" applyAlignment="1" applyProtection="1">
      <alignment horizontal="center" vertical="center"/>
      <protection hidden="1"/>
    </xf>
    <xf numFmtId="0" fontId="17" fillId="2" borderId="42"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25" fillId="0" borderId="0" xfId="89" applyFont="1" applyFill="1" applyBorder="1" applyAlignment="1" applyProtection="1">
      <alignment horizontal="center" vertical="center" wrapText="1"/>
      <protection hidden="1"/>
    </xf>
    <xf numFmtId="0" fontId="50" fillId="2" borderId="33" xfId="89" applyFont="1" applyFill="1" applyBorder="1" applyAlignment="1" applyProtection="1">
      <alignment horizontal="center" vertical="center"/>
      <protection hidden="1"/>
    </xf>
    <xf numFmtId="0" fontId="50" fillId="2" borderId="0" xfId="89"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89"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cellXfs>
  <cellStyles count="95">
    <cellStyle name="Bad 2" xfId="1" xr:uid="{00000000-0005-0000-0000-000000000000}"/>
    <cellStyle name="Excel Built-in Normal" xfId="2" xr:uid="{00000000-0005-0000-0000-000001000000}"/>
    <cellStyle name="Hyperlink 2" xfId="3" xr:uid="{00000000-0005-0000-0000-000002000000}"/>
    <cellStyle name="Hyperlink 3" xfId="4" xr:uid="{00000000-0005-0000-0000-000003000000}"/>
    <cellStyle name="Hyperlink 4" xfId="5" xr:uid="{00000000-0005-0000-0000-000004000000}"/>
    <cellStyle name="Hyperlink 5" xfId="6" xr:uid="{00000000-0005-0000-0000-000005000000}"/>
    <cellStyle name="Hyperlink 5 2" xfId="7" xr:uid="{00000000-0005-0000-0000-000006000000}"/>
    <cellStyle name="Hyperlink 6" xfId="8" xr:uid="{00000000-0005-0000-0000-000007000000}"/>
    <cellStyle name="Hyperlink 7" xfId="9" xr:uid="{00000000-0005-0000-0000-000008000000}"/>
    <cellStyle name="Link" xfId="89" builtinId="8"/>
    <cellStyle name="Normal 10" xfId="10" xr:uid="{00000000-0005-0000-0000-00000A000000}"/>
    <cellStyle name="Normal 100" xfId="11" xr:uid="{00000000-0005-0000-0000-00000B000000}"/>
    <cellStyle name="Normal 118" xfId="12" xr:uid="{00000000-0005-0000-0000-00000C000000}"/>
    <cellStyle name="Normal 12" xfId="13" xr:uid="{00000000-0005-0000-0000-00000D000000}"/>
    <cellStyle name="Normal 13" xfId="14" xr:uid="{00000000-0005-0000-0000-00000E000000}"/>
    <cellStyle name="Normal 13 2" xfId="15" xr:uid="{00000000-0005-0000-0000-00000F000000}"/>
    <cellStyle name="Normal 13 2 2" xfId="16" xr:uid="{00000000-0005-0000-0000-000010000000}"/>
    <cellStyle name="Normal 13 2 2 2" xfId="17" xr:uid="{00000000-0005-0000-0000-000011000000}"/>
    <cellStyle name="Normal 13 2 3" xfId="18" xr:uid="{00000000-0005-0000-0000-000012000000}"/>
    <cellStyle name="Normal 13 3" xfId="19" xr:uid="{00000000-0005-0000-0000-000013000000}"/>
    <cellStyle name="Normal 13 3 2" xfId="20" xr:uid="{00000000-0005-0000-0000-000014000000}"/>
    <cellStyle name="Normal 13 4" xfId="21" xr:uid="{00000000-0005-0000-0000-000015000000}"/>
    <cellStyle name="Normal 15" xfId="22" xr:uid="{00000000-0005-0000-0000-000016000000}"/>
    <cellStyle name="Normal 16" xfId="23" xr:uid="{00000000-0005-0000-0000-000017000000}"/>
    <cellStyle name="Normal 17" xfId="24" xr:uid="{00000000-0005-0000-0000-000018000000}"/>
    <cellStyle name="Normal 19" xfId="25" xr:uid="{00000000-0005-0000-0000-000019000000}"/>
    <cellStyle name="Normal 2" xfId="26" xr:uid="{00000000-0005-0000-0000-00001A000000}"/>
    <cellStyle name="Normal 2 2" xfId="27" xr:uid="{00000000-0005-0000-0000-00001B000000}"/>
    <cellStyle name="Normal 2 2 2" xfId="28" xr:uid="{00000000-0005-0000-0000-00001C000000}"/>
    <cellStyle name="Normal 2 2 3" xfId="29" xr:uid="{00000000-0005-0000-0000-00001D000000}"/>
    <cellStyle name="Normal 2 3" xfId="30" xr:uid="{00000000-0005-0000-0000-00001E000000}"/>
    <cellStyle name="Normal 2 3 2" xfId="31" xr:uid="{00000000-0005-0000-0000-00001F000000}"/>
    <cellStyle name="Normal 2 4" xfId="32" xr:uid="{00000000-0005-0000-0000-000020000000}"/>
    <cellStyle name="Normal 2 4 2" xfId="33" xr:uid="{00000000-0005-0000-0000-000021000000}"/>
    <cellStyle name="Normal 2 5" xfId="34" xr:uid="{00000000-0005-0000-0000-000022000000}"/>
    <cellStyle name="Normal 23" xfId="35" xr:uid="{00000000-0005-0000-0000-000023000000}"/>
    <cellStyle name="Normal 3" xfId="36" xr:uid="{00000000-0005-0000-0000-000024000000}"/>
    <cellStyle name="Normal 3 2" xfId="37" xr:uid="{00000000-0005-0000-0000-000025000000}"/>
    <cellStyle name="Normal 3 2 11" xfId="38" xr:uid="{00000000-0005-0000-0000-000026000000}"/>
    <cellStyle name="Normal 3 3" xfId="39" xr:uid="{00000000-0005-0000-0000-000027000000}"/>
    <cellStyle name="Normal 3 4" xfId="40" xr:uid="{00000000-0005-0000-0000-000028000000}"/>
    <cellStyle name="Normal 3 8" xfId="41" xr:uid="{00000000-0005-0000-0000-000029000000}"/>
    <cellStyle name="Normal 3 8 2" xfId="42" xr:uid="{00000000-0005-0000-0000-00002A000000}"/>
    <cellStyle name="Normal 3 8 2 2" xfId="43" xr:uid="{00000000-0005-0000-0000-00002B000000}"/>
    <cellStyle name="Normal 3 8 3" xfId="44" xr:uid="{00000000-0005-0000-0000-00002C000000}"/>
    <cellStyle name="Normal 4" xfId="45" xr:uid="{00000000-0005-0000-0000-00002D000000}"/>
    <cellStyle name="Normal 4 2" xfId="46" xr:uid="{00000000-0005-0000-0000-00002E000000}"/>
    <cellStyle name="Normal 4 3" xfId="47" xr:uid="{00000000-0005-0000-0000-00002F000000}"/>
    <cellStyle name="Normal 4 4" xfId="48" xr:uid="{00000000-0005-0000-0000-000030000000}"/>
    <cellStyle name="Normal 416" xfId="49" xr:uid="{00000000-0005-0000-0000-000031000000}"/>
    <cellStyle name="Normal 417" xfId="50" xr:uid="{00000000-0005-0000-0000-000032000000}"/>
    <cellStyle name="Normal 428" xfId="51" xr:uid="{00000000-0005-0000-0000-000033000000}"/>
    <cellStyle name="Normal 429" xfId="52" xr:uid="{00000000-0005-0000-0000-000034000000}"/>
    <cellStyle name="Normal 486" xfId="53" xr:uid="{00000000-0005-0000-0000-000035000000}"/>
    <cellStyle name="Normal 487" xfId="54" xr:uid="{00000000-0005-0000-0000-000036000000}"/>
    <cellStyle name="Normal 489" xfId="55" xr:uid="{00000000-0005-0000-0000-000037000000}"/>
    <cellStyle name="Normal 490" xfId="56" xr:uid="{00000000-0005-0000-0000-000038000000}"/>
    <cellStyle name="Normal 5" xfId="57" xr:uid="{00000000-0005-0000-0000-000039000000}"/>
    <cellStyle name="Normal 5 2" xfId="58" xr:uid="{00000000-0005-0000-0000-00003A000000}"/>
    <cellStyle name="Normal 5 3" xfId="59" xr:uid="{00000000-0005-0000-0000-00003B000000}"/>
    <cellStyle name="Normal 506" xfId="60" xr:uid="{00000000-0005-0000-0000-00003C000000}"/>
    <cellStyle name="Normal 516" xfId="61" xr:uid="{00000000-0005-0000-0000-00003D000000}"/>
    <cellStyle name="Normal 517" xfId="62" xr:uid="{00000000-0005-0000-0000-00003E000000}"/>
    <cellStyle name="Normal 53" xfId="63" xr:uid="{00000000-0005-0000-0000-00003F000000}"/>
    <cellStyle name="Normal 54" xfId="64" xr:uid="{00000000-0005-0000-0000-000040000000}"/>
    <cellStyle name="Normal 542" xfId="65" xr:uid="{00000000-0005-0000-0000-000041000000}"/>
    <cellStyle name="Normal 543" xfId="66" xr:uid="{00000000-0005-0000-0000-000042000000}"/>
    <cellStyle name="Normal 544" xfId="67" xr:uid="{00000000-0005-0000-0000-000043000000}"/>
    <cellStyle name="Normal 547" xfId="68" xr:uid="{00000000-0005-0000-0000-000044000000}"/>
    <cellStyle name="Normal 548" xfId="69" xr:uid="{00000000-0005-0000-0000-000045000000}"/>
    <cellStyle name="Normal 550" xfId="70" xr:uid="{00000000-0005-0000-0000-000046000000}"/>
    <cellStyle name="Normal 571" xfId="71" xr:uid="{00000000-0005-0000-0000-000047000000}"/>
    <cellStyle name="Normal 572" xfId="72" xr:uid="{00000000-0005-0000-0000-000048000000}"/>
    <cellStyle name="Normal 6" xfId="73" xr:uid="{00000000-0005-0000-0000-000049000000}"/>
    <cellStyle name="Normal 6 2" xfId="74" xr:uid="{00000000-0005-0000-0000-00004A000000}"/>
    <cellStyle name="Normal 6 3" xfId="75" xr:uid="{00000000-0005-0000-0000-00004B000000}"/>
    <cellStyle name="Normal 7" xfId="76" xr:uid="{00000000-0005-0000-0000-00004C000000}"/>
    <cellStyle name="Normal 7 2" xfId="77" xr:uid="{00000000-0005-0000-0000-00004D000000}"/>
    <cellStyle name="Normal_Sheet1" xfId="78" xr:uid="{00000000-0005-0000-0000-00004E000000}"/>
    <cellStyle name="Standard" xfId="0" builtinId="0"/>
    <cellStyle name="Standard 3" xfId="79" xr:uid="{00000000-0005-0000-0000-000050000000}"/>
    <cellStyle name="Standard 4" xfId="80" xr:uid="{00000000-0005-0000-0000-000051000000}"/>
    <cellStyle name="Standard 4 2" xfId="81" xr:uid="{00000000-0005-0000-0000-000052000000}"/>
    <cellStyle name="Standard 4 2 2" xfId="82" xr:uid="{00000000-0005-0000-0000-000053000000}"/>
    <cellStyle name="Standard 4 2 2 2" xfId="83" xr:uid="{00000000-0005-0000-0000-000054000000}"/>
    <cellStyle name="Standard 4 2 3" xfId="84" xr:uid="{00000000-0005-0000-0000-000055000000}"/>
    <cellStyle name="Standard 4 3" xfId="85" xr:uid="{00000000-0005-0000-0000-000056000000}"/>
    <cellStyle name="Standard 4 3 2" xfId="86" xr:uid="{00000000-0005-0000-0000-000057000000}"/>
    <cellStyle name="Standard 4 4" xfId="87" xr:uid="{00000000-0005-0000-0000-000058000000}"/>
    <cellStyle name="Standard 6" xfId="88" xr:uid="{00000000-0005-0000-0000-000059000000}"/>
    <cellStyle name="표준 2" xfId="94" xr:uid="{00000000-0005-0000-0000-00005A000000}"/>
    <cellStyle name="一般 7" xfId="90" xr:uid="{00000000-0005-0000-0000-00005B000000}"/>
    <cellStyle name="標準 2" xfId="91" xr:uid="{00000000-0005-0000-0000-00005C000000}"/>
    <cellStyle name="標準 2 2" xfId="92" xr:uid="{00000000-0005-0000-0000-00005D000000}"/>
    <cellStyle name="標準 2 3" xfId="93" xr:uid="{00000000-0005-0000-0000-00005E000000}"/>
  </cellStyles>
  <dxfs count="6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5</xdr:col>
      <xdr:colOff>2921000</xdr:colOff>
      <xdr:row>1</xdr:row>
      <xdr:rowOff>38100</xdr:rowOff>
    </xdr:from>
    <xdr:to>
      <xdr:col>5</xdr:col>
      <xdr:colOff>3708400</xdr:colOff>
      <xdr:row>5</xdr:row>
      <xdr:rowOff>152400</xdr:rowOff>
    </xdr:to>
    <xdr:pic>
      <xdr:nvPicPr>
        <xdr:cNvPr id="46135" name="図 2">
          <a:extLst>
            <a:ext uri="{FF2B5EF4-FFF2-40B4-BE49-F238E27FC236}">
              <a16:creationId xmlns:a16="http://schemas.microsoft.com/office/drawing/2014/main" id="{00000000-0008-0000-0000-000037B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89900" y="215900"/>
          <a:ext cx="7874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8140700</xdr:colOff>
      <xdr:row>0</xdr:row>
      <xdr:rowOff>101600</xdr:rowOff>
    </xdr:from>
    <xdr:to>
      <xdr:col>0</xdr:col>
      <xdr:colOff>9283700</xdr:colOff>
      <xdr:row>0</xdr:row>
      <xdr:rowOff>1333500</xdr:rowOff>
    </xdr:to>
    <xdr:pic>
      <xdr:nvPicPr>
        <xdr:cNvPr id="10235" name="Picture 1">
          <a:extLst>
            <a:ext uri="{FF2B5EF4-FFF2-40B4-BE49-F238E27FC236}">
              <a16:creationId xmlns:a16="http://schemas.microsoft.com/office/drawing/2014/main" id="{00000000-0008-0000-0100-0000F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0700" y="101600"/>
          <a:ext cx="1143000" cy="12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7226300</xdr:colOff>
      <xdr:row>1</xdr:row>
      <xdr:rowOff>63500</xdr:rowOff>
    </xdr:from>
    <xdr:to>
      <xdr:col>2</xdr:col>
      <xdr:colOff>7950200</xdr:colOff>
      <xdr:row>1</xdr:row>
      <xdr:rowOff>850900</xdr:rowOff>
    </xdr:to>
    <xdr:pic>
      <xdr:nvPicPr>
        <xdr:cNvPr id="12282" name="Picture 1">
          <a:extLst>
            <a:ext uri="{FF2B5EF4-FFF2-40B4-BE49-F238E27FC236}">
              <a16:creationId xmlns:a16="http://schemas.microsoft.com/office/drawing/2014/main" id="{00000000-0008-0000-0200-0000FA2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8400" y="241300"/>
          <a:ext cx="7239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673100</xdr:colOff>
      <xdr:row>1</xdr:row>
      <xdr:rowOff>444500</xdr:rowOff>
    </xdr:from>
    <xdr:to>
      <xdr:col>1</xdr:col>
      <xdr:colOff>2501900</xdr:colOff>
      <xdr:row>2</xdr:row>
      <xdr:rowOff>1244600</xdr:rowOff>
    </xdr:to>
    <xdr:pic>
      <xdr:nvPicPr>
        <xdr:cNvPr id="15155" name="図 10">
          <a:extLst>
            <a:ext uri="{FF2B5EF4-FFF2-40B4-BE49-F238E27FC236}">
              <a16:creationId xmlns:a16="http://schemas.microsoft.com/office/drawing/2014/main" id="{00000000-0008-0000-0300-0000333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660400"/>
          <a:ext cx="182880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254000</xdr:colOff>
      <xdr:row>2</xdr:row>
      <xdr:rowOff>1308100</xdr:rowOff>
    </xdr:to>
    <xdr:pic>
      <xdr:nvPicPr>
        <xdr:cNvPr id="47167" name="図 2">
          <a:extLst>
            <a:ext uri="{FF2B5EF4-FFF2-40B4-BE49-F238E27FC236}">
              <a16:creationId xmlns:a16="http://schemas.microsoft.com/office/drawing/2014/main" id="{00000000-0008-0000-0400-00003FB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66500" y="368300"/>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368300</xdr:colOff>
      <xdr:row>0</xdr:row>
      <xdr:rowOff>101600</xdr:rowOff>
    </xdr:from>
    <xdr:to>
      <xdr:col>13</xdr:col>
      <xdr:colOff>50800</xdr:colOff>
      <xdr:row>3</xdr:row>
      <xdr:rowOff>38100</xdr:rowOff>
    </xdr:to>
    <xdr:pic>
      <xdr:nvPicPr>
        <xdr:cNvPr id="49154" name="Picture 1">
          <a:extLst>
            <a:ext uri="{FF2B5EF4-FFF2-40B4-BE49-F238E27FC236}">
              <a16:creationId xmlns:a16="http://schemas.microsoft.com/office/drawing/2014/main" id="{00000000-0008-0000-0500-000002C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39700" y="101600"/>
          <a:ext cx="711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203200</xdr:colOff>
      <xdr:row>0</xdr:row>
      <xdr:rowOff>330200</xdr:rowOff>
    </xdr:from>
    <xdr:to>
      <xdr:col>1</xdr:col>
      <xdr:colOff>482600</xdr:colOff>
      <xdr:row>3</xdr:row>
      <xdr:rowOff>101600</xdr:rowOff>
    </xdr:to>
    <xdr:pic>
      <xdr:nvPicPr>
        <xdr:cNvPr id="48183" name="図 3">
          <a:extLst>
            <a:ext uri="{FF2B5EF4-FFF2-40B4-BE49-F238E27FC236}">
              <a16:creationId xmlns:a16="http://schemas.microsoft.com/office/drawing/2014/main" id="{00000000-0008-0000-0600-000037B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0" y="330200"/>
          <a:ext cx="5207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conflictfreesourcing.org/"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5"/>
  <sheetViews>
    <sheetView showGridLines="0" topLeftCell="A2" workbookViewId="0">
      <pane xSplit="1" ySplit="11" topLeftCell="B43" activePane="bottomRight" state="frozen"/>
      <selection activeCell="A2" sqref="A2"/>
      <selection pane="topRight" activeCell="B2" sqref="B2"/>
      <selection pane="bottomLeft" activeCell="A13" sqref="A13"/>
      <selection pane="bottomRight" activeCell="B43" sqref="B43"/>
    </sheetView>
  </sheetViews>
  <sheetFormatPr baseColWidth="10" defaultColWidth="9" defaultRowHeight="12.4"/>
  <cols>
    <col min="1" max="1" width="0.87890625" style="127" customWidth="1"/>
    <col min="2" max="2" width="6.87890625" style="127" customWidth="1"/>
    <col min="3" max="3" width="8.46875" style="127" customWidth="1"/>
    <col min="4" max="4" width="9.3515625" style="127" customWidth="1"/>
    <col min="5" max="5" width="42.3515625" style="127" customWidth="1"/>
    <col min="6" max="6" width="53.3515625" style="127" customWidth="1"/>
    <col min="7" max="7" width="0.87890625" style="127" customWidth="1"/>
    <col min="8" max="16384" width="9" style="127"/>
  </cols>
  <sheetData>
    <row r="1" spans="1:7" ht="12.75" thickTop="1">
      <c r="A1" s="9"/>
      <c r="B1" s="10"/>
      <c r="C1" s="10"/>
      <c r="D1" s="10"/>
      <c r="E1" s="10"/>
      <c r="F1" s="10"/>
      <c r="G1" s="11"/>
    </row>
    <row r="2" spans="1:7">
      <c r="A2" s="304"/>
      <c r="B2" s="38" t="s">
        <v>1512</v>
      </c>
      <c r="C2" s="36"/>
      <c r="D2" s="36"/>
      <c r="E2" s="3"/>
      <c r="F2" s="36"/>
      <c r="G2" s="34"/>
    </row>
    <row r="3" spans="1:7">
      <c r="A3" s="304"/>
      <c r="B3" s="5" t="s">
        <v>1501</v>
      </c>
      <c r="C3" s="6"/>
      <c r="D3" s="6"/>
      <c r="E3" s="3"/>
      <c r="F3" s="6"/>
      <c r="G3" s="34"/>
    </row>
    <row r="4" spans="1:7" ht="15">
      <c r="A4" s="304"/>
      <c r="B4" s="41" t="s">
        <v>1514</v>
      </c>
      <c r="C4" s="7"/>
      <c r="D4" s="7"/>
      <c r="E4" s="3"/>
      <c r="F4" s="7"/>
      <c r="G4" s="34"/>
    </row>
    <row r="5" spans="1:7" ht="12.75">
      <c r="A5" s="304"/>
      <c r="B5" s="40" t="s">
        <v>1960</v>
      </c>
      <c r="C5" s="4"/>
      <c r="D5" s="4"/>
      <c r="E5" s="3"/>
      <c r="F5" s="4"/>
      <c r="G5" s="34"/>
    </row>
    <row r="6" spans="1:7">
      <c r="A6" s="304"/>
      <c r="B6" s="8"/>
      <c r="C6" s="8"/>
      <c r="D6" s="8"/>
      <c r="E6" s="8"/>
      <c r="F6" s="8"/>
      <c r="G6" s="34"/>
    </row>
    <row r="7" spans="1:7">
      <c r="A7" s="304"/>
      <c r="B7" s="8"/>
      <c r="C7" s="8"/>
      <c r="D7" s="8"/>
      <c r="E7" s="8"/>
      <c r="F7" s="8"/>
      <c r="G7" s="34"/>
    </row>
    <row r="8" spans="1:7">
      <c r="A8" s="304"/>
      <c r="B8" s="8"/>
      <c r="C8" s="8"/>
      <c r="D8" s="8"/>
      <c r="E8" s="8"/>
      <c r="F8" s="8"/>
      <c r="G8" s="34"/>
    </row>
    <row r="9" spans="1:7">
      <c r="A9" s="304"/>
      <c r="B9" s="307" t="s">
        <v>1515</v>
      </c>
      <c r="C9" s="307"/>
      <c r="D9" s="307"/>
      <c r="E9" s="307"/>
      <c r="F9" s="307"/>
      <c r="G9" s="34"/>
    </row>
    <row r="10" spans="1:7" ht="27" customHeight="1">
      <c r="A10" s="304"/>
      <c r="B10" s="308" t="s">
        <v>867</v>
      </c>
      <c r="C10" s="308"/>
      <c r="D10" s="308"/>
      <c r="E10" s="308"/>
      <c r="F10" s="308"/>
      <c r="G10" s="34"/>
    </row>
    <row r="11" spans="1:7" ht="27" customHeight="1">
      <c r="A11" s="304"/>
      <c r="B11" s="309"/>
      <c r="C11" s="309"/>
      <c r="D11" s="309"/>
      <c r="E11" s="309"/>
      <c r="F11" s="309"/>
      <c r="G11" s="34"/>
    </row>
    <row r="12" spans="1:7">
      <c r="A12" s="304"/>
      <c r="B12" s="42" t="s">
        <v>1513</v>
      </c>
      <c r="C12" s="43" t="s">
        <v>1516</v>
      </c>
      <c r="D12" s="44" t="s">
        <v>1517</v>
      </c>
      <c r="E12" s="43" t="s">
        <v>1177</v>
      </c>
      <c r="F12" s="43" t="s">
        <v>1178</v>
      </c>
      <c r="G12" s="34"/>
    </row>
    <row r="13" spans="1:7" ht="20.25">
      <c r="A13" s="304"/>
      <c r="B13" s="2">
        <v>1</v>
      </c>
      <c r="C13" s="37" t="s">
        <v>2038</v>
      </c>
      <c r="D13" s="39" t="s">
        <v>1551</v>
      </c>
      <c r="E13" s="264" t="s">
        <v>1518</v>
      </c>
      <c r="F13" s="264"/>
      <c r="G13" s="34"/>
    </row>
    <row r="14" spans="1:7" ht="30.4">
      <c r="A14" s="304"/>
      <c r="B14" s="2">
        <v>2</v>
      </c>
      <c r="C14" s="37" t="s">
        <v>2038</v>
      </c>
      <c r="D14" s="39" t="s">
        <v>1939</v>
      </c>
      <c r="E14" s="264" t="s">
        <v>974</v>
      </c>
      <c r="F14" s="264" t="s">
        <v>975</v>
      </c>
      <c r="G14" s="34"/>
    </row>
    <row r="15" spans="1:7" ht="88.7" customHeight="1">
      <c r="A15" s="304"/>
      <c r="B15" s="310">
        <v>2.0099999999999998</v>
      </c>
      <c r="C15" s="301" t="s">
        <v>2038</v>
      </c>
      <c r="D15" s="313" t="s">
        <v>4331</v>
      </c>
      <c r="E15" s="265" t="s">
        <v>1179</v>
      </c>
      <c r="F15" s="265" t="s">
        <v>1182</v>
      </c>
      <c r="G15" s="34"/>
    </row>
    <row r="16" spans="1:7" ht="99" customHeight="1">
      <c r="A16" s="304"/>
      <c r="B16" s="311"/>
      <c r="C16" s="302"/>
      <c r="D16" s="314"/>
      <c r="E16" s="266"/>
      <c r="F16" s="266" t="s">
        <v>1180</v>
      </c>
      <c r="G16" s="34"/>
    </row>
    <row r="17" spans="1:7" ht="63" customHeight="1">
      <c r="A17" s="304"/>
      <c r="B17" s="312"/>
      <c r="C17" s="303"/>
      <c r="D17" s="315"/>
      <c r="E17" s="37"/>
      <c r="F17" s="37" t="s">
        <v>1181</v>
      </c>
      <c r="G17" s="34"/>
    </row>
    <row r="18" spans="1:7" ht="117" customHeight="1">
      <c r="A18" s="304"/>
      <c r="B18" s="310">
        <v>2.02</v>
      </c>
      <c r="C18" s="301" t="s">
        <v>2038</v>
      </c>
      <c r="D18" s="313" t="s">
        <v>4332</v>
      </c>
      <c r="E18" s="265" t="s">
        <v>868</v>
      </c>
      <c r="F18" s="265" t="s">
        <v>968</v>
      </c>
      <c r="G18" s="34"/>
    </row>
    <row r="19" spans="1:7" ht="70.7" customHeight="1">
      <c r="A19" s="304"/>
      <c r="B19" s="311"/>
      <c r="C19" s="302"/>
      <c r="D19" s="314"/>
      <c r="E19" s="266" t="s">
        <v>973</v>
      </c>
      <c r="F19" s="266" t="s">
        <v>869</v>
      </c>
      <c r="G19" s="34"/>
    </row>
    <row r="20" spans="1:7" ht="90.75" customHeight="1">
      <c r="A20" s="304"/>
      <c r="B20" s="311"/>
      <c r="C20" s="302"/>
      <c r="D20" s="314"/>
      <c r="E20" s="266"/>
      <c r="F20" s="266" t="s">
        <v>1184</v>
      </c>
      <c r="G20" s="34"/>
    </row>
    <row r="21" spans="1:7" ht="74.25" customHeight="1">
      <c r="A21" s="304"/>
      <c r="B21" s="312"/>
      <c r="C21" s="303"/>
      <c r="D21" s="315"/>
      <c r="E21" s="37"/>
      <c r="F21" s="37" t="s">
        <v>1183</v>
      </c>
      <c r="G21" s="34"/>
    </row>
    <row r="22" spans="1:7" ht="90" customHeight="1">
      <c r="A22" s="304"/>
      <c r="B22" s="319">
        <v>2.0299999999999998</v>
      </c>
      <c r="C22" s="319" t="s">
        <v>1472</v>
      </c>
      <c r="D22" s="298" t="s">
        <v>4333</v>
      </c>
      <c r="E22" s="301" t="s">
        <v>866</v>
      </c>
      <c r="F22" s="265" t="s">
        <v>893</v>
      </c>
      <c r="G22" s="34"/>
    </row>
    <row r="23" spans="1:7" ht="109.5" customHeight="1">
      <c r="A23" s="304"/>
      <c r="B23" s="320"/>
      <c r="C23" s="320"/>
      <c r="D23" s="299"/>
      <c r="E23" s="302"/>
      <c r="F23" s="266" t="s">
        <v>1473</v>
      </c>
      <c r="G23" s="34"/>
    </row>
    <row r="24" spans="1:7" ht="74.25" customHeight="1">
      <c r="A24" s="304"/>
      <c r="B24" s="321"/>
      <c r="C24" s="321"/>
      <c r="D24" s="300"/>
      <c r="E24" s="303"/>
      <c r="F24" s="37" t="s">
        <v>865</v>
      </c>
      <c r="G24" s="34"/>
    </row>
    <row r="25" spans="1:7" ht="72" customHeight="1">
      <c r="A25" s="304"/>
      <c r="B25" s="2" t="s">
        <v>891</v>
      </c>
      <c r="C25" s="37" t="s">
        <v>892</v>
      </c>
      <c r="D25" s="39" t="s">
        <v>4334</v>
      </c>
      <c r="E25" s="37" t="s">
        <v>4327</v>
      </c>
      <c r="F25" s="37" t="s">
        <v>894</v>
      </c>
      <c r="G25" s="34"/>
    </row>
    <row r="26" spans="1:7" ht="97.7" customHeight="1">
      <c r="A26" s="304"/>
      <c r="B26" s="316">
        <v>3</v>
      </c>
      <c r="C26" s="310" t="s">
        <v>93</v>
      </c>
      <c r="D26" s="313" t="s">
        <v>4335</v>
      </c>
      <c r="E26" s="301" t="s">
        <v>0</v>
      </c>
      <c r="F26" s="265" t="s">
        <v>87</v>
      </c>
      <c r="G26" s="34"/>
    </row>
    <row r="27" spans="1:7" ht="90" customHeight="1">
      <c r="A27" s="304"/>
      <c r="B27" s="317"/>
      <c r="C27" s="311"/>
      <c r="D27" s="314"/>
      <c r="E27" s="302"/>
      <c r="F27" s="266" t="s">
        <v>82</v>
      </c>
      <c r="G27" s="34"/>
    </row>
    <row r="28" spans="1:7" ht="18.95" customHeight="1">
      <c r="A28" s="304"/>
      <c r="B28" s="317"/>
      <c r="C28" s="311"/>
      <c r="D28" s="314"/>
      <c r="E28" s="302"/>
      <c r="F28" s="266" t="s">
        <v>83</v>
      </c>
      <c r="G28" s="34"/>
    </row>
    <row r="29" spans="1:7" ht="74.25" customHeight="1">
      <c r="A29" s="304"/>
      <c r="B29" s="317"/>
      <c r="C29" s="311"/>
      <c r="D29" s="314"/>
      <c r="E29" s="302"/>
      <c r="F29" s="266" t="s">
        <v>84</v>
      </c>
      <c r="G29" s="34"/>
    </row>
    <row r="30" spans="1:7" ht="62.25" customHeight="1">
      <c r="A30" s="304"/>
      <c r="B30" s="317"/>
      <c r="C30" s="311"/>
      <c r="D30" s="314"/>
      <c r="E30" s="302"/>
      <c r="F30" s="266" t="s">
        <v>85</v>
      </c>
      <c r="G30" s="34"/>
    </row>
    <row r="31" spans="1:7" ht="81" customHeight="1">
      <c r="A31" s="304"/>
      <c r="B31" s="317"/>
      <c r="C31" s="311"/>
      <c r="D31" s="314"/>
      <c r="E31" s="302"/>
      <c r="F31" s="266" t="s">
        <v>86</v>
      </c>
      <c r="G31" s="34"/>
    </row>
    <row r="32" spans="1:7" ht="48.6" customHeight="1">
      <c r="A32" s="304"/>
      <c r="B32" s="317"/>
      <c r="C32" s="311"/>
      <c r="D32" s="314"/>
      <c r="E32" s="302"/>
      <c r="F32" s="266" t="s">
        <v>89</v>
      </c>
      <c r="G32" s="34"/>
    </row>
    <row r="33" spans="1:7" ht="98.25" customHeight="1">
      <c r="A33" s="304"/>
      <c r="B33" s="317"/>
      <c r="C33" s="311"/>
      <c r="D33" s="314"/>
      <c r="E33" s="302"/>
      <c r="F33" s="266" t="s">
        <v>88</v>
      </c>
      <c r="G33" s="34"/>
    </row>
    <row r="34" spans="1:7" ht="88.7" customHeight="1">
      <c r="A34" s="304"/>
      <c r="B34" s="317"/>
      <c r="C34" s="311"/>
      <c r="D34" s="314"/>
      <c r="E34" s="302"/>
      <c r="F34" s="266" t="s">
        <v>90</v>
      </c>
      <c r="G34" s="34"/>
    </row>
    <row r="35" spans="1:7" ht="28.7" customHeight="1">
      <c r="A35" s="304"/>
      <c r="B35" s="317"/>
      <c r="C35" s="311"/>
      <c r="D35" s="314"/>
      <c r="E35" s="302"/>
      <c r="F35" s="266" t="s">
        <v>91</v>
      </c>
      <c r="G35" s="34"/>
    </row>
    <row r="36" spans="1:7" ht="107.65">
      <c r="A36" s="304"/>
      <c r="B36" s="318"/>
      <c r="C36" s="312"/>
      <c r="D36" s="315"/>
      <c r="E36" s="303"/>
      <c r="F36" s="267" t="s">
        <v>92</v>
      </c>
      <c r="G36" s="34"/>
    </row>
    <row r="37" spans="1:7" ht="101.25">
      <c r="A37" s="304"/>
      <c r="B37" s="196">
        <v>3.01</v>
      </c>
      <c r="C37" s="197" t="s">
        <v>93</v>
      </c>
      <c r="D37" s="39" t="s">
        <v>4336</v>
      </c>
      <c r="E37" s="268" t="s">
        <v>2579</v>
      </c>
      <c r="F37" s="269" t="s">
        <v>2766</v>
      </c>
      <c r="G37" s="34"/>
    </row>
    <row r="38" spans="1:7" ht="91.15">
      <c r="A38" s="304"/>
      <c r="B38" s="196">
        <v>3.02</v>
      </c>
      <c r="C38" s="197" t="s">
        <v>2630</v>
      </c>
      <c r="D38" s="39" t="s">
        <v>4337</v>
      </c>
      <c r="E38" s="268" t="s">
        <v>2651</v>
      </c>
      <c r="F38" s="269" t="s">
        <v>2767</v>
      </c>
      <c r="G38" s="34"/>
    </row>
    <row r="39" spans="1:7" ht="81">
      <c r="A39" s="304"/>
      <c r="B39" s="218">
        <v>4</v>
      </c>
      <c r="C39" s="217" t="s">
        <v>3095</v>
      </c>
      <c r="D39" s="39" t="s">
        <v>4338</v>
      </c>
      <c r="E39" s="37" t="s">
        <v>4253</v>
      </c>
      <c r="F39" s="37" t="s">
        <v>3096</v>
      </c>
      <c r="G39" s="34"/>
    </row>
    <row r="40" spans="1:7" ht="50.65">
      <c r="A40" s="304"/>
      <c r="B40" s="196">
        <v>4.01</v>
      </c>
      <c r="C40" s="217" t="s">
        <v>3095</v>
      </c>
      <c r="D40" s="39" t="s">
        <v>4340</v>
      </c>
      <c r="E40" s="37" t="s">
        <v>4282</v>
      </c>
      <c r="F40" s="37" t="s">
        <v>4288</v>
      </c>
      <c r="G40" s="34"/>
    </row>
    <row r="41" spans="1:7" ht="50.65">
      <c r="A41" s="304"/>
      <c r="B41" s="196" t="s">
        <v>4325</v>
      </c>
      <c r="C41" s="217" t="s">
        <v>3095</v>
      </c>
      <c r="D41" s="39" t="s">
        <v>4339</v>
      </c>
      <c r="E41" s="37" t="s">
        <v>4328</v>
      </c>
      <c r="F41" s="37" t="s">
        <v>4326</v>
      </c>
      <c r="G41" s="34"/>
    </row>
    <row r="42" spans="1:7" ht="50.65">
      <c r="A42" s="304"/>
      <c r="B42" s="196" t="s">
        <v>4387</v>
      </c>
      <c r="C42" s="217" t="s">
        <v>3095</v>
      </c>
      <c r="D42" s="39" t="s">
        <v>4666</v>
      </c>
      <c r="E42" s="37" t="s">
        <v>4327</v>
      </c>
      <c r="F42" s="37" t="s">
        <v>4388</v>
      </c>
      <c r="G42" s="34"/>
    </row>
    <row r="43" spans="1:7" ht="111.4">
      <c r="A43" s="304"/>
      <c r="B43" s="253">
        <v>4.0999999999999996</v>
      </c>
      <c r="C43" s="217" t="s">
        <v>4665</v>
      </c>
      <c r="D43" s="254">
        <v>42489</v>
      </c>
      <c r="E43" s="270" t="s">
        <v>4668</v>
      </c>
      <c r="F43" s="37" t="s">
        <v>4667</v>
      </c>
      <c r="G43" s="34"/>
    </row>
    <row r="44" spans="1:7" ht="12.75" thickBot="1">
      <c r="A44" s="305"/>
      <c r="B44" s="306" t="str">
        <f ca="1">OFFSET(L!$C$1,MATCH("General"&amp;"Cpy",L!$A:$A,0)-1,SL,,)</f>
        <v>© 2016 Conflict-Free Sourcing Initiative. All rights reserved.</v>
      </c>
      <c r="C44" s="306"/>
      <c r="D44" s="306"/>
      <c r="E44" s="306"/>
      <c r="F44" s="306"/>
      <c r="G44" s="35"/>
    </row>
    <row r="45" spans="1:7" ht="12.75" thickTop="1">
      <c r="A45" s="133"/>
      <c r="B45" s="134"/>
      <c r="C45" s="134"/>
      <c r="D45" s="134"/>
      <c r="E45" s="134"/>
      <c r="F45" s="134"/>
      <c r="G45" s="134"/>
    </row>
  </sheetData>
  <sheetProtection password="E985" sheet="1" objects="1" scenarios="1" formatRows="0"/>
  <customSheetViews>
    <customSheetView guid="{81CF54B1-70AB-4A68-BB72-21925B5D4874}" state="hidden">
      <selection activeCell="E26" sqref="E26"/>
      <pageMargins left="0.7" right="0.7" top="0.75" bottom="0.75" header="0.3" footer="0.3"/>
      <pageSetup orientation="portrait"/>
    </customSheetView>
  </customSheetViews>
  <mergeCells count="18">
    <mergeCell ref="B22:B24"/>
    <mergeCell ref="C22:C24"/>
    <mergeCell ref="D22:D24"/>
    <mergeCell ref="E22:E24"/>
    <mergeCell ref="A2:A44"/>
    <mergeCell ref="B44:F44"/>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39"/>
  <sheetViews>
    <sheetView workbookViewId="0">
      <pane ySplit="1" topLeftCell="A41" activePane="bottomLeft" state="frozen"/>
      <selection pane="bottomLeft" activeCell="A82" sqref="A82"/>
    </sheetView>
  </sheetViews>
  <sheetFormatPr baseColWidth="10" defaultColWidth="8.64453125" defaultRowHeight="12.4"/>
  <cols>
    <col min="1" max="1" width="27.46875" style="84" customWidth="1"/>
    <col min="2" max="2" width="20.1171875" style="84" bestFit="1" customWidth="1"/>
    <col min="3" max="16384" width="8.64453125" style="84"/>
  </cols>
  <sheetData>
    <row r="1" spans="1:2">
      <c r="A1" s="83" t="s">
        <v>2140</v>
      </c>
      <c r="B1" s="83" t="s">
        <v>1554</v>
      </c>
    </row>
    <row r="2" spans="1:2">
      <c r="A2" s="85" t="s">
        <v>2144</v>
      </c>
      <c r="B2" s="85" t="s">
        <v>1558</v>
      </c>
    </row>
    <row r="3" spans="1:2">
      <c r="A3" s="85" t="s">
        <v>2200</v>
      </c>
      <c r="B3" s="85" t="s">
        <v>1614</v>
      </c>
    </row>
    <row r="4" spans="1:2">
      <c r="A4" s="85" t="s">
        <v>2150</v>
      </c>
      <c r="B4" s="85" t="s">
        <v>1564</v>
      </c>
    </row>
    <row r="5" spans="1:2">
      <c r="A5" s="85" t="s">
        <v>2145</v>
      </c>
      <c r="B5" s="85" t="s">
        <v>1559</v>
      </c>
    </row>
    <row r="6" spans="1:2">
      <c r="A6" s="85" t="s">
        <v>2142</v>
      </c>
      <c r="B6" s="85" t="s">
        <v>1556</v>
      </c>
    </row>
    <row r="7" spans="1:2">
      <c r="A7" s="85" t="s">
        <v>2143</v>
      </c>
      <c r="B7" s="85" t="s">
        <v>1557</v>
      </c>
    </row>
    <row r="8" spans="1:2">
      <c r="A8" s="85" t="s">
        <v>2151</v>
      </c>
      <c r="B8" s="85" t="s">
        <v>1565</v>
      </c>
    </row>
    <row r="9" spans="1:2">
      <c r="A9" s="85" t="s">
        <v>2153</v>
      </c>
      <c r="B9" s="85" t="s">
        <v>1567</v>
      </c>
    </row>
    <row r="10" spans="1:2">
      <c r="A10" s="85" t="s">
        <v>2148</v>
      </c>
      <c r="B10" s="85" t="s">
        <v>1562</v>
      </c>
    </row>
    <row r="11" spans="1:2">
      <c r="A11" s="85" t="s">
        <v>2149</v>
      </c>
      <c r="B11" s="85" t="s">
        <v>1563</v>
      </c>
    </row>
    <row r="12" spans="1:2">
      <c r="A12" s="85" t="s">
        <v>2141</v>
      </c>
      <c r="B12" s="85" t="s">
        <v>1555</v>
      </c>
    </row>
    <row r="13" spans="1:2">
      <c r="A13" s="85" t="s">
        <v>2154</v>
      </c>
      <c r="B13" s="85" t="s">
        <v>1568</v>
      </c>
    </row>
    <row r="14" spans="1:2">
      <c r="A14" s="85" t="s">
        <v>2155</v>
      </c>
      <c r="B14" s="85" t="s">
        <v>1569</v>
      </c>
    </row>
    <row r="15" spans="1:2">
      <c r="A15" s="85" t="s">
        <v>2156</v>
      </c>
      <c r="B15" s="85" t="s">
        <v>1570</v>
      </c>
    </row>
    <row r="16" spans="1:2">
      <c r="A16" s="85" t="s">
        <v>2164</v>
      </c>
      <c r="B16" s="85" t="s">
        <v>1578</v>
      </c>
    </row>
    <row r="17" spans="1:2">
      <c r="A17" s="85" t="s">
        <v>2163</v>
      </c>
      <c r="B17" s="85" t="s">
        <v>1577</v>
      </c>
    </row>
    <row r="18" spans="1:2">
      <c r="A18" s="85" t="s">
        <v>2161</v>
      </c>
      <c r="B18" s="85" t="s">
        <v>1575</v>
      </c>
    </row>
    <row r="19" spans="1:2">
      <c r="A19" s="85" t="s">
        <v>2171</v>
      </c>
      <c r="B19" s="85" t="s">
        <v>1585</v>
      </c>
    </row>
    <row r="20" spans="1:2">
      <c r="A20" s="85" t="s">
        <v>2166</v>
      </c>
      <c r="B20" s="85" t="s">
        <v>1580</v>
      </c>
    </row>
    <row r="21" spans="1:2">
      <c r="A21" s="85" t="s">
        <v>2158</v>
      </c>
      <c r="B21" s="85" t="s">
        <v>1572</v>
      </c>
    </row>
    <row r="22" spans="1:2">
      <c r="A22" s="85" t="s">
        <v>2167</v>
      </c>
      <c r="B22" s="85" t="s">
        <v>1581</v>
      </c>
    </row>
    <row r="23" spans="1:2">
      <c r="A23" s="85" t="s">
        <v>2159</v>
      </c>
      <c r="B23" s="85" t="s">
        <v>1573</v>
      </c>
    </row>
    <row r="24" spans="1:2">
      <c r="A24" s="85" t="s">
        <v>2168</v>
      </c>
      <c r="B24" s="85" t="s">
        <v>1582</v>
      </c>
    </row>
    <row r="25" spans="1:2">
      <c r="A25" s="85" t="s">
        <v>2173</v>
      </c>
      <c r="B25" s="85" t="s">
        <v>1587</v>
      </c>
    </row>
    <row r="26" spans="1:2">
      <c r="A26" s="85" t="s">
        <v>2169</v>
      </c>
      <c r="B26" s="85" t="s">
        <v>1583</v>
      </c>
    </row>
    <row r="27" spans="1:2">
      <c r="A27" s="85" t="s">
        <v>2165</v>
      </c>
      <c r="B27" s="85" t="s">
        <v>1579</v>
      </c>
    </row>
    <row r="28" spans="1:2">
      <c r="A28" s="85" t="s">
        <v>2175</v>
      </c>
      <c r="B28" s="85" t="s">
        <v>1589</v>
      </c>
    </row>
    <row r="29" spans="1:2">
      <c r="A29" s="85" t="s">
        <v>2174</v>
      </c>
      <c r="B29" s="85" t="s">
        <v>1588</v>
      </c>
    </row>
    <row r="30" spans="1:2">
      <c r="A30" s="85" t="s">
        <v>2170</v>
      </c>
      <c r="B30" s="85" t="s">
        <v>1584</v>
      </c>
    </row>
    <row r="31" spans="1:2">
      <c r="A31" s="85" t="s">
        <v>2240</v>
      </c>
      <c r="B31" s="85" t="s">
        <v>1654</v>
      </c>
    </row>
    <row r="32" spans="1:2">
      <c r="A32" s="85" t="s">
        <v>2172</v>
      </c>
      <c r="B32" s="85" t="s">
        <v>1586</v>
      </c>
    </row>
    <row r="33" spans="1:2">
      <c r="A33" s="85" t="s">
        <v>2162</v>
      </c>
      <c r="B33" s="85" t="s">
        <v>1576</v>
      </c>
    </row>
    <row r="34" spans="1:2">
      <c r="A34" s="85" t="s">
        <v>2160</v>
      </c>
      <c r="B34" s="85" t="s">
        <v>1574</v>
      </c>
    </row>
    <row r="35" spans="1:2">
      <c r="A35" s="85" t="s">
        <v>2157</v>
      </c>
      <c r="B35" s="85" t="s">
        <v>1571</v>
      </c>
    </row>
    <row r="36" spans="1:2">
      <c r="A36" s="85" t="s">
        <v>2253</v>
      </c>
      <c r="B36" s="85" t="s">
        <v>1667</v>
      </c>
    </row>
    <row r="37" spans="1:2">
      <c r="A37" s="85" t="s">
        <v>2183</v>
      </c>
      <c r="B37" s="85" t="s">
        <v>1597</v>
      </c>
    </row>
    <row r="38" spans="1:2">
      <c r="A38" s="85" t="s">
        <v>2177</v>
      </c>
      <c r="B38" s="85" t="s">
        <v>1591</v>
      </c>
    </row>
    <row r="39" spans="1:2">
      <c r="A39" s="85" t="s">
        <v>2188</v>
      </c>
      <c r="B39" s="85" t="s">
        <v>1602</v>
      </c>
    </row>
    <row r="40" spans="1:2">
      <c r="A40" s="85" t="s">
        <v>2192</v>
      </c>
      <c r="B40" s="85" t="s">
        <v>1606</v>
      </c>
    </row>
    <row r="41" spans="1:2">
      <c r="A41" s="85" t="s">
        <v>2176</v>
      </c>
      <c r="B41" s="85" t="s">
        <v>1590</v>
      </c>
    </row>
    <row r="42" spans="1:2">
      <c r="A42" s="85" t="s">
        <v>1741</v>
      </c>
      <c r="B42" s="85" t="s">
        <v>2105</v>
      </c>
    </row>
    <row r="43" spans="1:2">
      <c r="A43" s="85" t="s">
        <v>2180</v>
      </c>
      <c r="B43" s="85" t="s">
        <v>1594</v>
      </c>
    </row>
    <row r="44" spans="1:2">
      <c r="A44" s="85" t="s">
        <v>2181</v>
      </c>
      <c r="B44" s="85" t="s">
        <v>1595</v>
      </c>
    </row>
    <row r="45" spans="1:2">
      <c r="A45" s="85" t="s">
        <v>2191</v>
      </c>
      <c r="B45" s="85" t="s">
        <v>1605</v>
      </c>
    </row>
    <row r="46" spans="1:2">
      <c r="A46" s="85" t="s">
        <v>2178</v>
      </c>
      <c r="B46" s="85" t="s">
        <v>1592</v>
      </c>
    </row>
    <row r="47" spans="1:2">
      <c r="A47" s="85" t="s">
        <v>2186</v>
      </c>
      <c r="B47" s="85" t="s">
        <v>1600</v>
      </c>
    </row>
    <row r="48" spans="1:2">
      <c r="A48" s="85" t="s">
        <v>2187</v>
      </c>
      <c r="B48" s="85" t="s">
        <v>1601</v>
      </c>
    </row>
    <row r="49" spans="1:2">
      <c r="A49" s="85" t="s">
        <v>2184</v>
      </c>
      <c r="B49" s="85" t="s">
        <v>1598</v>
      </c>
    </row>
    <row r="50" spans="1:2">
      <c r="A50" s="85" t="s">
        <v>2185</v>
      </c>
      <c r="B50" s="85" t="s">
        <v>1599</v>
      </c>
    </row>
    <row r="51" spans="1:2">
      <c r="A51" s="85" t="s">
        <v>2189</v>
      </c>
      <c r="B51" s="85" t="s">
        <v>1603</v>
      </c>
    </row>
    <row r="52" spans="1:2">
      <c r="A52" s="85" t="s">
        <v>2182</v>
      </c>
      <c r="B52" s="85" t="s">
        <v>1596</v>
      </c>
    </row>
    <row r="53" spans="1:2">
      <c r="A53" s="85" t="s">
        <v>2235</v>
      </c>
      <c r="B53" s="85" t="s">
        <v>1649</v>
      </c>
    </row>
    <row r="54" spans="1:2">
      <c r="A54" s="85" t="s">
        <v>2190</v>
      </c>
      <c r="B54" s="85" t="s">
        <v>1604</v>
      </c>
    </row>
    <row r="55" spans="1:2">
      <c r="A55" s="85" t="s">
        <v>2193</v>
      </c>
      <c r="B55" s="85" t="s">
        <v>1607</v>
      </c>
    </row>
    <row r="56" spans="1:2">
      <c r="A56" s="85" t="s">
        <v>2194</v>
      </c>
      <c r="B56" s="85" t="s">
        <v>1608</v>
      </c>
    </row>
    <row r="57" spans="1:2">
      <c r="A57" s="85" t="s">
        <v>2198</v>
      </c>
      <c r="B57" s="85" t="s">
        <v>1612</v>
      </c>
    </row>
    <row r="58" spans="1:2">
      <c r="A58" s="85" t="s">
        <v>2196</v>
      </c>
      <c r="B58" s="85" t="s">
        <v>1610</v>
      </c>
    </row>
    <row r="59" spans="1:2">
      <c r="A59" s="85" t="s">
        <v>2197</v>
      </c>
      <c r="B59" s="85" t="s">
        <v>1611</v>
      </c>
    </row>
    <row r="60" spans="1:2">
      <c r="A60" s="85" t="s">
        <v>2199</v>
      </c>
      <c r="B60" s="85" t="s">
        <v>1613</v>
      </c>
    </row>
    <row r="61" spans="1:2">
      <c r="A61" s="85" t="s">
        <v>1747</v>
      </c>
      <c r="B61" s="85" t="s">
        <v>2111</v>
      </c>
    </row>
    <row r="62" spans="1:2">
      <c r="A62" s="85" t="s">
        <v>2201</v>
      </c>
      <c r="B62" s="85" t="s">
        <v>1615</v>
      </c>
    </row>
    <row r="63" spans="1:2">
      <c r="A63" s="85" t="s">
        <v>2202</v>
      </c>
      <c r="B63" s="85" t="s">
        <v>1616</v>
      </c>
    </row>
    <row r="64" spans="1:2">
      <c r="A64" s="85" t="s">
        <v>1728</v>
      </c>
      <c r="B64" s="85" t="s">
        <v>2092</v>
      </c>
    </row>
    <row r="65" spans="1:2">
      <c r="A65" s="85" t="s">
        <v>2224</v>
      </c>
      <c r="B65" s="85" t="s">
        <v>1638</v>
      </c>
    </row>
    <row r="66" spans="1:2">
      <c r="A66" s="85" t="s">
        <v>2203</v>
      </c>
      <c r="B66" s="85" t="s">
        <v>1617</v>
      </c>
    </row>
    <row r="67" spans="1:2">
      <c r="A67" s="85" t="s">
        <v>2206</v>
      </c>
      <c r="B67" s="85" t="s">
        <v>1620</v>
      </c>
    </row>
    <row r="68" spans="1:2">
      <c r="A68" s="85" t="s">
        <v>2207</v>
      </c>
      <c r="B68" s="85" t="s">
        <v>1621</v>
      </c>
    </row>
    <row r="69" spans="1:2">
      <c r="A69" s="85" t="s">
        <v>2210</v>
      </c>
      <c r="B69" s="85" t="s">
        <v>1624</v>
      </c>
    </row>
    <row r="70" spans="1:2">
      <c r="A70" s="85" t="s">
        <v>2212</v>
      </c>
      <c r="B70" s="85" t="s">
        <v>1626</v>
      </c>
    </row>
    <row r="71" spans="1:2">
      <c r="A71" s="85" t="s">
        <v>2209</v>
      </c>
      <c r="B71" s="85" t="s">
        <v>1623</v>
      </c>
    </row>
    <row r="72" spans="1:2">
      <c r="A72" s="85" t="s">
        <v>2208</v>
      </c>
      <c r="B72" s="85" t="s">
        <v>1622</v>
      </c>
    </row>
    <row r="73" spans="1:2">
      <c r="A73" s="85" t="s">
        <v>2211</v>
      </c>
      <c r="B73" s="85" t="s">
        <v>1625</v>
      </c>
    </row>
    <row r="74" spans="1:2">
      <c r="A74" s="85" t="s">
        <v>2214</v>
      </c>
      <c r="B74" s="85" t="s">
        <v>1628</v>
      </c>
    </row>
    <row r="75" spans="1:2">
      <c r="A75" s="85" t="s">
        <v>2229</v>
      </c>
      <c r="B75" s="85" t="s">
        <v>1643</v>
      </c>
    </row>
    <row r="76" spans="1:2">
      <c r="A76" s="85" t="s">
        <v>1713</v>
      </c>
      <c r="B76" s="85" t="s">
        <v>2077</v>
      </c>
    </row>
    <row r="77" spans="1:2">
      <c r="A77" s="85" t="s">
        <v>2152</v>
      </c>
      <c r="B77" s="85" t="s">
        <v>1566</v>
      </c>
    </row>
    <row r="78" spans="1:2">
      <c r="A78" s="85" t="s">
        <v>2215</v>
      </c>
      <c r="B78" s="85" t="s">
        <v>1629</v>
      </c>
    </row>
    <row r="79" spans="1:2">
      <c r="A79" s="85" t="s">
        <v>2222</v>
      </c>
      <c r="B79" s="85" t="s">
        <v>1636</v>
      </c>
    </row>
    <row r="80" spans="1:2">
      <c r="A80" s="85" t="s">
        <v>2217</v>
      </c>
      <c r="B80" s="85" t="s">
        <v>1631</v>
      </c>
    </row>
    <row r="81" spans="1:2">
      <c r="A81" s="85" t="s">
        <v>2195</v>
      </c>
      <c r="B81" s="85" t="s">
        <v>1609</v>
      </c>
    </row>
    <row r="82" spans="1:2">
      <c r="A82" s="85" t="s">
        <v>2218</v>
      </c>
      <c r="B82" s="85" t="s">
        <v>1632</v>
      </c>
    </row>
    <row r="83" spans="1:2">
      <c r="A83" s="85" t="s">
        <v>2219</v>
      </c>
      <c r="B83" s="85" t="s">
        <v>1633</v>
      </c>
    </row>
    <row r="84" spans="1:2">
      <c r="A84" s="85" t="s">
        <v>2225</v>
      </c>
      <c r="B84" s="85" t="s">
        <v>1639</v>
      </c>
    </row>
    <row r="85" spans="1:2">
      <c r="A85" s="85" t="s">
        <v>2227</v>
      </c>
      <c r="B85" s="85" t="s">
        <v>1641</v>
      </c>
    </row>
    <row r="86" spans="1:2">
      <c r="A86" s="85" t="s">
        <v>2226</v>
      </c>
      <c r="B86" s="85" t="s">
        <v>1640</v>
      </c>
    </row>
    <row r="87" spans="1:2">
      <c r="A87" s="85" t="s">
        <v>2221</v>
      </c>
      <c r="B87" s="85" t="s">
        <v>1635</v>
      </c>
    </row>
    <row r="88" spans="1:2">
      <c r="A88" s="85" t="s">
        <v>2230</v>
      </c>
      <c r="B88" s="85" t="s">
        <v>1644</v>
      </c>
    </row>
    <row r="89" spans="1:2">
      <c r="A89" s="85" t="s">
        <v>2228</v>
      </c>
      <c r="B89" s="85" t="s">
        <v>1642</v>
      </c>
    </row>
    <row r="90" spans="1:2">
      <c r="A90" s="85" t="s">
        <v>2220</v>
      </c>
      <c r="B90" s="85" t="s">
        <v>1634</v>
      </c>
    </row>
    <row r="91" spans="1:2">
      <c r="A91" s="85" t="s">
        <v>2223</v>
      </c>
      <c r="B91" s="85" t="s">
        <v>1637</v>
      </c>
    </row>
    <row r="92" spans="1:2">
      <c r="A92" s="85" t="s">
        <v>2231</v>
      </c>
      <c r="B92" s="85" t="s">
        <v>1645</v>
      </c>
    </row>
    <row r="93" spans="1:2">
      <c r="A93" s="85" t="s">
        <v>2236</v>
      </c>
      <c r="B93" s="85" t="s">
        <v>1650</v>
      </c>
    </row>
    <row r="94" spans="1:2">
      <c r="A94" s="85" t="s">
        <v>2233</v>
      </c>
      <c r="B94" s="85" t="s">
        <v>1647</v>
      </c>
    </row>
    <row r="95" spans="1:2">
      <c r="A95" s="85" t="s">
        <v>2234</v>
      </c>
      <c r="B95" s="85" t="s">
        <v>1648</v>
      </c>
    </row>
    <row r="96" spans="1:2">
      <c r="A96" s="85" t="s">
        <v>2232</v>
      </c>
      <c r="B96" s="85" t="s">
        <v>1646</v>
      </c>
    </row>
    <row r="97" spans="1:2">
      <c r="A97" s="85" t="s">
        <v>2237</v>
      </c>
      <c r="B97" s="85" t="s">
        <v>1651</v>
      </c>
    </row>
    <row r="98" spans="1:2">
      <c r="A98" s="85" t="s">
        <v>2244</v>
      </c>
      <c r="B98" s="85" t="s">
        <v>1658</v>
      </c>
    </row>
    <row r="99" spans="1:2">
      <c r="A99" s="85" t="s">
        <v>2239</v>
      </c>
      <c r="B99" s="85" t="s">
        <v>1653</v>
      </c>
    </row>
    <row r="100" spans="1:2">
      <c r="A100" s="85" t="s">
        <v>2238</v>
      </c>
      <c r="B100" s="85" t="s">
        <v>1652</v>
      </c>
    </row>
    <row r="101" spans="1:2">
      <c r="A101" s="85" t="s">
        <v>2242</v>
      </c>
      <c r="B101" s="85" t="s">
        <v>1656</v>
      </c>
    </row>
    <row r="102" spans="1:2">
      <c r="A102" s="85" t="s">
        <v>2243</v>
      </c>
      <c r="B102" s="85" t="s">
        <v>1657</v>
      </c>
    </row>
    <row r="103" spans="1:2">
      <c r="A103" s="85" t="s">
        <v>2241</v>
      </c>
      <c r="B103" s="85" t="s">
        <v>1655</v>
      </c>
    </row>
    <row r="104" spans="1:2">
      <c r="A104" s="85" t="s">
        <v>2245</v>
      </c>
      <c r="B104" s="85" t="s">
        <v>1659</v>
      </c>
    </row>
    <row r="105" spans="1:2">
      <c r="A105" s="85" t="s">
        <v>2246</v>
      </c>
      <c r="B105" s="85" t="s">
        <v>1660</v>
      </c>
    </row>
    <row r="106" spans="1:2">
      <c r="A106" s="85" t="s">
        <v>2247</v>
      </c>
      <c r="B106" s="85" t="s">
        <v>1661</v>
      </c>
    </row>
    <row r="107" spans="1:2">
      <c r="A107" s="85" t="s">
        <v>2249</v>
      </c>
      <c r="B107" s="85" t="s">
        <v>1663</v>
      </c>
    </row>
    <row r="108" spans="1:2">
      <c r="A108" s="85" t="s">
        <v>2248</v>
      </c>
      <c r="B108" s="85" t="s">
        <v>1662</v>
      </c>
    </row>
    <row r="109" spans="1:2">
      <c r="A109" s="85" t="s">
        <v>2250</v>
      </c>
      <c r="B109" s="85" t="s">
        <v>1664</v>
      </c>
    </row>
    <row r="110" spans="1:2">
      <c r="A110" s="85" t="s">
        <v>2251</v>
      </c>
      <c r="B110" s="85" t="s">
        <v>1665</v>
      </c>
    </row>
    <row r="111" spans="1:2">
      <c r="A111" s="85" t="s">
        <v>2254</v>
      </c>
      <c r="B111" s="85" t="s">
        <v>1668</v>
      </c>
    </row>
    <row r="112" spans="1:2">
      <c r="A112" s="85" t="s">
        <v>1710</v>
      </c>
      <c r="B112" s="85" t="s">
        <v>2074</v>
      </c>
    </row>
    <row r="113" spans="1:2">
      <c r="A113" s="85" t="s">
        <v>2256</v>
      </c>
      <c r="B113" s="85" t="s">
        <v>1670</v>
      </c>
    </row>
    <row r="114" spans="1:2">
      <c r="A114" s="85" t="s">
        <v>2257</v>
      </c>
      <c r="B114" s="85" t="s">
        <v>1671</v>
      </c>
    </row>
    <row r="115" spans="1:2">
      <c r="A115" s="85" t="s">
        <v>2252</v>
      </c>
      <c r="B115" s="85" t="s">
        <v>1666</v>
      </c>
    </row>
    <row r="116" spans="1:2">
      <c r="A116" s="85" t="s">
        <v>2258</v>
      </c>
      <c r="B116" s="85" t="s">
        <v>1672</v>
      </c>
    </row>
    <row r="117" spans="1:2">
      <c r="A117" s="85" t="s">
        <v>2268</v>
      </c>
      <c r="B117" s="85" t="s">
        <v>1682</v>
      </c>
    </row>
    <row r="118" spans="1:2">
      <c r="A118" s="85" t="s">
        <v>2259</v>
      </c>
      <c r="B118" s="85" t="s">
        <v>1673</v>
      </c>
    </row>
    <row r="119" spans="1:2">
      <c r="A119" s="85" t="s">
        <v>2265</v>
      </c>
      <c r="B119" s="85" t="s">
        <v>1679</v>
      </c>
    </row>
    <row r="120" spans="1:2">
      <c r="A120" s="85" t="s">
        <v>2260</v>
      </c>
      <c r="B120" s="85" t="s">
        <v>1674</v>
      </c>
    </row>
    <row r="121" spans="1:2">
      <c r="A121" s="85" t="s">
        <v>2261</v>
      </c>
      <c r="B121" s="85" t="s">
        <v>1675</v>
      </c>
    </row>
    <row r="122" spans="1:2">
      <c r="A122" s="85" t="s">
        <v>2263</v>
      </c>
      <c r="B122" s="85" t="s">
        <v>1677</v>
      </c>
    </row>
    <row r="123" spans="1:2">
      <c r="A123" s="85" t="s">
        <v>2266</v>
      </c>
      <c r="B123" s="85" t="s">
        <v>1680</v>
      </c>
    </row>
    <row r="124" spans="1:2">
      <c r="A124" s="85" t="s">
        <v>2267</v>
      </c>
      <c r="B124" s="85" t="s">
        <v>1681</v>
      </c>
    </row>
    <row r="125" spans="1:2">
      <c r="A125" s="85" t="s">
        <v>2269</v>
      </c>
      <c r="B125" s="85" t="s">
        <v>1683</v>
      </c>
    </row>
    <row r="126" spans="1:2">
      <c r="A126" s="85" t="s">
        <v>2277</v>
      </c>
      <c r="B126" s="85" t="s">
        <v>1691</v>
      </c>
    </row>
    <row r="127" spans="1:2">
      <c r="A127" s="85" t="s">
        <v>2273</v>
      </c>
      <c r="B127" s="85" t="s">
        <v>1687</v>
      </c>
    </row>
    <row r="128" spans="1:2">
      <c r="A128" s="85" t="s">
        <v>2288</v>
      </c>
      <c r="B128" s="85" t="s">
        <v>1702</v>
      </c>
    </row>
    <row r="129" spans="1:2">
      <c r="A129" s="85" t="s">
        <v>2289</v>
      </c>
      <c r="B129" s="85" t="s">
        <v>2050</v>
      </c>
    </row>
    <row r="130" spans="1:2">
      <c r="A130" s="85" t="s">
        <v>2274</v>
      </c>
      <c r="B130" s="85" t="s">
        <v>1688</v>
      </c>
    </row>
    <row r="131" spans="1:2">
      <c r="A131" s="85" t="s">
        <v>2278</v>
      </c>
      <c r="B131" s="85" t="s">
        <v>1692</v>
      </c>
    </row>
    <row r="132" spans="1:2">
      <c r="A132" s="85" t="s">
        <v>2279</v>
      </c>
      <c r="B132" s="85" t="s">
        <v>1693</v>
      </c>
    </row>
    <row r="133" spans="1:2">
      <c r="A133" s="85" t="s">
        <v>2276</v>
      </c>
      <c r="B133" s="85" t="s">
        <v>1690</v>
      </c>
    </row>
    <row r="134" spans="1:2">
      <c r="A134" s="85" t="s">
        <v>2286</v>
      </c>
      <c r="B134" s="85" t="s">
        <v>1700</v>
      </c>
    </row>
    <row r="135" spans="1:2">
      <c r="A135" s="85" t="s">
        <v>2284</v>
      </c>
      <c r="B135" s="85" t="s">
        <v>1698</v>
      </c>
    </row>
    <row r="136" spans="1:2">
      <c r="A136" s="85" t="s">
        <v>2287</v>
      </c>
      <c r="B136" s="85" t="s">
        <v>1701</v>
      </c>
    </row>
    <row r="137" spans="1:2">
      <c r="A137" s="85" t="s">
        <v>2290</v>
      </c>
      <c r="B137" s="85" t="s">
        <v>2051</v>
      </c>
    </row>
    <row r="138" spans="1:2">
      <c r="A138" s="85" t="s">
        <v>2275</v>
      </c>
      <c r="B138" s="85" t="s">
        <v>1689</v>
      </c>
    </row>
    <row r="139" spans="1:2">
      <c r="A139" s="85" t="s">
        <v>2213</v>
      </c>
      <c r="B139" s="85" t="s">
        <v>1627</v>
      </c>
    </row>
    <row r="140" spans="1:2">
      <c r="A140" s="85" t="s">
        <v>2272</v>
      </c>
      <c r="B140" s="85" t="s">
        <v>1686</v>
      </c>
    </row>
    <row r="141" spans="1:2">
      <c r="A141" s="85" t="s">
        <v>2271</v>
      </c>
      <c r="B141" s="85" t="s">
        <v>1685</v>
      </c>
    </row>
    <row r="142" spans="1:2">
      <c r="A142" s="85" t="s">
        <v>2281</v>
      </c>
      <c r="B142" s="85" t="s">
        <v>1695</v>
      </c>
    </row>
    <row r="143" spans="1:2">
      <c r="A143" s="85" t="s">
        <v>2285</v>
      </c>
      <c r="B143" s="85" t="s">
        <v>1699</v>
      </c>
    </row>
    <row r="144" spans="1:2">
      <c r="A144" s="85" t="s">
        <v>2270</v>
      </c>
      <c r="B144" s="85" t="s">
        <v>1684</v>
      </c>
    </row>
    <row r="145" spans="1:2">
      <c r="A145" s="85" t="s">
        <v>2283</v>
      </c>
      <c r="B145" s="85" t="s">
        <v>1697</v>
      </c>
    </row>
    <row r="146" spans="1:2">
      <c r="A146" s="85" t="s">
        <v>2280</v>
      </c>
      <c r="B146" s="85" t="s">
        <v>1694</v>
      </c>
    </row>
    <row r="147" spans="1:2">
      <c r="A147" s="85" t="s">
        <v>2291</v>
      </c>
      <c r="B147" s="85" t="s">
        <v>2052</v>
      </c>
    </row>
    <row r="148" spans="1:2">
      <c r="A148" s="85" t="s">
        <v>2301</v>
      </c>
      <c r="B148" s="85" t="s">
        <v>2062</v>
      </c>
    </row>
    <row r="149" spans="1:2">
      <c r="A149" s="85" t="s">
        <v>2300</v>
      </c>
      <c r="B149" s="85" t="s">
        <v>2061</v>
      </c>
    </row>
    <row r="150" spans="1:2">
      <c r="A150" s="85" t="s">
        <v>2298</v>
      </c>
      <c r="B150" s="85" t="s">
        <v>2059</v>
      </c>
    </row>
    <row r="151" spans="1:2">
      <c r="A151" s="85" t="s">
        <v>2146</v>
      </c>
      <c r="B151" s="85" t="s">
        <v>1560</v>
      </c>
    </row>
    <row r="152" spans="1:2">
      <c r="A152" s="85" t="s">
        <v>2292</v>
      </c>
      <c r="B152" s="85" t="s">
        <v>2053</v>
      </c>
    </row>
    <row r="153" spans="1:2">
      <c r="A153" s="85" t="s">
        <v>2302</v>
      </c>
      <c r="B153" s="85" t="s">
        <v>2063</v>
      </c>
    </row>
    <row r="154" spans="1:2">
      <c r="A154" s="85" t="s">
        <v>2296</v>
      </c>
      <c r="B154" s="85" t="s">
        <v>2057</v>
      </c>
    </row>
    <row r="155" spans="1:2">
      <c r="A155" s="85" t="s">
        <v>2293</v>
      </c>
      <c r="B155" s="85" t="s">
        <v>2054</v>
      </c>
    </row>
    <row r="156" spans="1:2">
      <c r="A156" s="85" t="s">
        <v>2295</v>
      </c>
      <c r="B156" s="85" t="s">
        <v>2056</v>
      </c>
    </row>
    <row r="157" spans="1:2">
      <c r="A157" s="85" t="s">
        <v>2297</v>
      </c>
      <c r="B157" s="85" t="s">
        <v>2058</v>
      </c>
    </row>
    <row r="158" spans="1:2">
      <c r="A158" s="85" t="s">
        <v>2294</v>
      </c>
      <c r="B158" s="85" t="s">
        <v>2055</v>
      </c>
    </row>
    <row r="159" spans="1:2">
      <c r="A159" s="85" t="s">
        <v>2282</v>
      </c>
      <c r="B159" s="85" t="s">
        <v>1696</v>
      </c>
    </row>
    <row r="160" spans="1:2">
      <c r="A160" s="85" t="s">
        <v>2299</v>
      </c>
      <c r="B160" s="85" t="s">
        <v>2060</v>
      </c>
    </row>
    <row r="161" spans="1:2">
      <c r="A161" s="85" t="s">
        <v>2303</v>
      </c>
      <c r="B161" s="85" t="s">
        <v>2064</v>
      </c>
    </row>
    <row r="162" spans="1:2">
      <c r="A162" s="85" t="s">
        <v>2304</v>
      </c>
      <c r="B162" s="85" t="s">
        <v>2065</v>
      </c>
    </row>
    <row r="163" spans="1:2">
      <c r="A163" s="85" t="s">
        <v>1706</v>
      </c>
      <c r="B163" s="85" t="s">
        <v>2070</v>
      </c>
    </row>
    <row r="164" spans="1:2">
      <c r="A164" s="85" t="s">
        <v>2305</v>
      </c>
      <c r="B164" s="85" t="s">
        <v>2066</v>
      </c>
    </row>
    <row r="165" spans="1:2">
      <c r="A165" s="85" t="s">
        <v>1707</v>
      </c>
      <c r="B165" s="85" t="s">
        <v>2071</v>
      </c>
    </row>
    <row r="166" spans="1:2">
      <c r="A166" s="85" t="s">
        <v>1712</v>
      </c>
      <c r="B166" s="85" t="s">
        <v>2076</v>
      </c>
    </row>
    <row r="167" spans="1:2">
      <c r="A167" s="85" t="s">
        <v>1704</v>
      </c>
      <c r="B167" s="85" t="s">
        <v>2068</v>
      </c>
    </row>
    <row r="168" spans="1:2">
      <c r="A168" s="85" t="s">
        <v>1705</v>
      </c>
      <c r="B168" s="85" t="s">
        <v>2069</v>
      </c>
    </row>
    <row r="169" spans="1:2">
      <c r="A169" s="85" t="s">
        <v>2306</v>
      </c>
      <c r="B169" s="85" t="s">
        <v>2067</v>
      </c>
    </row>
    <row r="170" spans="1:2">
      <c r="A170" s="85" t="s">
        <v>1708</v>
      </c>
      <c r="B170" s="85" t="s">
        <v>2072</v>
      </c>
    </row>
    <row r="171" spans="1:2">
      <c r="A171" s="85" t="s">
        <v>1711</v>
      </c>
      <c r="B171" s="85" t="s">
        <v>2075</v>
      </c>
    </row>
    <row r="172" spans="1:2">
      <c r="A172" s="85" t="s">
        <v>1709</v>
      </c>
      <c r="B172" s="85" t="s">
        <v>2073</v>
      </c>
    </row>
    <row r="173" spans="1:2">
      <c r="A173" s="85" t="s">
        <v>1714</v>
      </c>
      <c r="B173" s="85" t="s">
        <v>2078</v>
      </c>
    </row>
    <row r="174" spans="1:2">
      <c r="A174" s="85" t="s">
        <v>1715</v>
      </c>
      <c r="B174" s="85" t="s">
        <v>2079</v>
      </c>
    </row>
    <row r="175" spans="1:2">
      <c r="A175" s="85" t="s">
        <v>1716</v>
      </c>
      <c r="B175" s="85" t="s">
        <v>2080</v>
      </c>
    </row>
    <row r="176" spans="1:2">
      <c r="A176" s="85" t="s">
        <v>1717</v>
      </c>
      <c r="B176" s="85" t="s">
        <v>2081</v>
      </c>
    </row>
    <row r="177" spans="1:2">
      <c r="A177" s="85" t="s">
        <v>1718</v>
      </c>
      <c r="B177" s="85" t="s">
        <v>2082</v>
      </c>
    </row>
    <row r="178" spans="1:2">
      <c r="A178" s="85" t="s">
        <v>2255</v>
      </c>
      <c r="B178" s="85" t="s">
        <v>1669</v>
      </c>
    </row>
    <row r="179" spans="1:2">
      <c r="A179" s="85" t="s">
        <v>2262</v>
      </c>
      <c r="B179" s="85" t="s">
        <v>1676</v>
      </c>
    </row>
    <row r="180" spans="1:2">
      <c r="A180" s="85" t="s">
        <v>1762</v>
      </c>
      <c r="B180" s="85" t="s">
        <v>2126</v>
      </c>
    </row>
    <row r="181" spans="1:2">
      <c r="A181" s="85" t="s">
        <v>1769</v>
      </c>
      <c r="B181" s="85" t="s">
        <v>2133</v>
      </c>
    </row>
    <row r="182" spans="1:2">
      <c r="A182" s="85" t="s">
        <v>1729</v>
      </c>
      <c r="B182" s="85" t="s">
        <v>2093</v>
      </c>
    </row>
    <row r="183" spans="1:2">
      <c r="A183" s="85" t="s">
        <v>1732</v>
      </c>
      <c r="B183" s="85" t="s">
        <v>2096</v>
      </c>
    </row>
    <row r="184" spans="1:2">
      <c r="A184" s="85" t="s">
        <v>1719</v>
      </c>
      <c r="B184" s="85" t="s">
        <v>2083</v>
      </c>
    </row>
    <row r="185" spans="1:2">
      <c r="A185" s="85" t="s">
        <v>1721</v>
      </c>
      <c r="B185" s="85" t="s">
        <v>2085</v>
      </c>
    </row>
    <row r="186" spans="1:2">
      <c r="A186" s="85" t="s">
        <v>1738</v>
      </c>
      <c r="B186" s="85" t="s">
        <v>2102</v>
      </c>
    </row>
    <row r="187" spans="1:2">
      <c r="A187" s="85" t="s">
        <v>1727</v>
      </c>
      <c r="B187" s="85" t="s">
        <v>2091</v>
      </c>
    </row>
    <row r="188" spans="1:2">
      <c r="A188" s="85" t="s">
        <v>1722</v>
      </c>
      <c r="B188" s="85" t="s">
        <v>2086</v>
      </c>
    </row>
    <row r="189" spans="1:2">
      <c r="A189" s="85" t="s">
        <v>1734</v>
      </c>
      <c r="B189" s="85" t="s">
        <v>2098</v>
      </c>
    </row>
    <row r="190" spans="1:2">
      <c r="A190" s="85" t="s">
        <v>1735</v>
      </c>
      <c r="B190" s="85" t="s">
        <v>2099</v>
      </c>
    </row>
    <row r="191" spans="1:2">
      <c r="A191" s="85" t="s">
        <v>1726</v>
      </c>
      <c r="B191" s="85" t="s">
        <v>2090</v>
      </c>
    </row>
    <row r="192" spans="1:2">
      <c r="A192" s="85" t="s">
        <v>1730</v>
      </c>
      <c r="B192" s="85" t="s">
        <v>2094</v>
      </c>
    </row>
    <row r="193" spans="1:2">
      <c r="A193" s="85" t="s">
        <v>1772</v>
      </c>
      <c r="B193" s="85" t="s">
        <v>2136</v>
      </c>
    </row>
    <row r="194" spans="1:2">
      <c r="A194" s="85" t="s">
        <v>1723</v>
      </c>
      <c r="B194" s="85" t="s">
        <v>2087</v>
      </c>
    </row>
    <row r="195" spans="1:2">
      <c r="A195" s="85" t="s">
        <v>2205</v>
      </c>
      <c r="B195" s="85" t="s">
        <v>1619</v>
      </c>
    </row>
    <row r="196" spans="1:2">
      <c r="A196" s="85" t="s">
        <v>2264</v>
      </c>
      <c r="B196" s="85" t="s">
        <v>1678</v>
      </c>
    </row>
    <row r="197" spans="1:2">
      <c r="A197" s="85" t="s">
        <v>1724</v>
      </c>
      <c r="B197" s="85" t="s">
        <v>2088</v>
      </c>
    </row>
    <row r="198" spans="1:2">
      <c r="A198" s="85" t="s">
        <v>1731</v>
      </c>
      <c r="B198" s="85" t="s">
        <v>2095</v>
      </c>
    </row>
    <row r="199" spans="1:2">
      <c r="A199" s="85" t="s">
        <v>1720</v>
      </c>
      <c r="B199" s="85" t="s">
        <v>2084</v>
      </c>
    </row>
    <row r="200" spans="1:2">
      <c r="A200" s="85" t="s">
        <v>1733</v>
      </c>
      <c r="B200" s="85" t="s">
        <v>2097</v>
      </c>
    </row>
    <row r="201" spans="1:2">
      <c r="A201" s="85" t="s">
        <v>1725</v>
      </c>
      <c r="B201" s="85" t="s">
        <v>2089</v>
      </c>
    </row>
    <row r="202" spans="1:2">
      <c r="A202" s="85" t="s">
        <v>1737</v>
      </c>
      <c r="B202" s="85" t="s">
        <v>2101</v>
      </c>
    </row>
    <row r="203" spans="1:2">
      <c r="A203" s="85" t="s">
        <v>1736</v>
      </c>
      <c r="B203" s="85" t="s">
        <v>2100</v>
      </c>
    </row>
    <row r="204" spans="1:2">
      <c r="A204" s="85" t="s">
        <v>2179</v>
      </c>
      <c r="B204" s="85" t="s">
        <v>1593</v>
      </c>
    </row>
    <row r="205" spans="1:2">
      <c r="A205" s="85" t="s">
        <v>1739</v>
      </c>
      <c r="B205" s="85" t="s">
        <v>2103</v>
      </c>
    </row>
    <row r="206" spans="1:2">
      <c r="A206" s="85" t="s">
        <v>1753</v>
      </c>
      <c r="B206" s="85" t="s">
        <v>2117</v>
      </c>
    </row>
    <row r="207" spans="1:2">
      <c r="A207" s="85" t="s">
        <v>1744</v>
      </c>
      <c r="B207" s="85" t="s">
        <v>2108</v>
      </c>
    </row>
    <row r="208" spans="1:2">
      <c r="A208" s="85" t="s">
        <v>1754</v>
      </c>
      <c r="B208" s="85" t="s">
        <v>2118</v>
      </c>
    </row>
    <row r="209" spans="1:2">
      <c r="A209" s="85" t="s">
        <v>1743</v>
      </c>
      <c r="B209" s="85" t="s">
        <v>2107</v>
      </c>
    </row>
    <row r="210" spans="1:2">
      <c r="A210" s="85" t="s">
        <v>1742</v>
      </c>
      <c r="B210" s="85" t="s">
        <v>2106</v>
      </c>
    </row>
    <row r="211" spans="1:2">
      <c r="A211" s="85" t="s">
        <v>1745</v>
      </c>
      <c r="B211" s="85" t="s">
        <v>2109</v>
      </c>
    </row>
    <row r="212" spans="1:2">
      <c r="A212" s="85" t="s">
        <v>1748</v>
      </c>
      <c r="B212" s="85" t="s">
        <v>2112</v>
      </c>
    </row>
    <row r="213" spans="1:2">
      <c r="A213" s="85" t="s">
        <v>1749</v>
      </c>
      <c r="B213" s="85" t="s">
        <v>2113</v>
      </c>
    </row>
    <row r="214" spans="1:2">
      <c r="A214" s="85" t="s">
        <v>1750</v>
      </c>
      <c r="B214" s="85" t="s">
        <v>2114</v>
      </c>
    </row>
    <row r="215" spans="1:2">
      <c r="A215" s="85" t="s">
        <v>1751</v>
      </c>
      <c r="B215" s="85" t="s">
        <v>2115</v>
      </c>
    </row>
    <row r="216" spans="1:2">
      <c r="A216" s="85" t="s">
        <v>1746</v>
      </c>
      <c r="B216" s="85" t="s">
        <v>2110</v>
      </c>
    </row>
    <row r="217" spans="1:2">
      <c r="A217" s="85" t="s">
        <v>1740</v>
      </c>
      <c r="B217" s="85" t="s">
        <v>2104</v>
      </c>
    </row>
    <row r="218" spans="1:2">
      <c r="A218" s="85" t="s">
        <v>1752</v>
      </c>
      <c r="B218" s="85" t="s">
        <v>2116</v>
      </c>
    </row>
    <row r="219" spans="1:2">
      <c r="A219" s="85" t="s">
        <v>1755</v>
      </c>
      <c r="B219" s="85" t="s">
        <v>2119</v>
      </c>
    </row>
    <row r="220" spans="1:2">
      <c r="A220" s="85" t="s">
        <v>1756</v>
      </c>
      <c r="B220" s="85" t="s">
        <v>2120</v>
      </c>
    </row>
    <row r="221" spans="1:2">
      <c r="A221" s="85" t="s">
        <v>2147</v>
      </c>
      <c r="B221" s="85" t="s">
        <v>1561</v>
      </c>
    </row>
    <row r="222" spans="1:2">
      <c r="A222" s="85" t="s">
        <v>2216</v>
      </c>
      <c r="B222" s="85" t="s">
        <v>1630</v>
      </c>
    </row>
    <row r="223" spans="1:2">
      <c r="A223" s="85" t="s">
        <v>1759</v>
      </c>
      <c r="B223" s="85" t="s">
        <v>2123</v>
      </c>
    </row>
    <row r="224" spans="1:2">
      <c r="A224" s="85" t="s">
        <v>1757</v>
      </c>
      <c r="B224" s="85" t="s">
        <v>2121</v>
      </c>
    </row>
    <row r="225" spans="1:2">
      <c r="A225" s="85" t="s">
        <v>1758</v>
      </c>
      <c r="B225" s="85" t="s">
        <v>2122</v>
      </c>
    </row>
    <row r="226" spans="1:2">
      <c r="A226" s="85" t="s">
        <v>1760</v>
      </c>
      <c r="B226" s="85" t="s">
        <v>2124</v>
      </c>
    </row>
    <row r="227" spans="1:2">
      <c r="A227" s="85" t="s">
        <v>1767</v>
      </c>
      <c r="B227" s="85" t="s">
        <v>2131</v>
      </c>
    </row>
    <row r="228" spans="1:2">
      <c r="A228" s="85" t="s">
        <v>1761</v>
      </c>
      <c r="B228" s="85" t="s">
        <v>2125</v>
      </c>
    </row>
    <row r="229" spans="1:2">
      <c r="A229" s="85" t="s">
        <v>1763</v>
      </c>
      <c r="B229" s="85" t="s">
        <v>2127</v>
      </c>
    </row>
    <row r="230" spans="1:2">
      <c r="A230" s="85" t="s">
        <v>1766</v>
      </c>
      <c r="B230" s="85" t="s">
        <v>2130</v>
      </c>
    </row>
    <row r="231" spans="1:2">
      <c r="A231" s="85" t="s">
        <v>1764</v>
      </c>
      <c r="B231" s="85" t="s">
        <v>2128</v>
      </c>
    </row>
    <row r="232" spans="1:2">
      <c r="A232" s="85" t="s">
        <v>1765</v>
      </c>
      <c r="B232" s="85" t="s">
        <v>2129</v>
      </c>
    </row>
    <row r="233" spans="1:2">
      <c r="A233" s="85" t="s">
        <v>1768</v>
      </c>
      <c r="B233" s="85" t="s">
        <v>2132</v>
      </c>
    </row>
    <row r="234" spans="1:2">
      <c r="A234" s="85" t="s">
        <v>2204</v>
      </c>
      <c r="B234" s="85" t="s">
        <v>1618</v>
      </c>
    </row>
    <row r="235" spans="1:2">
      <c r="A235" s="85" t="s">
        <v>1770</v>
      </c>
      <c r="B235" s="85" t="s">
        <v>2134</v>
      </c>
    </row>
    <row r="236" spans="1:2">
      <c r="A236" s="85" t="s">
        <v>1771</v>
      </c>
      <c r="B236" s="85" t="s">
        <v>2135</v>
      </c>
    </row>
    <row r="237" spans="1:2">
      <c r="A237" s="85" t="s">
        <v>1773</v>
      </c>
      <c r="B237" s="85" t="s">
        <v>2137</v>
      </c>
    </row>
    <row r="238" spans="1:2">
      <c r="A238" s="85" t="s">
        <v>1774</v>
      </c>
      <c r="B238" s="85" t="s">
        <v>2138</v>
      </c>
    </row>
    <row r="239" spans="1:2">
      <c r="A239" s="85" t="s">
        <v>1775</v>
      </c>
      <c r="B239" s="85" t="s">
        <v>2139</v>
      </c>
    </row>
  </sheetData>
  <phoneticPr fontId="29"/>
  <pageMargins left="0.7" right="0.7" top="0.75" bottom="0.75" header="0.3" footer="0.3"/>
  <pageSetup paperSize="9" orientation="portrait"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
  <sheetViews>
    <sheetView workbookViewId="0"/>
  </sheetViews>
  <sheetFormatPr baseColWidth="10" defaultColWidth="8.87890625" defaultRowHeight="12.4"/>
  <sheetData/>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81"/>
  <sheetViews>
    <sheetView showGridLines="0" topLeftCell="A30" zoomScale="70" zoomScaleNormal="70" zoomScalePageLayoutView="70" workbookViewId="0"/>
  </sheetViews>
  <sheetFormatPr baseColWidth="10" defaultColWidth="8.87890625" defaultRowHeight="12.4"/>
  <cols>
    <col min="1" max="1" width="143" customWidth="1"/>
    <col min="2" max="2" width="3" customWidth="1"/>
    <col min="3" max="3" width="8.64453125" style="127" customWidth="1"/>
  </cols>
  <sheetData>
    <row r="1" spans="1:2" ht="126" customHeight="1">
      <c r="A1" s="137" t="str">
        <f ca="1">OFFSET(L!$C$1,MATCH("Instructions"&amp;ADDRESS(ROW(),COLUMN(),4),L!$A:$A,0)-1,SL,,)</f>
        <v>CFSI website: (www.conflictfreesourcing.org)
Schulung und Beratung, Vorlagen, Konfliktfreie Metalle, konforme Schmelzhütten Liste</v>
      </c>
      <c r="B1" s="128" t="s">
        <v>871</v>
      </c>
    </row>
    <row r="2" spans="1:2" ht="29.25">
      <c r="A2" s="138" t="str">
        <f ca="1">OFFSET(L!$C$1,MATCH("Instructions"&amp;ADDRESS(ROW(),COLUMN(),4),L!$A:$A,0)-1,SL,,)</f>
        <v>Einführung</v>
      </c>
      <c r="B2" s="128" t="s">
        <v>2553</v>
      </c>
    </row>
    <row r="3" spans="1:2" ht="173.25" customHeight="1">
      <c r="A3" s="135" t="str">
        <f ca="1">OFFSET(L!$C$1,MATCH("Instructions"&amp;ADDRESS(ROW(),COLUMN(),4),L!$A:$A,0)-1,SL,,)</f>
        <v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v>
      </c>
      <c r="B3" s="128" t="s">
        <v>2554</v>
      </c>
    </row>
    <row r="4" spans="1:2" ht="146.25">
      <c r="A4" s="135"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v>
      </c>
      <c r="B4" s="128" t="s">
        <v>2560</v>
      </c>
    </row>
    <row r="5" spans="1:2" ht="14.65">
      <c r="A5" s="139"/>
      <c r="B5" s="128"/>
    </row>
    <row r="6" spans="1:2" ht="29.25">
      <c r="A6" s="138" t="str">
        <f ca="1">OFFSET(L!$C$1,MATCH("Instructions"&amp;ADDRESS(ROW(),COLUMN(),4),L!$A:$A,0)-1,SL,,)</f>
        <v>Anleitung zum Ausfüllen von Informationen zu Unternehmen (Zeilen 8 - 22).  Die Kommentare nur in englischer Sprache.</v>
      </c>
      <c r="B6" s="128" t="s">
        <v>2553</v>
      </c>
    </row>
    <row r="7" spans="1:2" ht="21.75" customHeight="1">
      <c r="A7" s="135" t="str">
        <f ca="1">OFFSET(L!$C$1,MATCH("Instructions"&amp;ADDRESS(ROW(),COLUMN(),4),L!$A:$A,0)-1,SL,,)</f>
        <v>Hinweis: Eingaben mit (*) sind Pflichtfelder</v>
      </c>
      <c r="B7" s="128"/>
    </row>
    <row r="8" spans="1:2" ht="19.5" customHeight="1">
      <c r="A8" s="135" t="str">
        <f ca="1">OFFSET(L!$C$1,MATCH("Instructions"&amp;ADDRESS(ROW(),COLUMN(),4),L!$A:$A,0)-1,SL,,)</f>
        <v>1. Geben sie ihren rechtmäßigen Firmennamen ein. Abkürzungen sind nicht zulässig.</v>
      </c>
      <c r="B8" s="128"/>
    </row>
    <row r="9" spans="1:2" ht="292.5">
      <c r="A9" s="20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28" t="s">
        <v>2552</v>
      </c>
    </row>
    <row r="10" spans="1:2" ht="19.5" customHeight="1">
      <c r="A10" s="135" t="str">
        <f ca="1">OFFSET(L!$C$1,MATCH("Instructions"&amp;ADDRESS(ROW(),COLUMN(),4),L!$A:$A,0)-1,SL,,)</f>
        <v>3.Geben sie ihre eindeutige Firmenidentifikationsnummer (DUNS Nummer, Steuernummer, Kunden-spezifische Kennung, etc.) ein</v>
      </c>
      <c r="B10" s="128"/>
    </row>
    <row r="11" spans="1:2" ht="21.75" customHeight="1">
      <c r="A11" s="135" t="str">
        <f ca="1">OFFSET(L!$C$1,MATCH("Instructions"&amp;ADDRESS(ROW(),COLUMN(),4),L!$A:$A,0)-1,SL,,)</f>
        <v>4. Geben Sie die Quelle für die eindeutige Kennung oder Code ( "DUNS",  "MWST","Kunde", etc. ) an.</v>
      </c>
      <c r="B11" s="128"/>
    </row>
    <row r="12" spans="1:2" ht="29.25">
      <c r="A12" s="135" t="str">
        <f ca="1">OFFSET(L!$C$1,MATCH("Instructions"&amp;ADDRESS(ROW(),COLUMN(),4),L!$A:$A,0)-1,SL,,)</f>
        <v>5. Geben Sie Ihre vollständige Firmenanschrift an (Straße, Stadt, Postleitzahl,  Bundesland).  Dieses Feld ist optional.</v>
      </c>
      <c r="B12" s="128" t="s">
        <v>2553</v>
      </c>
    </row>
    <row r="13" spans="1:2" ht="23.25" customHeight="1">
      <c r="A13" s="135" t="str">
        <f ca="1">OFFSET(L!$C$1,MATCH("Instructions"&amp;ADDRESS(ROW(),COLUMN(),4),L!$A:$A,0)-1,SL,,)</f>
        <v>6. Geben Sie den Namen der Kontaktperson zum Inhalt der Erklärung an. Dies ist ein obligatorisches Feld.</v>
      </c>
      <c r="B13" s="128"/>
    </row>
    <row r="14" spans="1:2" ht="29.25">
      <c r="A14" s="13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28"/>
    </row>
    <row r="15" spans="1:2" ht="26.25" customHeight="1">
      <c r="A15" s="135" t="str">
        <f ca="1">OFFSET(L!$C$1,MATCH("Instructions"&amp;ADDRESS(ROW(),COLUMN(),4),L!$A:$A,0)-1,SL,,)</f>
        <v>8. Geben Sie die Telefonnummer des Kontakts an. Dies ist ein obligatorisches Feld.</v>
      </c>
      <c r="B15" s="128"/>
    </row>
    <row r="16" spans="1:2" ht="50.1" customHeight="1">
      <c r="A16" s="13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28"/>
    </row>
    <row r="17" spans="1:2" ht="20.25" customHeight="1">
      <c r="A17" s="135" t="str">
        <f ca="1">OFFSET(L!$C$1,MATCH("Instructions"&amp;ADDRESS(ROW(),COLUMN(),4),L!$A:$A,0)-1,SL,,)</f>
        <v>10. Geben Sie den Titel für den Namen des Bevollmächtigten an. Dieses Feld ist optional.</v>
      </c>
      <c r="B17" s="128"/>
    </row>
    <row r="18" spans="1:2" ht="39" customHeight="1">
      <c r="A18" s="13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28"/>
    </row>
    <row r="19" spans="1:2" ht="21" customHeight="1">
      <c r="A19" s="135" t="str">
        <f ca="1">OFFSET(L!$C$1,MATCH("Instructions"&amp;ADDRESS(ROW(),COLUMN(),4),L!$A:$A,0)-1,SL,,)</f>
        <v>12. Geben Sie die Telefonnummer des Bevollmächtigten an. Dies ist ein obligatorisches Feld.</v>
      </c>
      <c r="B19" s="128"/>
    </row>
    <row r="20" spans="1:2" ht="21.75" customHeight="1">
      <c r="A20" s="135" t="str">
        <f ca="1">OFFSET(L!$C$1,MATCH("Instructions"&amp;ADDRESS(ROW(),COLUMN(),4),L!$A:$A,0)-1,SL,,)</f>
        <v>13. Bitte geben Sie das Datum der Fertigstellung für dieses Formblatt mit dem Format TT-MMM-JJJJ ein. Dies ist ein obligatorisches Feld.</v>
      </c>
      <c r="B20" s="128"/>
    </row>
    <row r="21" spans="1:2" ht="29.25">
      <c r="A21" s="135" t="str">
        <f ca="1">OFFSET(L!$C$1,MATCH("Instructions"&amp;ADDRESS(ROW(),COLUMN(),4),L!$A:$A,0)-1,SL,,)</f>
        <v>14. Zum Beispiel kann der Benutzer die Datei unter dem Namen speichern: companyname-datum.xls (Datum im Format JJJJ-MM-TT).</v>
      </c>
      <c r="B21" s="128" t="s">
        <v>2553</v>
      </c>
    </row>
    <row r="22" spans="1:2" ht="14.65">
      <c r="A22" s="139"/>
      <c r="B22" s="128"/>
    </row>
    <row r="23" spans="1:2" ht="35.25" customHeight="1">
      <c r="A23" s="138" t="str">
        <f ca="1">OFFSET(L!$C$1,MATCH("Instructions"&amp;ADDRESS(ROW(),COLUMN(),4),L!$A:$A,0)-1,SL,,)</f>
        <v>Anweisungen für das Ausfüllen der sieben Due Diligence Fragen (Zeilen 24 - 65).
Antworten bitte nur in englischer Sprache eingeben.</v>
      </c>
      <c r="B23" s="128" t="s">
        <v>2553</v>
      </c>
    </row>
    <row r="24" spans="1:2" ht="77.25" customHeight="1">
      <c r="A24" s="135"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28" t="s">
        <v>2556</v>
      </c>
    </row>
    <row r="25" spans="1:2" ht="77.25" customHeight="1">
      <c r="A25" s="135"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v>
      </c>
      <c r="B25" s="128" t="s">
        <v>2553</v>
      </c>
    </row>
    <row r="26" spans="1:2" ht="190.15">
      <c r="A26" s="135" t="str">
        <f ca="1">OFFSET(L!$C$1,MATCH("Instructions"&amp;ADDRESS(ROW(),COLUMN(),4),L!$A:$A,0)-1,SL,,)</f>
        <v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v>
      </c>
      <c r="B26" s="128" t="s">
        <v>2553</v>
      </c>
    </row>
    <row r="27" spans="1:2" ht="29.25">
      <c r="A27" s="135" t="str">
        <f ca="1">OFFSET(L!$C$1,MATCH("Instructions"&amp;ADDRESS(ROW(),COLUMN(),4),L!$A:$A,0)-1,SL,,)</f>
        <v>Manche Unternehmen benötigen eine Begründung für eine "Nein" -Antwort im Kommentarfeld</v>
      </c>
      <c r="B27" s="128" t="s">
        <v>2553</v>
      </c>
    </row>
    <row r="28" spans="1:2" ht="169.5" customHeight="1">
      <c r="A28" s="135" t="str">
        <f ca="1">OFFSET(L!$C$1,MATCH("Instructions"&amp;ADDRESS(ROW(),COLUMN(),4),L!$A:$A,0)-1,SL,,)</f>
        <v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v>
      </c>
      <c r="B28" s="128"/>
    </row>
    <row r="29" spans="1:2" ht="87.75">
      <c r="A29" s="135" t="str">
        <f ca="1">OFFSET(L!$C$1,MATCH("Instructions"&amp;ADDRESS(ROW(),COLUMN(),4),L!$A:$A,0)-1,SL,,)</f>
        <v>3. Dies ist eine Erklärung, dass jedwede Menge der in einem Produkt oder in mehreren Produkten enthaltenen 3TG-Mineralien aus der Demokratischen Republik Kongo oder benachbarten Ländern stammt (umfasste Länder). 
Die Antwort auf diese Frage muss „Ja“ oder „Nein“ oder „Unbekannt“ lauten.
Diese Frage muss für ein bestimmtes Metall beantwortet werden, wenn die Antwort auf Frage 1 oder 2 „Ja“ für dieses Metall lautet.</v>
      </c>
      <c r="B29" s="128" t="s">
        <v>2553</v>
      </c>
    </row>
    <row r="30" spans="1:2" ht="131.65">
      <c r="A30" s="135"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28" t="s">
        <v>2553</v>
      </c>
    </row>
    <row r="31" spans="1:2" ht="175.5">
      <c r="A31" s="135" t="str">
        <f ca="1">OFFSET(L!$C$1,MATCH("Instructions"&amp;ADDRESS(ROW(),COLUMN(),4),L!$A:$A,0)-1,SL,,)</f>
        <v>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v>
      </c>
      <c r="B31" s="128" t="s">
        <v>2556</v>
      </c>
    </row>
    <row r="32" spans="1:2" ht="53.1" customHeight="1">
      <c r="A32" s="135"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v>
      </c>
      <c r="B32" s="128"/>
    </row>
    <row r="33" spans="1:3" ht="71.25" customHeight="1">
      <c r="A33" s="135" t="str">
        <f ca="1">OFFSET(L!$C$1,MATCH("Instructions"&amp;ADDRESS(ROW(),COLUMN(),4),L!$A:$A,0)-1,SL,,)</f>
        <v>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v>
      </c>
      <c r="B33" s="128" t="s">
        <v>2553</v>
      </c>
    </row>
    <row r="34" spans="1:3" ht="24.75" customHeight="1">
      <c r="A34" s="135" t="str">
        <f ca="1">OFFSET(L!$C$1,MATCH("Instructions"&amp;ADDRESS(ROW(),COLUMN(),4),L!$A:$A,0)-1,SL,,)</f>
        <v>Geben Sie, falls notwendig, Anmerkungen im Kommentarbereich ein, die für eine Klarstellung ihrer Antwort hilfreich sind.</v>
      </c>
      <c r="B34" s="128"/>
    </row>
    <row r="35" spans="1:3" ht="14.65">
      <c r="A35" s="139"/>
      <c r="B35" s="128"/>
    </row>
    <row r="36" spans="1:3" ht="60" customHeight="1">
      <c r="A36" s="138" t="str">
        <f ca="1">OFFSET(L!$C$1,MATCH("Instructions"&amp;ADDRESS(ROW(),COLUMN(),4),L!$A:$A,0)-1,SL,,)</f>
        <v>Anweisungen zum Ausfüllen der Fragen A - J. (Zeilen 69 - 87).  Fragen A bis J sind erforderlich, wenn die Antwort auf die Frage 1 oder 2  "Ja"  für irgendein Metall ist.
Antworten bitte nur in englischer Sprache eingeben.</v>
      </c>
      <c r="B36" s="128" t="s">
        <v>2553</v>
      </c>
    </row>
    <row r="37" spans="1:3" ht="102.75" customHeight="1">
      <c r="A37" s="135"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28" t="s">
        <v>2555</v>
      </c>
      <c r="C37"/>
    </row>
    <row r="38" spans="1:3" ht="21.6" customHeight="1">
      <c r="A38" s="135" t="str">
        <f ca="1">OFFSET(L!$C$1,MATCH("Instructions"&amp;ADDRESS(ROW(),COLUMN(),4),L!$A:$A,0)-1,SL,,)</f>
        <v>A. Bitte mit "Ja" oder "Nein" antworten. Machen Sie Anmerkungen, falls notwendig.</v>
      </c>
      <c r="B38" s="128"/>
    </row>
    <row r="39" spans="1:3" ht="21.75" customHeight="1">
      <c r="A39" s="135" t="str">
        <f ca="1">OFFSET(L!$C$1,MATCH("Instructions"&amp;ADDRESS(ROW(),COLUMN(),4),L!$A:$A,0)-1,SL,,)</f>
        <v>B. Bitte mit "Ja" oder "Nein" antworten. Geben Sie einen Web-Link im Kommentarbereich ein.</v>
      </c>
      <c r="B39" s="128"/>
    </row>
    <row r="40" spans="1:3" ht="36" customHeight="1">
      <c r="A40" s="135" t="str">
        <f ca="1">OFFSET(L!$C$1,MATCH("Instructions"&amp;ADDRESS(ROW(),COLUMN(),4),L!$A:$A,0)-1,SL,,)</f>
        <v>C. Antworten Sie bitte mit "Ja" oder "Nein".  Kommentare falls erforderlich. Siehe Definitionen Arbeitsblatt für die Definition der "Demokratischen Republik Kongo Konflikt -frei".</v>
      </c>
      <c r="B40" s="128" t="s">
        <v>2558</v>
      </c>
    </row>
    <row r="41" spans="1:3" ht="43.9">
      <c r="A41" s="135" t="str">
        <f ca="1">OFFSET(L!$C$1,MATCH("Instructions"&amp;ADDRESS(ROW(),COLUMN(),4),L!$A:$A,0)-1,SL,,)</f>
        <v>D. Dies ist eine Erklärung zur Bestimmung, ob ein Unternehmen verlangt, dass seine direkten Lieferanten Konfliktmineralien aus bestätigt konfliktfreien Schmelzöfen beschaffen. Die Antwort auf diese Frage muss „Ja“ oder „Nein“ lauten. Diese Frage muss beantwortet werden.</v>
      </c>
      <c r="B41" s="128" t="s">
        <v>2556</v>
      </c>
    </row>
    <row r="42" spans="1:3" ht="154.5" customHeight="1">
      <c r="A42" s="135" t="str">
        <f ca="1">OFFSET(L!$C$1,MATCH("Instructions"&amp;ADDRESS(ROW(),COLUMN(),4),L!$A:$A,0)-1,SL,,)</f>
        <v>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v>
      </c>
      <c r="B42" s="128" t="s">
        <v>2557</v>
      </c>
    </row>
    <row r="43" spans="1:3" ht="43.9">
      <c r="A43" s="135" t="str">
        <f ca="1">OFFSET(L!$C$1,MATCH("Instructions"&amp;ADDRESS(ROW(),COLUMN(),4),L!$A:$A,0)-1,SL,,)</f>
        <v>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v>
      </c>
      <c r="B43" s="128" t="s">
        <v>2553</v>
      </c>
    </row>
    <row r="44" spans="1:3" ht="20.25" customHeight="1">
      <c r="A44" s="135" t="str">
        <f ca="1">OFFSET(L!$C$1,MATCH("Instructions"&amp;ADDRESS(ROW(),COLUMN(),4),L!$A:$A,0)-1,SL,,)</f>
        <v>G. Bitte mit "Ja" oder "Nein" antworten. Machen Sie Anmerkungen wenn notwendig.</v>
      </c>
      <c r="B44" s="128"/>
    </row>
    <row r="45" spans="1:3" ht="117">
      <c r="A45" s="135" t="str">
        <f ca="1">OFFSET(L!$C$1,MATCH("Instructions"&amp;ADDRESS(ROW(),COLUMN(),4),L!$A:$A,0)-1,SL,,)</f>
        <v>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v>
      </c>
      <c r="B45" s="128" t="s">
        <v>2554</v>
      </c>
    </row>
    <row r="46" spans="1:3" ht="29.25">
      <c r="A46" s="135" t="str">
        <f ca="1">OFFSET(L!$C$1,MATCH("Instructions"&amp;ADDRESS(ROW(),COLUMN(),4),L!$A:$A,0)-1,SL,,)</f>
        <v>I. Bitte mit "Ja" oder "Nein" antworten. Falls "Ja", beschreiben Sie bitte, wie Sie den Prozess der korrektiven Maßnahmen ausführen.</v>
      </c>
      <c r="B46" s="128" t="s">
        <v>2553</v>
      </c>
    </row>
    <row r="47" spans="1:3" ht="43.9">
      <c r="A47" s="135" t="str">
        <f ca="1">OFFSET(L!$C$1,MATCH("Instructions"&amp;ADDRESS(ROW(),COLUMN(),4),L!$A:$A,0)-1,SL,,)</f>
        <v>J. Bitte mit "Ja" oder "Nein" antworten. Die von der SEC gestellten Anforderungen an Offenlegung gelten für alle US  börsennotierten Firmen, die dem US Securities Exchange Act unterliegen. Weitere Informationen erhalten sie unter: www.sec.gov</v>
      </c>
      <c r="B47" s="128" t="s">
        <v>2556</v>
      </c>
    </row>
    <row r="48" spans="1:3" ht="14.65">
      <c r="A48" s="139"/>
      <c r="B48" s="128"/>
    </row>
    <row r="49" spans="1:2" ht="38.25" customHeight="1">
      <c r="A49" s="138" t="str">
        <f ca="1">OFFSET(L!$C$1,MATCH("Instructions"&amp;ADDRESS(ROW(),COLUMN(),4),L!$A:$A,0)-1,SL,,)</f>
        <v>Anleitung zum Ausfüllen des Reiters "Smelter List". Bitte machen Sie ihre Angaben nur in englischer Sprache.</v>
      </c>
      <c r="B49" s="128" t="s">
        <v>2553</v>
      </c>
    </row>
    <row r="50" spans="1:2" ht="23.1" customHeight="1">
      <c r="A50" s="135" t="str">
        <f ca="1">OFFSET(L!$C$1,MATCH("Instructions"&amp;ADDRESS(ROW(),COLUMN(),4),L!$A:$A,0)-1,SL,,)</f>
        <v>Hinweis: Spalten mit (*) sind Pflichtfelder</v>
      </c>
      <c r="B50" s="128"/>
    </row>
    <row r="51" spans="1:2" ht="58.5">
      <c r="A51" s="135" t="str">
        <f ca="1">OFFSET(L!$C$1,MATCH("Instructions"&amp;ADDRESS(ROW(),COLUMN(),4),L!$A:$A,0)-1,SL,,)</f>
        <v>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v>
      </c>
      <c r="B51" s="128" t="s">
        <v>2552</v>
      </c>
    </row>
    <row r="52" spans="1:2" ht="43.5" customHeight="1">
      <c r="A52" s="135" t="str">
        <f ca="1">OFFSET(L!$C$1,MATCH("Instructions"&amp;ADDRESS(ROW(),COLUMN(),4),L!$A:$A,0)-1,SL,,)</f>
        <v>1. Eingabespalte Schmelzofenidentifizierung – Wenn Sie die Schmelzofenidentifizierungsnummer kennen, geben Sie die Nummer in Spalte A ein (Spalten B, C, D, E, F, G, I und J füllen sich automatisch aus).  Spalte A füllt sich nicht automatisch aus.</v>
      </c>
      <c r="B52" s="128" t="s">
        <v>2553</v>
      </c>
    </row>
    <row r="53" spans="1:2" ht="25.5" customHeight="1">
      <c r="A53" s="135" t="str">
        <f ca="1">OFFSET(L!$C$1,MATCH("Instructions"&amp;ADDRESS(ROW(),COLUMN(),4),L!$A:$A,0)-1,SL,,)</f>
        <v>2.  Metall ( * ) - Verwenden Sie das Pull-down-Menü, um das Metall auszuwählen,  für welches Sie Informationen über den Schmelzer eingeben. Dies ist ein Pflichteingabefeld.</v>
      </c>
      <c r="B53" s="128"/>
    </row>
    <row r="54" spans="1:2" ht="66.75" customHeight="1">
      <c r="A54" s="227" t="str">
        <f ca="1">OFFSET(L!$C$1,MATCH("Instructions"&amp;ADDRESS(ROW(),COLUMN(),4),L!$A:$A,0)-1,SL,,)</f>
        <v>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4" s="128" t="s">
        <v>2553</v>
      </c>
    </row>
    <row r="55" spans="1:2" ht="58.5">
      <c r="A55" s="135" t="str">
        <f ca="1">OFFSET(L!$C$1,MATCH("Instructions"&amp;ADDRESS(ROW(),COLUMN(),4),L!$A:$A,0)-1,SL,,)</f>
        <v>4. Schmelzer Name ( * ) - Füllen Sie den Namen des Schmelzers in Spalte C ein, wenn Sie  "Schmelzer nicht aufgelistet" ausgewählt haben.  Dieses Feld wird automatisch ausgefüllt, wenn ein Schmelzer in Spalte C ausgewählt wurde. Dies ist ein Pflichteingabefeld.</v>
      </c>
      <c r="B55" s="128" t="s">
        <v>2552</v>
      </c>
    </row>
    <row r="56" spans="1:2" ht="62.1" customHeight="1">
      <c r="A56" s="135"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6" s="128" t="s">
        <v>2558</v>
      </c>
    </row>
    <row r="57" spans="1:2" ht="58.5">
      <c r="A57" s="135"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7" s="128" t="s">
        <v>2552</v>
      </c>
    </row>
    <row r="58" spans="1:2" ht="58.5">
      <c r="A58" s="135"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8" s="128" t="s">
        <v>2552</v>
      </c>
    </row>
    <row r="59" spans="1:2" ht="37.5" customHeight="1">
      <c r="A59" s="135" t="str">
        <f ca="1">OFFSET(L!$C$1,MATCH("Instructions"&amp;ADDRESS(ROW(),COLUMN(),4),L!$A:$A,0)-1,SL,,)</f>
        <v>8. Straße des Schmelzofens – Geben Sie den Straßennamen des Schmelzofenstandortes an. Das Ausfüllen dieses Feldes ist freiwillig.</v>
      </c>
      <c r="B59" s="128" t="s">
        <v>2552</v>
      </c>
    </row>
    <row r="60" spans="1:2" ht="29.25">
      <c r="A60" s="135" t="str">
        <f ca="1">OFFSET(L!$C$1,MATCH("Instructions"&amp;ADDRESS(ROW(),COLUMN(),4),L!$A:$A,0)-1,SL,,)</f>
        <v>9. Ort des Schmelzofens – Geben Sie den Namen des Ortes an, in dem sich der Schmelzofen befindet. Das Ausfüllen dieses Feldes ist freiwillig.</v>
      </c>
      <c r="B60" s="128" t="s">
        <v>2553</v>
      </c>
    </row>
    <row r="61" spans="1:2" ht="43.9">
      <c r="A61" s="135" t="str">
        <f ca="1">OFFSET(L!$C$1,MATCH("Instructions"&amp;ADDRESS(ROW(),COLUMN(),4),L!$A:$A,0)-1,SL,,)</f>
        <v>10. Standort des Schmelzofens: Ggf. Bundesland/Region/Provinz – Geben Sie das Bundesland oder die Region/Provinz des Schmelzofenstandortes an. Das Ausfüllen dieses Feldes ist freiwillig.</v>
      </c>
      <c r="B61" s="128" t="s">
        <v>2556</v>
      </c>
    </row>
    <row r="62" spans="1:2" ht="158.25" customHeight="1">
      <c r="A62" s="135"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2" s="128" t="s">
        <v>2556</v>
      </c>
    </row>
    <row r="63" spans="1:2" ht="58.5">
      <c r="A63" s="135"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3" s="128" t="s">
        <v>2552</v>
      </c>
    </row>
    <row r="64" spans="1:2" ht="80.25" customHeight="1">
      <c r="A64" s="135"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v>
      </c>
      <c r="B64" s="128" t="s">
        <v>2552</v>
      </c>
    </row>
    <row r="65" spans="1:15" ht="95.1" customHeight="1">
      <c r="A65" s="135"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v>
      </c>
      <c r="B65" s="128"/>
    </row>
    <row r="66" spans="1:15" ht="41.25" customHeight="1">
      <c r="A66" s="135" t="str">
        <f ca="1">OFFSET(L!$C$1,MATCH("Instructions"&amp;ADDRESS(ROW(),COLUMN(),4),L!$A:$A,0)-1,SL,,)</f>
        <v>15. Kommt 100% des Rohstoffes des Schmelzers aus Recycling oder Schrott? Bitte antworten Sie mit "Ja", wenn die Schmelzanlage für die Verhüttungsprozesse nur recyceltes Material oder Schrott verwendet. Falls nicht, antworten Sie mit  "Nein".</v>
      </c>
      <c r="B66" s="128"/>
    </row>
    <row r="67" spans="1:15" ht="39.75" customHeight="1">
      <c r="A67" s="135" t="str">
        <f ca="1">OFFSET(L!$C$1,MATCH("Instructions"&amp;ADDRESS(ROW(),COLUMN(),4),L!$A:$A,0)-1,SL,,)</f>
        <v xml:space="preserve">16. Anmerkungen - geben Sie Ihre Anmerkungen zu den Schmelzhütten in das Textfeld ein. Beispiel: Smelter is being acquired by Company YYY </v>
      </c>
      <c r="B67" s="128"/>
    </row>
    <row r="68" spans="1:15" s="28" customFormat="1" ht="14.65">
      <c r="A68" s="140"/>
      <c r="B68" s="128"/>
      <c r="C68" s="127"/>
      <c r="D68"/>
      <c r="E68"/>
      <c r="F68"/>
      <c r="G68"/>
      <c r="H68"/>
      <c r="I68"/>
      <c r="J68"/>
      <c r="K68"/>
      <c r="L68"/>
      <c r="M68"/>
      <c r="N68"/>
      <c r="O68"/>
    </row>
    <row r="69" spans="1:15" s="28" customFormat="1" ht="102.75" customHeight="1">
      <c r="A69" s="138"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9" s="128"/>
      <c r="C69" s="127"/>
      <c r="D69"/>
      <c r="E69"/>
      <c r="F69"/>
      <c r="G69"/>
      <c r="H69"/>
      <c r="I69"/>
      <c r="J69"/>
      <c r="K69"/>
      <c r="L69"/>
      <c r="M69"/>
      <c r="N69"/>
      <c r="O69"/>
    </row>
    <row r="70" spans="1:15" s="28" customFormat="1" ht="14.65">
      <c r="A70" s="140"/>
      <c r="B70" s="128"/>
      <c r="C70" s="127"/>
      <c r="D70"/>
      <c r="E70"/>
      <c r="F70"/>
      <c r="G70"/>
      <c r="H70"/>
      <c r="I70"/>
      <c r="J70"/>
      <c r="K70"/>
      <c r="L70"/>
      <c r="M70"/>
      <c r="N70"/>
      <c r="O70"/>
    </row>
    <row r="71" spans="1:15" ht="29.25">
      <c r="A71" s="138" t="str">
        <f ca="1">OFFSET(L!$C$1,MATCH("Instructions"&amp;ADDRESS(ROW(),COLUMN(),4),L!$A:$A,0)-1,SL,,)</f>
        <v>Allgemeine Geschäftsbedingungen (AGB)</v>
      </c>
      <c r="B71" s="128" t="s">
        <v>2553</v>
      </c>
    </row>
    <row r="72" spans="1:15" ht="160.9">
      <c r="A72" s="135" t="str">
        <f ca="1">OFFSET(L!$C$1,MATCH("Instructions"&amp;ADDRESS(ROW(),COLUMN(),4),L!$A:$A,0)-1,SL,,)</f>
        <v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v>
      </c>
      <c r="B72" s="128" t="s">
        <v>2559</v>
      </c>
    </row>
    <row r="73" spans="1:15" ht="87.75">
      <c r="A73" s="135" t="str">
        <f ca="1">OFFSET(L!$C$1,MATCH("Instructions"&amp;ADDRESS(ROW(),COLUMN(),4),L!$A:$A,0)-1,SL,,)</f>
        <v>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3" s="128" t="s">
        <v>2557</v>
      </c>
    </row>
    <row r="74" spans="1:15" ht="73.150000000000006">
      <c r="A74" s="135" t="str">
        <f ca="1">OFFSET(L!$C$1,MATCH("Instructions"&amp;ADDRESS(ROW(),COLUMN(),4),L!$A:$A,0)-1,SL,,)</f>
        <v>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4" s="128" t="s">
        <v>2558</v>
      </c>
    </row>
    <row r="75" spans="1:15" ht="160.9">
      <c r="A75" s="135" t="str">
        <f ca="1">OFFSET(L!$C$1,MATCH("Instructions"&amp;ADDRESS(ROW(),COLUMN(),4),L!$A:$A,0)-1,SL,,)</f>
        <v>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v>
      </c>
      <c r="B75" s="128" t="s">
        <v>2559</v>
      </c>
    </row>
    <row r="76" spans="1:15" ht="58.5">
      <c r="A76" s="13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6" s="128" t="s">
        <v>2552</v>
      </c>
    </row>
    <row r="77" spans="1:15" ht="29.25">
      <c r="A77" s="135" t="str">
        <f ca="1">OFFSET(L!$C$1,MATCH("Instructions"&amp;ADDRESS(ROW(),COLUMN(),4),L!$A:$A,0)-1,SL,,)</f>
        <v xml:space="preserve">Beim Bearbeiten und der Benutzung der Liste oder eines jeglichen Werkzeuges und der Beachtung dessen, stimmt der Anwender dem vorhergehenden zu. </v>
      </c>
      <c r="B77" s="128" t="s">
        <v>2553</v>
      </c>
    </row>
    <row r="78" spans="1:15" ht="29.25">
      <c r="A78" s="135"/>
      <c r="B78" s="128" t="s">
        <v>870</v>
      </c>
    </row>
    <row r="79" spans="1:15" ht="14.65">
      <c r="A79" s="135" t="str">
        <f ca="1">OFFSET(L!$C$1,MATCH("General"&amp;"Cpy",L!$A:$A,0)-1,SL,,)</f>
        <v>© 2016 Conflict-Free Sourcing Initiative. All rights reserved.</v>
      </c>
      <c r="B79" s="129"/>
    </row>
    <row r="80" spans="1:15" ht="14.65">
      <c r="A80" s="136" t="s">
        <v>1955</v>
      </c>
      <c r="B80" s="129"/>
    </row>
    <row r="81" spans="1:1" ht="14.65">
      <c r="A81" s="192" t="s">
        <v>4754</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60" workbookViewId="0">
      <pane ySplit="2" topLeftCell="A3" activePane="bottomLeft" state="frozen"/>
      <selection pane="bottomLeft" activeCell="B2" sqref="B2"/>
    </sheetView>
  </sheetViews>
  <sheetFormatPr baseColWidth="10" defaultColWidth="8.64453125" defaultRowHeight="12.4"/>
  <cols>
    <col min="1" max="1" width="1.64453125" style="127" customWidth="1"/>
    <col min="2" max="2" width="35.46875" style="127" customWidth="1"/>
    <col min="3" max="3" width="105.46875" style="127" customWidth="1"/>
    <col min="4" max="5" width="1.64453125" style="127" customWidth="1"/>
    <col min="6" max="6" width="4.46875" style="127" customWidth="1"/>
    <col min="7" max="7" width="4.87890625" style="127" customWidth="1"/>
    <col min="8" max="16384" width="8.64453125" style="127"/>
  </cols>
  <sheetData>
    <row r="1" spans="1:5" ht="12.75" thickTop="1">
      <c r="A1" s="322"/>
      <c r="B1" s="323"/>
      <c r="C1" s="323"/>
      <c r="D1" s="324"/>
    </row>
    <row r="2" spans="1:5" ht="69.95" customHeight="1">
      <c r="A2" s="96"/>
      <c r="B2" s="190" t="str">
        <f ca="1">OFFSET(L!$C$1,MATCH("Definitions"&amp;ADDRESS(ROW(),COLUMN(),4),L!$A:$A,0)-1,SL,,)</f>
        <v>Posten</v>
      </c>
      <c r="C2" s="190" t="str">
        <f ca="1">OFFSET(L!$C$1,MATCH("Definitions"&amp;ADDRESS(ROW(),COLUMN(),4),L!$A:$A,0)-1,SL,,)</f>
        <v>Definition</v>
      </c>
      <c r="D2" s="326"/>
      <c r="E2" s="141"/>
    </row>
    <row r="3" spans="1:5" ht="43.9">
      <c r="A3" s="96"/>
      <c r="B3" s="82" t="str">
        <f ca="1">OFFSET(L!$C$1,MATCH("Definitions"&amp;ADDRESS(ROW(),COLUMN(),4),L!$A:$A,0)-1,SL,,)</f>
        <v>3TG</v>
      </c>
      <c r="C3" s="82" t="str">
        <f ca="1">OFFSET(L!$C$1,MATCH("Definitions"&amp;ADDRESS(ROW(),COLUMN(),4),L!$A:$A,0)-1,SL,,)</f>
        <v>Zinn, Tantal, Wolfram, gold</v>
      </c>
      <c r="D3" s="326"/>
      <c r="E3" s="142" t="s">
        <v>2561</v>
      </c>
    </row>
    <row r="4" spans="1:5" ht="64.5" customHeight="1">
      <c r="A4" s="96"/>
      <c r="B4" s="82" t="str">
        <f ca="1">OFFSET(L!$C$1,MATCH("Definitions"&amp;ADDRESS(ROW(),COLUMN(),4),L!$A:$A,0)-1,SL,,)</f>
        <v>Bevollmächtigter</v>
      </c>
      <c r="C4" s="82"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6"/>
      <c r="E4" s="142"/>
    </row>
    <row r="5" spans="1:5" ht="153.75" customHeight="1">
      <c r="A5" s="96"/>
      <c r="B5" s="82" t="str">
        <f ca="1">OFFSET(L!$C$1,MATCH("Definitions"&amp;ADDRESS(ROW(),COLUMN(),4),L!$A:$A,0)-1,SL,,)</f>
        <v>CFSP(GASP) Compliant Smelter Liste</v>
      </c>
      <c r="C5" s="82" t="str">
        <f ca="1">OFFSET(L!$C$1,MATCH("Definitions"&amp;ADDRESS(ROW(),COLUMN(),4),L!$A:$A,0)-1,SL,,)</f>
        <v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v>
      </c>
      <c r="D5" s="326"/>
      <c r="E5" s="142" t="s">
        <v>2562</v>
      </c>
    </row>
    <row r="6" spans="1:5" ht="78.75" customHeight="1">
      <c r="A6" s="96"/>
      <c r="B6" s="82" t="str">
        <f ca="1">OFFSET(L!$C$1,MATCH("Definitions"&amp;ADDRESS(ROW(),COLUMN(),4),L!$A:$A,0)-1,SL,,)</f>
        <v>Konfliktfreie Anwendungsverteilung Smelter Programm (GASP)(CFSP)</v>
      </c>
      <c r="C6" s="82" t="str">
        <f ca="1">OFFSET(L!$C$1,MATCH("Definitions"&amp;ADDRESS(ROW(),COLUMN(),4),L!$A:$A,0)-1,SL,,)</f>
        <v>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v>
      </c>
      <c r="D6" s="326"/>
      <c r="E6" s="142" t="s">
        <v>2562</v>
      </c>
    </row>
    <row r="7" spans="1:5" ht="188.25" customHeight="1">
      <c r="A7" s="96"/>
      <c r="B7" s="82" t="str">
        <f ca="1">OFFSET(L!$C$1,MATCH("Definitions"&amp;ADDRESS(ROW(),COLUMN(),4),L!$A:$A,0)-1,SL,,)</f>
        <v>Konfliktfreie Anwendungsverteilung Sourcing Initiative</v>
      </c>
      <c r="C7" s="82" t="str">
        <f ca="1">OFFSET(L!$C$1,MATCH("Definitions"&amp;ADDRESS(ROW(),COLUMN(),4),L!$A:$A,0)-1,SL,,)</f>
        <v>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v>
      </c>
      <c r="D7" s="326"/>
      <c r="E7" s="142" t="s">
        <v>2565</v>
      </c>
    </row>
    <row r="8" spans="1:5" ht="132" customHeight="1">
      <c r="A8" s="96"/>
      <c r="B8" s="82" t="str">
        <f ca="1">OFFSET(L!$C$1,MATCH("Definitions"&amp;ADDRESS(ROW(),COLUMN(),4),L!$A:$A,0)-1,SL,,)</f>
        <v>Konfliktmineral</v>
      </c>
      <c r="C8" s="82"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8" s="326"/>
      <c r="E8" s="142" t="s">
        <v>2562</v>
      </c>
    </row>
    <row r="9" spans="1:5" ht="90.75" customHeight="1">
      <c r="A9" s="96"/>
      <c r="B9" s="82" t="str">
        <f ca="1">OFFSET(L!$C$1,MATCH("Definitions"&amp;ADDRESS(ROW(),COLUMN(),4),L!$A:$A,0)-1,SL,,)</f>
        <v>umfassendes Land(er)</v>
      </c>
      <c r="C9" s="82"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9" s="326"/>
      <c r="E9" s="142" t="s">
        <v>2561</v>
      </c>
    </row>
    <row r="10" spans="1:5" ht="110.25" customHeight="1">
      <c r="A10" s="96"/>
      <c r="B10" s="82" t="str">
        <f ca="1">OFFSET(L!$C$1,MATCH("Definitions"&amp;ADDRESS(ROW(),COLUMN(),4),L!$A:$A,0)-1,SL,,)</f>
        <v>Erklärung Anwendungsbereich oder Klasse</v>
      </c>
      <c r="C10" s="82"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10" s="326"/>
      <c r="E10" s="142" t="s">
        <v>2561</v>
      </c>
    </row>
    <row r="11" spans="1:5" ht="59.25" customHeight="1">
      <c r="A11" s="96"/>
      <c r="B11" s="82" t="str">
        <f ca="1">OFFSET(L!$C$1,MATCH("Definitions"&amp;ADDRESS(ROW(),COLUMN(),4),L!$A:$A,0)-1,SL,,)</f>
        <v>Dodd-Frank</v>
      </c>
      <c r="C11" s="82" t="str">
        <f ca="1">OFFSET(L!$C$1,MATCH("Definitions"&amp;ADDRESS(ROW(),COLUMN(),4),L!$A:$A,0)-1,SL,,)</f>
        <v>2010 US Gesetzgebung, Dodd-Frank-Walls Street Reform and Consumer Protection Art, Section 1502 ("Dodd-Frank") (http://www.sec.gov/about/laws/wallstreetreform-cpa.pdf)</v>
      </c>
      <c r="D11" s="326"/>
      <c r="E11" s="142" t="s">
        <v>2561</v>
      </c>
    </row>
    <row r="12" spans="1:5" ht="30" customHeight="1">
      <c r="A12" s="96"/>
      <c r="B12" s="82" t="str">
        <f ca="1">OFFSET(L!$C$1,MATCH("Definitions"&amp;ADDRESS(ROW(),COLUMN(),4),L!$A:$A,0)-1,SL,,)</f>
        <v>DRK</v>
      </c>
      <c r="C12" s="82" t="str">
        <f ca="1">OFFSET(L!$C$1,MATCH("Definitions"&amp;ADDRESS(ROW(),COLUMN(),4),L!$A:$A,0)-1,SL,,)</f>
        <v>Demokratische Republik Kongo</v>
      </c>
      <c r="D12" s="326"/>
      <c r="E12" s="142" t="s">
        <v>2563</v>
      </c>
    </row>
    <row r="13" spans="1:5" ht="76.5" customHeight="1">
      <c r="A13" s="96"/>
      <c r="B13" s="82" t="str">
        <f ca="1">OFFSET(L!$C$1,MATCH("Definitions"&amp;ADDRESS(ROW(),COLUMN(),4),L!$A:$A,0)-1,SL,,)</f>
        <v>DRK Konflikt-Frei</v>
      </c>
      <c r="C13" s="82"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3" s="326"/>
      <c r="E13" s="142" t="s">
        <v>2561</v>
      </c>
    </row>
    <row r="14" spans="1:5" ht="24.75" customHeight="1">
      <c r="A14" s="96"/>
      <c r="B14" s="82" t="str">
        <f ca="1">OFFSET(L!$C$1,MATCH("Definitions"&amp;ADDRESS(ROW(),COLUMN(),4),L!$A:$A,0)-1,SL,,)</f>
        <v>EICC</v>
      </c>
      <c r="C14" s="82" t="str">
        <f ca="1">OFFSET(L!$C$1,MATCH("Definitions"&amp;ADDRESS(ROW(),COLUMN(),4),L!$A:$A,0)-1,SL,,)</f>
        <v>Electronic Industry Citizenship Coalition (www.eicc.info)</v>
      </c>
      <c r="D14" s="326"/>
      <c r="E14" s="142" t="s">
        <v>2561</v>
      </c>
    </row>
    <row r="15" spans="1:5" ht="33.75" customHeight="1">
      <c r="A15" s="96"/>
      <c r="B15" s="82" t="str">
        <f ca="1">OFFSET(L!$C$1,MATCH("Definitions"&amp;ADDRESS(ROW(),COLUMN(),4),L!$A:$A,0)-1,SL,,)</f>
        <v>GeSI</v>
      </c>
      <c r="C15" s="82" t="str">
        <f ca="1">OFFSET(L!$C$1,MATCH("Definitions"&amp;ADDRESS(ROW(),COLUMN(),4),L!$A:$A,0)-1,SL,,)</f>
        <v>Global e-Sustainability Initiative (www.gesi.org)</v>
      </c>
      <c r="D15" s="326"/>
      <c r="E15" s="142" t="s">
        <v>2561</v>
      </c>
    </row>
    <row r="16" spans="1:5" ht="84.75" customHeight="1">
      <c r="A16" s="96"/>
      <c r="B16" s="82" t="str">
        <f ca="1">OFFSET(L!$C$1,MATCH("Definitions"&amp;ADDRESS(ROW(),COLUMN(),4),L!$A:$A,0)-1,SL,,)</f>
        <v>Gold (Au) Raffinerie (Schmelzhutte)</v>
      </c>
      <c r="C16" s="82"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v>
      </c>
      <c r="D16" s="326"/>
      <c r="E16" s="142" t="s">
        <v>2561</v>
      </c>
    </row>
    <row r="17" spans="1:5" ht="96.75" customHeight="1">
      <c r="A17" s="96"/>
      <c r="B17" s="82" t="str">
        <f ca="1">OFFSET(L!$C$1,MATCH("Definitions"&amp;ADDRESS(ROW(),COLUMN(),4),L!$A:$A,0)-1,SL,,)</f>
        <v>Unabhängige Private Wirtschaftsprüfungsgesellschaft</v>
      </c>
      <c r="C17" s="82"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v>
      </c>
      <c r="D17" s="326"/>
      <c r="E17" s="142" t="s">
        <v>2561</v>
      </c>
    </row>
    <row r="18" spans="1:5" ht="341.25" customHeight="1">
      <c r="A18" s="96"/>
      <c r="B18" s="82" t="str">
        <f ca="1">OFFSET(L!$C$1,MATCH("Definitions"&amp;ADDRESS(ROW(),COLUMN(),4),L!$A:$A,0)-1,SL,,)</f>
        <v>Absichtlich hinzugefügt</v>
      </c>
      <c r="C18" s="82"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8" s="326"/>
      <c r="E18" s="142"/>
    </row>
    <row r="19" spans="1:5" ht="153.75" customHeight="1">
      <c r="A19" s="96"/>
      <c r="B19" s="82" t="str">
        <f ca="1">OFFSET(L!$C$1,MATCH("Definitions"&amp;ADDRESS(ROW(),COLUMN(),4),L!$A:$A,0)-1,SL,,)</f>
        <v>IPC</v>
      </c>
      <c r="C19" s="82"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v>
      </c>
      <c r="D19" s="326"/>
      <c r="E19" s="142"/>
    </row>
    <row r="20" spans="1:5" ht="93" customHeight="1">
      <c r="A20" s="96"/>
      <c r="B20" s="82" t="str">
        <f ca="1">OFFSET(L!$C$1,MATCH("Definitions"&amp;ADDRESS(ROW(),COLUMN(),4),L!$A:$A,0)-1,SL,,)</f>
        <v>IPC-1755 Conflict Minerals Data Exchange Standard</v>
      </c>
      <c r="C20" s="82"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20" s="326"/>
      <c r="E20" s="142"/>
    </row>
    <row r="21" spans="1:5" ht="154.5" customHeight="1">
      <c r="A21" s="96"/>
      <c r="B21" s="82" t="str">
        <f ca="1">OFFSET(L!$C$1,MATCH("Definitions"&amp;ADDRESS(ROW(),COLUMN(),4),L!$A:$A,0)-1,SL,,)</f>
        <v>Erforderlich für die Funktionalität des Produkts</v>
      </c>
      <c r="C21" s="82"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21" s="326"/>
      <c r="E21" s="142"/>
    </row>
    <row r="22" spans="1:5" ht="168.75" customHeight="1">
      <c r="A22" s="96"/>
      <c r="B22" s="82" t="str">
        <f ca="1">OFFSET(L!$C$1,MATCH("Definitions"&amp;ADDRESS(ROW(),COLUMN(),4),L!$A:$A,0)-1,SL,,)</f>
        <v>Erforderlich für die Herstellung eines Produkt</v>
      </c>
      <c r="C22" s="82"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22" s="326"/>
      <c r="E22" s="142"/>
    </row>
    <row r="23" spans="1:5" ht="27.75" customHeight="1">
      <c r="A23" s="96"/>
      <c r="B23" s="82" t="str">
        <f ca="1">OFFSET(L!$C$1,MATCH("Definitions"&amp;ADDRESS(ROW(),COLUMN(),4),L!$A:$A,0)-1,SL,,)</f>
        <v>OECD</v>
      </c>
      <c r="C23" s="82" t="str">
        <f ca="1">OFFSET(L!$C$1,MATCH("Definitions"&amp;ADDRESS(ROW(),COLUMN(),4),L!$A:$A,0)-1,SL,,)</f>
        <v>Organisation für wirtschaftliche Zusammenarbeit und Entwicklung</v>
      </c>
      <c r="D23" s="326"/>
      <c r="E23" s="142"/>
    </row>
    <row r="24" spans="1:5" ht="61.5" customHeight="1">
      <c r="A24" s="96"/>
      <c r="B24" s="82" t="str">
        <f ca="1">OFFSET(L!$C$1,MATCH("Definitions"&amp;ADDRESS(ROW(),COLUMN(),4),L!$A:$A,0)-1,SL,,)</f>
        <v>Produkt</v>
      </c>
      <c r="C24" s="82"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4" s="326"/>
      <c r="E24" s="142" t="s">
        <v>2561</v>
      </c>
    </row>
    <row r="25" spans="1:5" ht="117.75" customHeight="1">
      <c r="A25" s="96"/>
      <c r="B25" s="82" t="str">
        <f ca="1">OFFSET(L!$C$1,MATCH("Definitions"&amp;ADDRESS(ROW(),COLUMN(),4),L!$A:$A,0)-1,SL,,)</f>
        <v>Recycling oder Schrott Quellen</v>
      </c>
      <c r="C25" s="82"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5" s="326"/>
      <c r="E25" s="142" t="s">
        <v>2563</v>
      </c>
    </row>
    <row r="26" spans="1:5" ht="30" customHeight="1">
      <c r="A26" s="96"/>
      <c r="B26" s="82" t="str">
        <f ca="1">OFFSET(L!$C$1,MATCH("Definitions"&amp;ADDRESS(ROW(),COLUMN(),4),L!$A:$A,0)-1,SL,,)</f>
        <v>SEC</v>
      </c>
      <c r="C26" s="82" t="str">
        <f ca="1">OFFSET(L!$C$1,MATCH("Definitions"&amp;ADDRESS(ROW(),COLUMN(),4),L!$A:$A,0)-1,SL,,)</f>
        <v>U.S. Securities and Exchange Commission (www.sec.gov)</v>
      </c>
      <c r="D26" s="326"/>
      <c r="E26" s="142" t="s">
        <v>2561</v>
      </c>
    </row>
    <row r="27" spans="1:5" ht="101.25" customHeight="1">
      <c r="A27" s="96"/>
      <c r="B27" s="82" t="str">
        <f ca="1">OFFSET(L!$C$1,MATCH("Definitions"&amp;ADDRESS(ROW(),COLUMN(),4),L!$A:$A,0)-1,SL,,)</f>
        <v>Schmelzhütte</v>
      </c>
      <c r="C27" s="82"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6"/>
      <c r="E27" s="142" t="s">
        <v>2562</v>
      </c>
    </row>
    <row r="28" spans="1:5" ht="71.25" customHeight="1">
      <c r="A28" s="96"/>
      <c r="B28" s="82" t="str">
        <f ca="1">OFFSET(L!$C$1,MATCH("Definitions"&amp;ADDRESS(ROW(),COLUMN(),4),L!$A:$A,0)-1,SL,,)</f>
        <v>Schmelzhütte Id-Nummer</v>
      </c>
      <c r="C28" s="82" t="str">
        <f ca="1">OFFSET(L!$C$1,MATCH("Definitions"&amp;ADDRESS(ROW(),COLUMN(),4),L!$A:$A,0)-1,SL,,)</f>
        <v>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v>
      </c>
      <c r="D28" s="326"/>
      <c r="E28" s="142" t="s">
        <v>2563</v>
      </c>
    </row>
    <row r="29" spans="1:5" ht="112.5" customHeight="1">
      <c r="A29" s="96"/>
      <c r="B29" s="82" t="str">
        <f ca="1">OFFSET(L!$C$1,MATCH("Definitions"&amp;ADDRESS(ROW(),COLUMN(),4),L!$A:$A,0)-1,SL,,)</f>
        <v>Tantal (Ta) Schmelzhütte</v>
      </c>
      <c r="C29" s="82"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v>
      </c>
      <c r="D29" s="326"/>
      <c r="E29" s="142" t="s">
        <v>2564</v>
      </c>
    </row>
    <row r="30" spans="1:5" ht="121.5" customHeight="1">
      <c r="A30" s="96"/>
      <c r="B30" s="82" t="str">
        <f ca="1">OFFSET(L!$C$1,MATCH("Definitions"&amp;ADDRESS(ROW(),COLUMN(),4),L!$A:$A,0)-1,SL,,)</f>
        <v>Zinn (Sn) Schmelzhütte</v>
      </c>
      <c r="C30" s="82"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v>
      </c>
      <c r="D30" s="326"/>
      <c r="E30" s="142"/>
    </row>
    <row r="31" spans="1:5" ht="129.75" customHeight="1">
      <c r="A31" s="96"/>
      <c r="B31" s="82" t="str">
        <f ca="1">OFFSET(L!$C$1,MATCH("Definitions"&amp;ADDRESS(ROW(),COLUMN(),4),L!$A:$A,0)-1,SL,,)</f>
        <v>Wolfram (W) Schmelzhütte</v>
      </c>
      <c r="C31" s="82"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v>
      </c>
      <c r="D31" s="326"/>
      <c r="E31" s="142"/>
    </row>
    <row r="32" spans="1:5" ht="21.75" customHeight="1">
      <c r="A32" s="96"/>
      <c r="B32" s="325" t="str">
        <f ca="1">OFFSET(L!$C$1,MATCH("General"&amp;"Cpy",L!$A:$A,0)-1,SL,,)</f>
        <v>© 2016 Conflict-Free Sourcing Initiative. All rights reserved.</v>
      </c>
      <c r="C32" s="325"/>
      <c r="D32" s="326"/>
      <c r="E32" s="142"/>
    </row>
    <row r="33" spans="1:4" ht="12.75" thickBot="1">
      <c r="A33" s="97"/>
      <c r="B33" s="221"/>
      <c r="C33" s="221"/>
      <c r="D33" s="327"/>
    </row>
    <row r="34" spans="1:4" ht="12.75" thickTop="1"/>
  </sheetData>
  <sheetProtection password="E985" sheet="1" objects="1" scenarios="1"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3"/>
  <sheetViews>
    <sheetView showGridLines="0" showZeros="0" tabSelected="1" zoomScale="88" zoomScaleNormal="88" zoomScalePageLayoutView="88" workbookViewId="0">
      <selection activeCell="D3" sqref="D3"/>
    </sheetView>
  </sheetViews>
  <sheetFormatPr baseColWidth="10" defaultColWidth="8.87890625" defaultRowHeight="12.4"/>
  <cols>
    <col min="1" max="1" width="1.64453125" customWidth="1"/>
    <col min="2" max="2" width="83.3515625" customWidth="1"/>
    <col min="3" max="3" width="1.64453125" customWidth="1"/>
    <col min="4" max="5" width="16.64453125" customWidth="1"/>
    <col min="6" max="6" width="1.64453125" customWidth="1"/>
    <col min="7" max="9" width="16.64453125" customWidth="1"/>
    <col min="10" max="10" width="17.64453125" customWidth="1"/>
    <col min="11" max="11" width="1.64453125" customWidth="1"/>
    <col min="12" max="12" width="3.64453125" style="127" customWidth="1"/>
    <col min="13" max="15" width="4.87890625" style="127" customWidth="1"/>
    <col min="16" max="20" width="9.1171875" hidden="1" customWidth="1"/>
    <col min="21" max="24" width="9.1171875" customWidth="1"/>
  </cols>
  <sheetData>
    <row r="1" spans="1:34" ht="15" thickTop="1">
      <c r="A1" s="347"/>
      <c r="B1" s="348"/>
      <c r="C1" s="348"/>
      <c r="D1" s="348"/>
      <c r="E1" s="348"/>
      <c r="F1" s="348"/>
      <c r="G1" s="348"/>
      <c r="H1" s="348"/>
      <c r="I1" s="348"/>
      <c r="J1" s="348"/>
      <c r="K1" s="349"/>
      <c r="L1" s="153"/>
      <c r="M1" s="144"/>
      <c r="N1" s="144"/>
      <c r="O1" s="145"/>
      <c r="P1" s="12"/>
      <c r="Q1" s="12"/>
      <c r="R1" s="12"/>
      <c r="S1" s="12"/>
      <c r="T1" s="12"/>
      <c r="U1" s="12"/>
      <c r="V1" s="12"/>
      <c r="W1" s="12"/>
      <c r="X1" s="12"/>
      <c r="Y1" s="12"/>
      <c r="Z1" s="12"/>
      <c r="AA1" s="12"/>
      <c r="AB1" s="12"/>
      <c r="AC1" s="12"/>
      <c r="AD1" s="12"/>
      <c r="AE1" s="12"/>
      <c r="AF1" s="12"/>
      <c r="AG1" s="12"/>
      <c r="AH1" s="12"/>
    </row>
    <row r="2" spans="1:34" ht="81.95" customHeight="1">
      <c r="A2" s="49"/>
      <c r="B2" s="189"/>
      <c r="C2" s="50"/>
      <c r="D2" s="350" t="str">
        <f ca="1">OFFSET(L!$C$1,MATCH("Declaration"&amp;ADDRESS(ROW(),COLUMN(),4),L!$A:$A,0)-1,SL,,)</f>
        <v>Conflict Minerals Reporting Template (CMRT)</v>
      </c>
      <c r="E2" s="351"/>
      <c r="F2" s="351"/>
      <c r="G2" s="351"/>
      <c r="H2" s="351"/>
      <c r="I2" s="351"/>
      <c r="J2" s="352"/>
      <c r="K2" s="51"/>
      <c r="L2" s="154"/>
      <c r="M2" s="146"/>
      <c r="N2" s="147"/>
      <c r="O2" s="147"/>
      <c r="P2" s="12"/>
      <c r="Q2" s="12"/>
      <c r="R2" s="12"/>
      <c r="S2" s="12"/>
      <c r="T2" s="12"/>
      <c r="U2" s="12"/>
      <c r="V2" s="12"/>
      <c r="W2" s="12"/>
      <c r="X2" s="12"/>
      <c r="Y2" s="12"/>
      <c r="Z2" s="12"/>
      <c r="AA2" s="12"/>
      <c r="AB2" s="12"/>
      <c r="AC2" s="12"/>
      <c r="AD2" s="12"/>
      <c r="AE2" s="12"/>
      <c r="AF2" s="12"/>
      <c r="AG2" s="12"/>
      <c r="AH2" s="12"/>
    </row>
    <row r="3" spans="1:34" ht="139.5" customHeight="1">
      <c r="A3" s="49"/>
      <c r="B3" s="188" t="s">
        <v>5008</v>
      </c>
      <c r="C3" s="18"/>
      <c r="D3" s="52" t="s">
        <v>980</v>
      </c>
      <c r="E3" s="12"/>
      <c r="F3" s="364" t="str">
        <f ca="1">IF(AND($D$8="",$I$3=""),"",OFFSET(L!$C$1,MATCH("Declaration"&amp;ADDRESS(ROW(),COLUMN(),4),L!$A:$A,0)-1,SL,,))</f>
        <v>Klicken Sie hier, um die Ausfüllung der Pflichtfelder zu bestätigen</v>
      </c>
      <c r="G3" s="364"/>
      <c r="H3" s="364"/>
      <c r="I3" s="220" t="str">
        <f ca="1">IF(AND(Checker!D2&lt;&gt;47,VALUE(Checker!D2)&gt;0),OFFSET(L!$C$1,MATCH("Declaration"&amp;ADDRESS(ROW(),COLUMN(),4),L!$A:$A,0)-1,SL,,),"")</f>
        <v/>
      </c>
      <c r="J3" s="191" t="s">
        <v>4755</v>
      </c>
      <c r="K3" s="51"/>
      <c r="L3" s="153"/>
      <c r="M3" s="144"/>
      <c r="N3" s="144"/>
      <c r="O3" s="145"/>
      <c r="P3" s="158">
        <f>MATCH($D$3,LN,0)</f>
        <v>7</v>
      </c>
    </row>
    <row r="4" spans="1:34" ht="15">
      <c r="A4" s="49"/>
      <c r="B4" s="359" t="str">
        <f ca="1">OFFSET(L!$C$1,MATCH("Declaration"&amp;ADDRESS(ROW(),COLUMN(),4),L!$A:$A,0)-1,SL,,)</f>
        <v>Der Zweck dieses Dokuments ist die Erfassung von Beschaffungsinformationen für Zinn, Tantal, Wolfram und Gold, welche in Produkten genutzt werden.</v>
      </c>
      <c r="C4" s="359"/>
      <c r="D4" s="359"/>
      <c r="E4" s="359"/>
      <c r="F4" s="359"/>
      <c r="G4" s="359"/>
      <c r="H4" s="359"/>
      <c r="I4" s="365" t="str">
        <f ca="1">OFFSET(L!$C$1,MATCH("Declaration"&amp;ADDRESS(ROW(),COLUMN(),4),L!$A:$A,0)-1,SL,,)</f>
        <v>Link zu den Bedingungen</v>
      </c>
      <c r="J4" s="365"/>
      <c r="K4" s="51"/>
      <c r="L4" s="155"/>
      <c r="M4" s="144"/>
      <c r="N4" s="144"/>
      <c r="O4" s="145"/>
      <c r="P4" s="12"/>
      <c r="Q4" s="12"/>
      <c r="R4" s="12"/>
      <c r="S4" s="12"/>
      <c r="T4" s="12"/>
      <c r="U4" s="12"/>
      <c r="V4" s="12"/>
      <c r="W4" s="12"/>
      <c r="X4" s="12"/>
      <c r="Y4" s="12"/>
      <c r="Z4" s="12"/>
      <c r="AA4" s="12"/>
      <c r="AB4" s="12"/>
      <c r="AC4" s="12"/>
      <c r="AD4" s="12"/>
      <c r="AE4" s="12"/>
      <c r="AF4" s="12"/>
      <c r="AG4" s="12"/>
      <c r="AH4" s="12"/>
    </row>
    <row r="5" spans="1:34" ht="14.65">
      <c r="A5" s="187" t="str">
        <f>LEFT(D9,1)</f>
        <v>A</v>
      </c>
      <c r="B5" s="19"/>
      <c r="C5" s="19"/>
      <c r="D5" s="19"/>
      <c r="E5" s="19"/>
      <c r="F5" s="19"/>
      <c r="G5" s="19"/>
      <c r="H5" s="19"/>
      <c r="I5" s="19"/>
      <c r="J5" s="19"/>
      <c r="K5" s="51"/>
      <c r="L5" s="155"/>
      <c r="M5" s="148"/>
      <c r="N5" s="148"/>
      <c r="O5" s="148"/>
      <c r="P5" s="17"/>
      <c r="Q5" s="17"/>
      <c r="R5" s="17"/>
      <c r="S5" s="17"/>
      <c r="T5" s="17"/>
      <c r="U5" s="17"/>
      <c r="V5" s="17"/>
      <c r="W5" s="17"/>
      <c r="X5" s="17"/>
      <c r="Y5" s="17"/>
      <c r="Z5" s="17"/>
      <c r="AA5" s="17"/>
      <c r="AB5" s="17"/>
      <c r="AC5" s="17"/>
      <c r="AD5" s="17"/>
      <c r="AE5" s="17"/>
      <c r="AF5" s="17"/>
      <c r="AG5" s="17"/>
      <c r="AH5" s="17"/>
    </row>
    <row r="6" spans="1:34" ht="29.25">
      <c r="A6" s="49"/>
      <c r="B6" s="359" t="str">
        <f ca="1">OFFSET(L!$C$1,MATCH("Declaration"&amp;ADDRESS(ROW(),COLUMN(),4),L!$A:$A,0)-1,SL,,)</f>
        <v>Pflichtfelder sind mit einem Sternchen (*) gekennzeichnet.</v>
      </c>
      <c r="C6" s="359"/>
      <c r="D6" s="359"/>
      <c r="E6" s="359"/>
      <c r="F6" s="359"/>
      <c r="G6" s="359"/>
      <c r="H6" s="359"/>
      <c r="I6" s="359"/>
      <c r="J6" s="359"/>
      <c r="K6" s="51"/>
      <c r="L6" s="155" t="s">
        <v>872</v>
      </c>
      <c r="M6" s="144"/>
      <c r="N6" s="144"/>
      <c r="O6" s="145"/>
      <c r="P6" s="12"/>
      <c r="Q6" s="12"/>
      <c r="R6" s="12"/>
      <c r="S6" s="12"/>
      <c r="T6" s="12"/>
      <c r="U6" s="12"/>
      <c r="V6" s="12"/>
      <c r="W6" s="12"/>
      <c r="X6" s="12"/>
      <c r="Y6" s="12"/>
      <c r="Z6" s="12"/>
      <c r="AA6" s="12"/>
      <c r="AB6" s="12"/>
      <c r="AC6" s="12"/>
      <c r="AD6" s="12"/>
      <c r="AE6" s="12"/>
      <c r="AF6" s="12"/>
      <c r="AG6" s="12"/>
      <c r="AH6" s="12"/>
    </row>
    <row r="7" spans="1:34" ht="15">
      <c r="A7" s="49"/>
      <c r="B7" s="344" t="str">
        <f ca="1">OFFSET(L!$C$1,MATCH("Declaration"&amp;ADDRESS(ROW(),COLUMN(),4),L!$A:$A,0)-1,SL,,)</f>
        <v>Firmenangaben</v>
      </c>
      <c r="C7" s="344"/>
      <c r="D7" s="344"/>
      <c r="E7" s="344"/>
      <c r="F7" s="344"/>
      <c r="G7" s="344"/>
      <c r="H7" s="344"/>
      <c r="I7" s="344"/>
      <c r="J7" s="344"/>
      <c r="K7" s="51"/>
      <c r="L7" s="155"/>
      <c r="M7" s="144"/>
      <c r="N7" s="144"/>
      <c r="O7" s="145"/>
      <c r="P7" s="12"/>
      <c r="Q7" s="12"/>
      <c r="R7" s="12"/>
      <c r="S7" s="12"/>
      <c r="T7" s="12"/>
      <c r="U7" s="12"/>
      <c r="V7" s="12"/>
      <c r="W7" s="12"/>
      <c r="X7" s="12"/>
      <c r="Y7" s="12"/>
      <c r="Z7" s="12"/>
      <c r="AA7" s="12"/>
      <c r="AB7" s="12"/>
      <c r="AC7" s="12"/>
      <c r="AD7" s="12"/>
      <c r="AE7" s="12"/>
      <c r="AF7" s="12"/>
      <c r="AG7" s="12"/>
      <c r="AH7" s="12"/>
    </row>
    <row r="8" spans="1:34" ht="15">
      <c r="A8" s="53"/>
      <c r="B8" s="95" t="str">
        <f ca="1">OFFSET(L!$C$1,MATCH("Declaration"&amp;ADDRESS(ROW(),COLUMN(),4),L!$A:$A,0)-1,SL,,)</f>
        <v>Firmenname (*):</v>
      </c>
      <c r="C8" s="98"/>
      <c r="D8" s="353" t="s">
        <v>5010</v>
      </c>
      <c r="E8" s="354"/>
      <c r="F8" s="354"/>
      <c r="G8" s="354"/>
      <c r="H8" s="354"/>
      <c r="I8" s="354"/>
      <c r="J8" s="355"/>
      <c r="K8" s="54"/>
      <c r="L8" s="155"/>
      <c r="M8" s="144"/>
      <c r="N8" s="144"/>
      <c r="O8" s="145"/>
      <c r="P8" s="12"/>
      <c r="Q8" s="12"/>
      <c r="R8" s="12"/>
      <c r="S8" s="12"/>
      <c r="T8" s="12"/>
      <c r="U8" s="12"/>
      <c r="V8" s="12"/>
      <c r="W8" s="12"/>
      <c r="X8" s="12"/>
      <c r="Y8" s="12"/>
      <c r="Z8" s="12"/>
      <c r="AA8" s="12"/>
      <c r="AB8" s="12"/>
      <c r="AC8" s="12"/>
      <c r="AD8" s="12"/>
      <c r="AE8" s="12"/>
      <c r="AF8" s="12"/>
      <c r="AG8" s="12"/>
      <c r="AH8" s="12"/>
    </row>
    <row r="9" spans="1:34" ht="15">
      <c r="A9" s="53"/>
      <c r="B9" s="95" t="str">
        <f ca="1">OFFSET(L!$C$1,MATCH("Declaration"&amp;ADDRESS(ROW(),COLUMN(),4),L!$A:$A,0)-1,SL,,)</f>
        <v>Geltungsbereich der Erklärung (*):</v>
      </c>
      <c r="C9" s="98"/>
      <c r="D9" s="341" t="s">
        <v>935</v>
      </c>
      <c r="E9" s="342"/>
      <c r="F9" s="342"/>
      <c r="G9" s="343"/>
      <c r="H9" s="55"/>
      <c r="I9" s="55"/>
      <c r="J9" s="55"/>
      <c r="K9" s="51"/>
      <c r="L9" s="155"/>
      <c r="M9" s="144"/>
      <c r="N9" s="144"/>
      <c r="O9" s="145"/>
      <c r="P9" s="158" t="s">
        <v>935</v>
      </c>
      <c r="Q9" s="158" t="s">
        <v>936</v>
      </c>
      <c r="R9" s="158" t="s">
        <v>937</v>
      </c>
      <c r="S9" s="158"/>
      <c r="T9" s="45"/>
      <c r="U9" s="12"/>
      <c r="V9" s="12"/>
      <c r="W9" s="12"/>
      <c r="X9" s="12"/>
      <c r="Y9" s="12"/>
      <c r="Z9" s="12"/>
      <c r="AA9" s="12"/>
      <c r="AB9" s="12"/>
      <c r="AC9" s="12"/>
      <c r="AD9" s="12"/>
      <c r="AE9" s="12"/>
      <c r="AF9" s="12"/>
      <c r="AG9" s="12"/>
      <c r="AH9" s="12"/>
    </row>
    <row r="10" spans="1:34" ht="32.25" customHeight="1">
      <c r="A10" s="53"/>
      <c r="B10" s="345" t="str">
        <f ca="1">OFFSET(L!$C$1,MATCH("Declaration"&amp;ADDRESS(ROW(),COLUMN(),4)&amp;LEFT($D$9,1),L!$A:$A,0)-1,SL,,)</f>
        <v>Beschreibung des Geltungsbereichs</v>
      </c>
      <c r="C10" s="169"/>
      <c r="D10" s="360"/>
      <c r="E10" s="361"/>
      <c r="F10" s="361"/>
      <c r="G10" s="361"/>
      <c r="H10" s="361"/>
      <c r="I10" s="361"/>
      <c r="J10" s="362"/>
      <c r="K10" s="51"/>
      <c r="L10" s="155"/>
      <c r="M10" s="144"/>
      <c r="N10" s="144"/>
      <c r="O10" s="145"/>
      <c r="Q10" s="12"/>
      <c r="R10" s="12"/>
      <c r="S10" s="12"/>
      <c r="T10" s="12"/>
      <c r="U10" s="12"/>
      <c r="V10" s="12"/>
      <c r="W10" s="12"/>
      <c r="X10" s="12"/>
      <c r="Y10" s="12"/>
      <c r="Z10" s="12"/>
      <c r="AA10" s="12"/>
      <c r="AB10" s="12"/>
      <c r="AC10" s="12"/>
      <c r="AD10" s="12"/>
      <c r="AE10" s="12"/>
      <c r="AF10" s="12"/>
      <c r="AG10" s="12"/>
      <c r="AH10" s="12"/>
    </row>
    <row r="11" spans="1:34" ht="15">
      <c r="A11" s="53"/>
      <c r="B11" s="346"/>
      <c r="C11" s="169"/>
      <c r="D11" s="366" t="str">
        <f ca="1">IF(D9=Q9,OFFSET(L!$C$1,MATCH("Declaration"&amp;ADDRESS(ROW(),COLUMN(),4),L!$A:$A,0)-1,SL,,),"")</f>
        <v/>
      </c>
      <c r="E11" s="367"/>
      <c r="F11" s="367"/>
      <c r="G11" s="367"/>
      <c r="H11" s="367"/>
      <c r="I11" s="367"/>
      <c r="J11" s="368"/>
      <c r="K11" s="51"/>
      <c r="L11" s="155"/>
      <c r="M11" s="144"/>
      <c r="N11" s="144"/>
      <c r="O11" s="145"/>
      <c r="Q11" s="12"/>
      <c r="R11" s="12"/>
      <c r="S11" s="12"/>
      <c r="T11" s="12"/>
      <c r="U11" s="12"/>
      <c r="V11" s="12"/>
      <c r="W11" s="12"/>
      <c r="X11" s="12"/>
      <c r="Y11" s="12"/>
      <c r="Z11" s="12"/>
      <c r="AA11" s="12"/>
      <c r="AB11" s="12"/>
      <c r="AC11" s="12"/>
      <c r="AD11" s="12"/>
      <c r="AE11" s="12"/>
      <c r="AF11" s="12"/>
      <c r="AG11" s="12"/>
      <c r="AH11" s="12"/>
    </row>
    <row r="12" spans="1:34" ht="15">
      <c r="A12" s="53"/>
      <c r="B12" s="56" t="str">
        <f ca="1">OFFSET(L!$C$1,MATCH("Declaration"&amp;ADDRESS(ROW(),COLUMN(),4),L!$A:$A,0)-1,SL,,)</f>
        <v>Eindeutige Unternehmenskennung:</v>
      </c>
      <c r="C12" s="99"/>
      <c r="D12" s="374" t="s">
        <v>5011</v>
      </c>
      <c r="E12" s="375"/>
      <c r="F12" s="375"/>
      <c r="G12" s="375"/>
      <c r="H12" s="375"/>
      <c r="I12" s="375"/>
      <c r="J12" s="376"/>
      <c r="K12" s="51"/>
      <c r="L12" s="155"/>
      <c r="M12" s="144"/>
      <c r="N12" s="144"/>
      <c r="O12" s="145"/>
      <c r="Q12" s="12"/>
      <c r="R12" s="12"/>
      <c r="S12" s="12"/>
      <c r="T12" s="12"/>
      <c r="U12" s="12"/>
      <c r="V12" s="12"/>
      <c r="W12" s="12"/>
      <c r="X12" s="12"/>
      <c r="Y12" s="12"/>
      <c r="Z12" s="12"/>
      <c r="AA12" s="12"/>
      <c r="AB12" s="12"/>
      <c r="AC12" s="12"/>
      <c r="AD12" s="12"/>
      <c r="AE12" s="12"/>
      <c r="AF12" s="12"/>
      <c r="AG12" s="12"/>
      <c r="AH12" s="12"/>
    </row>
    <row r="13" spans="1:34" ht="15">
      <c r="A13" s="53"/>
      <c r="B13" s="56" t="str">
        <f ca="1">OFFSET(L!$C$1,MATCH("Declaration"&amp;ADDRESS(ROW(),COLUMN(),4),L!$A:$A,0)-1,SL,,)</f>
        <v>Zuständige Stelle im Unternehmen:</v>
      </c>
      <c r="C13" s="99"/>
      <c r="D13" s="329" t="s">
        <v>5012</v>
      </c>
      <c r="E13" s="363"/>
      <c r="F13" s="363"/>
      <c r="G13" s="363"/>
      <c r="H13" s="363"/>
      <c r="I13" s="363"/>
      <c r="J13" s="330"/>
      <c r="K13" s="51"/>
      <c r="L13" s="155"/>
      <c r="M13" s="144"/>
      <c r="N13" s="144"/>
      <c r="O13" s="145"/>
      <c r="Q13" s="12"/>
      <c r="R13" s="12"/>
      <c r="S13" s="12"/>
      <c r="T13" s="12"/>
      <c r="U13" s="12"/>
      <c r="V13" s="12"/>
      <c r="W13" s="12"/>
      <c r="X13" s="12"/>
      <c r="Y13" s="12"/>
      <c r="Z13" s="12"/>
      <c r="AA13" s="12"/>
      <c r="AB13" s="12"/>
      <c r="AC13" s="12"/>
      <c r="AD13" s="12"/>
      <c r="AE13" s="12"/>
      <c r="AF13" s="12"/>
      <c r="AG13" s="12"/>
      <c r="AH13" s="12"/>
    </row>
    <row r="14" spans="1:34" ht="15">
      <c r="A14" s="53"/>
      <c r="B14" s="56" t="str">
        <f ca="1">OFFSET(L!$C$1,MATCH("Declaration"&amp;ADDRESS(ROW(),COLUMN(),4),L!$A:$A,0)-1,SL,,)</f>
        <v>Adresse:</v>
      </c>
      <c r="C14" s="99"/>
      <c r="D14" s="329" t="s">
        <v>5013</v>
      </c>
      <c r="E14" s="363"/>
      <c r="F14" s="363"/>
      <c r="G14" s="363"/>
      <c r="H14" s="363"/>
      <c r="I14" s="363"/>
      <c r="J14" s="330"/>
      <c r="K14" s="51"/>
      <c r="L14" s="155"/>
      <c r="M14" s="144"/>
      <c r="N14" s="144"/>
      <c r="O14" s="145"/>
      <c r="Q14" s="12"/>
      <c r="R14" s="12"/>
      <c r="S14" s="12"/>
      <c r="T14" s="12"/>
      <c r="U14" s="12"/>
      <c r="V14" s="12"/>
      <c r="W14" s="12"/>
      <c r="X14" s="12"/>
      <c r="Y14" s="12"/>
      <c r="Z14" s="12"/>
      <c r="AA14" s="12"/>
      <c r="AB14" s="12"/>
      <c r="AC14" s="12"/>
      <c r="AD14" s="12"/>
      <c r="AE14" s="12"/>
      <c r="AF14" s="12"/>
      <c r="AG14" s="12"/>
      <c r="AH14" s="12"/>
    </row>
    <row r="15" spans="1:34" ht="15">
      <c r="A15" s="53"/>
      <c r="B15" s="56" t="str">
        <f ca="1">OFFSET(L!$C$1,MATCH("Declaration"&amp;ADDRESS(ROW(),COLUMN(),4),L!$A:$A,0)-1,SL,,)</f>
        <v>Name des Ansprechpartners (*):</v>
      </c>
      <c r="C15" s="99"/>
      <c r="D15" s="356" t="s">
        <v>5014</v>
      </c>
      <c r="E15" s="357"/>
      <c r="F15" s="357"/>
      <c r="G15" s="357"/>
      <c r="H15" s="357"/>
      <c r="I15" s="357"/>
      <c r="J15" s="358"/>
      <c r="K15" s="51"/>
      <c r="L15" s="155"/>
      <c r="M15" s="144"/>
      <c r="N15" s="144"/>
      <c r="O15" s="145"/>
      <c r="Q15" s="12"/>
      <c r="R15" s="12"/>
      <c r="S15" s="12"/>
      <c r="T15" s="12"/>
      <c r="U15" s="12"/>
      <c r="V15" s="12"/>
      <c r="W15" s="12"/>
      <c r="X15" s="12"/>
      <c r="Y15" s="12"/>
      <c r="Z15" s="12"/>
      <c r="AA15" s="12"/>
      <c r="AB15" s="12"/>
      <c r="AC15" s="12"/>
      <c r="AD15" s="12"/>
      <c r="AE15" s="12"/>
      <c r="AF15" s="12"/>
      <c r="AG15" s="12"/>
      <c r="AH15" s="12"/>
    </row>
    <row r="16" spans="1:34" ht="15">
      <c r="A16" s="53"/>
      <c r="B16" s="56" t="str">
        <f ca="1">OFFSET(L!$C$1,MATCH("Declaration"&amp;ADDRESS(ROW(),COLUMN(),4),L!$A:$A,0)-1,SL,,)</f>
        <v>E-Mail-Adresse des Ansprechpartners (*):</v>
      </c>
      <c r="C16" s="99"/>
      <c r="D16" s="369" t="s">
        <v>5015</v>
      </c>
      <c r="E16" s="370"/>
      <c r="F16" s="370"/>
      <c r="G16" s="370"/>
      <c r="H16" s="370"/>
      <c r="I16" s="370"/>
      <c r="J16" s="371"/>
      <c r="K16" s="51"/>
      <c r="L16" s="155"/>
      <c r="M16" s="144"/>
      <c r="N16" s="144"/>
      <c r="O16" s="145"/>
      <c r="Q16" s="12"/>
      <c r="R16" s="12"/>
      <c r="S16" s="12"/>
      <c r="T16" s="12"/>
      <c r="U16" s="12"/>
      <c r="V16" s="12"/>
      <c r="W16" s="12"/>
      <c r="X16" s="12"/>
      <c r="Y16" s="12"/>
      <c r="Z16" s="12"/>
      <c r="AA16" s="12"/>
      <c r="AB16" s="12"/>
      <c r="AC16" s="12"/>
      <c r="AD16" s="12"/>
      <c r="AE16" s="12"/>
      <c r="AF16" s="12"/>
      <c r="AG16" s="12"/>
      <c r="AH16" s="12"/>
    </row>
    <row r="17" spans="1:34" ht="15">
      <c r="A17" s="53"/>
      <c r="B17" s="56" t="str">
        <f ca="1">OFFSET(L!$C$1,MATCH("Declaration"&amp;ADDRESS(ROW(),COLUMN(),4),L!$A:$A,0)-1,SL,,)</f>
        <v>Telefonnummer des Ansprechpartners (*):</v>
      </c>
      <c r="C17" s="99"/>
      <c r="D17" s="356" t="s">
        <v>5016</v>
      </c>
      <c r="E17" s="357"/>
      <c r="F17" s="357"/>
      <c r="G17" s="357"/>
      <c r="H17" s="357"/>
      <c r="I17" s="357"/>
      <c r="J17" s="358"/>
      <c r="K17" s="51"/>
      <c r="L17" s="155"/>
      <c r="M17" s="144"/>
      <c r="N17" s="144"/>
      <c r="O17" s="145"/>
      <c r="Q17" s="12"/>
      <c r="R17" s="12"/>
      <c r="S17" s="12"/>
      <c r="T17" s="12"/>
      <c r="U17" s="12"/>
      <c r="V17" s="12"/>
      <c r="W17" s="12"/>
      <c r="X17" s="12"/>
      <c r="Y17" s="12"/>
      <c r="Z17" s="12"/>
      <c r="AA17" s="12"/>
      <c r="AB17" s="12"/>
      <c r="AC17" s="12"/>
      <c r="AD17" s="12"/>
      <c r="AE17" s="12"/>
      <c r="AF17" s="12"/>
      <c r="AG17" s="12"/>
      <c r="AH17" s="12"/>
    </row>
    <row r="18" spans="1:34" ht="22.9">
      <c r="A18" s="53"/>
      <c r="B18" s="56" t="str">
        <f ca="1">OFFSET(L!$C$1,MATCH("Declaration"&amp;ADDRESS(ROW(),COLUMN(),4),L!$A:$A,0)-1,SL,,)</f>
        <v>Bevollmächtigter (*):</v>
      </c>
      <c r="C18" s="99"/>
      <c r="D18" s="356" t="s">
        <v>5017</v>
      </c>
      <c r="E18" s="357"/>
      <c r="F18" s="357"/>
      <c r="G18" s="357"/>
      <c r="H18" s="357"/>
      <c r="I18" s="357"/>
      <c r="J18" s="358"/>
      <c r="K18" s="51"/>
      <c r="L18" s="149"/>
      <c r="M18" s="144"/>
      <c r="N18" s="144"/>
      <c r="O18" s="145"/>
      <c r="Q18" s="12"/>
      <c r="R18" s="12"/>
      <c r="S18" s="12"/>
      <c r="T18" s="12"/>
      <c r="U18" s="12"/>
      <c r="V18" s="12"/>
      <c r="W18" s="12"/>
      <c r="X18" s="12"/>
      <c r="Y18" s="12"/>
      <c r="Z18" s="12"/>
      <c r="AA18" s="12"/>
      <c r="AB18" s="12"/>
      <c r="AC18" s="12"/>
      <c r="AD18" s="12"/>
      <c r="AE18" s="12"/>
      <c r="AF18" s="12"/>
      <c r="AG18" s="12"/>
      <c r="AH18" s="12"/>
    </row>
    <row r="19" spans="1:34" ht="22.9">
      <c r="A19" s="53"/>
      <c r="B19" s="56" t="str">
        <f ca="1">OFFSET(L!$C$1,MATCH("Declaration"&amp;ADDRESS(ROW(),COLUMN(),4),L!$A:$A,0)-1,SL,,)</f>
        <v>Titel des Bevollmächtigten:</v>
      </c>
      <c r="C19" s="99"/>
      <c r="D19" s="356" t="s">
        <v>5018</v>
      </c>
      <c r="E19" s="357"/>
      <c r="F19" s="357"/>
      <c r="G19" s="357"/>
      <c r="H19" s="357"/>
      <c r="I19" s="357"/>
      <c r="J19" s="358"/>
      <c r="K19" s="51"/>
      <c r="L19" s="149"/>
      <c r="M19" s="144"/>
      <c r="N19" s="144"/>
      <c r="O19" s="145"/>
      <c r="P19" s="12"/>
      <c r="Q19" s="12"/>
      <c r="R19" s="12"/>
      <c r="S19" s="12"/>
      <c r="T19" s="12"/>
      <c r="U19" s="12"/>
      <c r="V19" s="12"/>
      <c r="W19" s="12"/>
      <c r="X19" s="12"/>
      <c r="Y19" s="12"/>
      <c r="Z19" s="12"/>
      <c r="AA19" s="12"/>
      <c r="AB19" s="12"/>
      <c r="AC19" s="12"/>
      <c r="AD19" s="12"/>
      <c r="AE19" s="12"/>
      <c r="AF19" s="12"/>
      <c r="AG19" s="12"/>
      <c r="AH19" s="12"/>
    </row>
    <row r="20" spans="1:34" ht="22.9">
      <c r="A20" s="53"/>
      <c r="B20" s="56" t="str">
        <f ca="1">OFFSET(L!$C$1,MATCH("Declaration"&amp;ADDRESS(ROW(),COLUMN(),4),L!$A:$A,0)-1,SL,,)</f>
        <v>E-Mail-Adresse des Bevollmächtigten (*):</v>
      </c>
      <c r="C20" s="99"/>
      <c r="D20" s="360" t="s">
        <v>5019</v>
      </c>
      <c r="E20" s="361"/>
      <c r="F20" s="361"/>
      <c r="G20" s="361"/>
      <c r="H20" s="361"/>
      <c r="I20" s="361"/>
      <c r="J20" s="362"/>
      <c r="K20" s="51"/>
      <c r="L20" s="149"/>
      <c r="M20" s="144"/>
      <c r="N20" s="144"/>
      <c r="O20" s="145"/>
      <c r="P20" s="12"/>
      <c r="Q20" s="12"/>
      <c r="R20" s="12"/>
      <c r="S20" s="12"/>
      <c r="T20" s="12"/>
      <c r="U20" s="12"/>
      <c r="V20" s="12"/>
      <c r="W20" s="12"/>
      <c r="X20" s="12"/>
      <c r="Y20" s="12"/>
      <c r="Z20" s="12"/>
      <c r="AA20" s="12"/>
      <c r="AB20" s="12"/>
      <c r="AC20" s="12"/>
      <c r="AD20" s="12"/>
      <c r="AE20" s="12"/>
      <c r="AF20" s="12"/>
      <c r="AG20" s="12"/>
      <c r="AH20" s="12"/>
    </row>
    <row r="21" spans="1:34" ht="15">
      <c r="A21" s="53"/>
      <c r="B21" s="56" t="str">
        <f ca="1">OFFSET(L!$C$1,MATCH("Declaration"&amp;ADDRESS(ROW(),COLUMN(),4),L!$A:$A,0)-1,SL,,)</f>
        <v>Telefonnummer des Bevollmächtigten (*):</v>
      </c>
      <c r="C21" s="184"/>
      <c r="D21" s="334" t="s">
        <v>5020</v>
      </c>
      <c r="E21" s="335"/>
      <c r="F21" s="335"/>
      <c r="G21" s="335"/>
      <c r="H21" s="335"/>
      <c r="I21" s="335"/>
      <c r="J21" s="336"/>
      <c r="K21" s="51"/>
      <c r="L21" s="155"/>
      <c r="M21" s="146"/>
      <c r="N21" s="144"/>
      <c r="O21" s="145"/>
      <c r="P21" s="12"/>
      <c r="Q21" s="12"/>
      <c r="R21" s="12"/>
      <c r="S21" s="12"/>
      <c r="T21" s="12"/>
      <c r="U21" s="12"/>
      <c r="V21" s="12"/>
      <c r="W21" s="12"/>
      <c r="X21" s="12"/>
      <c r="Y21" s="12"/>
      <c r="Z21" s="12"/>
      <c r="AA21" s="12"/>
      <c r="AB21" s="12"/>
      <c r="AC21" s="12"/>
      <c r="AD21" s="12"/>
      <c r="AE21" s="12"/>
      <c r="AF21" s="12"/>
      <c r="AG21" s="12"/>
      <c r="AH21" s="12"/>
    </row>
    <row r="22" spans="1:34" ht="17.649999999999999">
      <c r="A22" s="53"/>
      <c r="B22" s="56" t="str">
        <f ca="1">OFFSET(L!$C$1,MATCH("Declaration"&amp;ADDRESS(ROW(),COLUMN(),4),L!$A:$A,0)-1,SL,,)</f>
        <v>Datum (*):</v>
      </c>
      <c r="C22" s="100"/>
      <c r="D22" s="337">
        <v>42530</v>
      </c>
      <c r="E22" s="338"/>
      <c r="F22" s="185"/>
      <c r="G22" s="186"/>
      <c r="H22" s="186"/>
      <c r="I22" s="186"/>
      <c r="J22" s="186"/>
      <c r="K22" s="51"/>
      <c r="L22" s="153"/>
      <c r="M22" s="144"/>
      <c r="N22" s="144"/>
      <c r="O22" s="145"/>
      <c r="P22" s="12"/>
      <c r="Q22" s="12"/>
      <c r="R22" s="12"/>
      <c r="S22" s="12"/>
      <c r="T22" s="12"/>
      <c r="U22" s="12"/>
      <c r="V22" s="12"/>
      <c r="W22" s="12"/>
      <c r="X22" s="12"/>
      <c r="Y22" s="12"/>
      <c r="Z22" s="12"/>
      <c r="AA22" s="12"/>
      <c r="AB22" s="12"/>
      <c r="AC22" s="12"/>
      <c r="AD22" s="12"/>
      <c r="AE22" s="12"/>
      <c r="AF22" s="12"/>
      <c r="AG22" s="12"/>
      <c r="AH22" s="12"/>
    </row>
    <row r="23" spans="1:34" ht="17.649999999999999">
      <c r="A23" s="57"/>
      <c r="B23" s="101"/>
      <c r="C23" s="20"/>
      <c r="D23" s="377"/>
      <c r="E23" s="377"/>
      <c r="F23" s="14"/>
      <c r="G23" s="170"/>
      <c r="H23" s="170"/>
      <c r="I23" s="170"/>
      <c r="J23" s="170"/>
      <c r="K23" s="51"/>
      <c r="L23" s="150"/>
      <c r="M23" s="144"/>
      <c r="N23" s="144"/>
      <c r="O23" s="145"/>
      <c r="P23" s="23"/>
      <c r="Q23" s="12"/>
      <c r="R23" s="12"/>
      <c r="S23" s="12"/>
      <c r="T23" s="12"/>
      <c r="U23" s="12"/>
      <c r="V23" s="12"/>
      <c r="W23" s="12"/>
      <c r="X23" s="12"/>
      <c r="Y23" s="12"/>
      <c r="Z23" s="12"/>
      <c r="AA23" s="12"/>
      <c r="AB23" s="12"/>
      <c r="AC23" s="12"/>
      <c r="AD23" s="12"/>
      <c r="AE23" s="12"/>
      <c r="AF23" s="12"/>
      <c r="AG23" s="12"/>
      <c r="AH23" s="12"/>
    </row>
    <row r="24" spans="1:34" ht="15">
      <c r="A24" s="58"/>
      <c r="B24" s="339" t="str">
        <f ca="1">OFFSET(L!$C$1,MATCH("Declaration"&amp;ADDRESS(ROW(),COLUMN(),4),L!$A:$A,0)-1,SL,,)</f>
        <v>Beantworten Sie die Fragen 1 - 7 entsprechend dem oben angegebenen Geltungsbereich</v>
      </c>
      <c r="C24" s="339"/>
      <c r="D24" s="339"/>
      <c r="E24" s="339"/>
      <c r="F24" s="339"/>
      <c r="G24" s="339"/>
      <c r="H24" s="339"/>
      <c r="I24" s="339"/>
      <c r="J24" s="339"/>
      <c r="K24" s="59"/>
      <c r="L24" s="150"/>
      <c r="M24" s="144"/>
      <c r="N24" s="144"/>
      <c r="O24" s="145"/>
      <c r="P24" s="23"/>
      <c r="Q24" s="12"/>
      <c r="R24" s="12"/>
      <c r="S24" s="12"/>
      <c r="T24" s="12"/>
      <c r="U24" s="12"/>
      <c r="V24" s="12"/>
      <c r="W24" s="12"/>
      <c r="X24" s="12"/>
      <c r="Y24" s="12"/>
      <c r="Z24" s="12"/>
      <c r="AA24" s="12"/>
      <c r="AB24" s="12"/>
      <c r="AC24" s="12"/>
      <c r="AD24" s="12"/>
      <c r="AE24" s="12"/>
      <c r="AF24" s="12"/>
      <c r="AG24" s="12"/>
      <c r="AH24" s="12"/>
    </row>
    <row r="25" spans="1:34" ht="44.25">
      <c r="A25" s="57"/>
      <c r="B25" s="60" t="str">
        <f ca="1">OFFSET(L!$C$1,MATCH("Declaration"&amp;ADDRESS(ROW(),COLUMN(),4),L!$A:$A,0)-1,SL,,)</f>
        <v>1) Wird das 3TG-Mineral Ihrem Produkt absichtlich hinzugefügt? (*)</v>
      </c>
      <c r="C25" s="20"/>
      <c r="D25" s="340" t="str">
        <f ca="1">OFFSET(L!$C$1,MATCH("Declaration"&amp;ADDRESS(ROW(),COLUMN(),4),L!$A:$A,0)-1,SL,,)</f>
        <v>Antwort</v>
      </c>
      <c r="E25" s="340"/>
      <c r="F25" s="21"/>
      <c r="G25" s="60" t="str">
        <f ca="1">OFFSET(L!$C$1,MATCH("Declaration"&amp;ADDRESS(ROW(),COLUMN(),4),L!$A:$A,0)-1,SL,,)</f>
        <v>Kommentare</v>
      </c>
      <c r="H25" s="60"/>
      <c r="I25" s="60"/>
      <c r="J25" s="105"/>
      <c r="K25" s="51"/>
      <c r="L25" s="150" t="s">
        <v>2468</v>
      </c>
      <c r="M25" s="144"/>
      <c r="N25" s="144"/>
      <c r="O25" s="145"/>
      <c r="P25" s="23"/>
      <c r="Q25" s="12"/>
      <c r="R25" s="12"/>
      <c r="S25" s="12"/>
      <c r="T25" s="12"/>
      <c r="U25" s="12"/>
      <c r="V25" s="12"/>
      <c r="W25" s="12"/>
      <c r="X25" s="12"/>
      <c r="Y25" s="12"/>
      <c r="Z25" s="12"/>
      <c r="AA25" s="12"/>
      <c r="AB25" s="12"/>
      <c r="AC25" s="12"/>
      <c r="AD25" s="12"/>
      <c r="AE25" s="12"/>
      <c r="AF25" s="12"/>
      <c r="AG25" s="12"/>
      <c r="AH25" s="12"/>
    </row>
    <row r="26" spans="1:34" ht="22.9">
      <c r="A26" s="57"/>
      <c r="B26" s="56" t="str">
        <f ca="1">OFFSET(L!$C$1,MATCH("Declaration"&amp;ADDRESS(ROW(),COLUMN(),4),L!$A:$A,0)-1,SL,,)&amp;P26</f>
        <v>Tantal  (*)</v>
      </c>
      <c r="C26" s="50"/>
      <c r="D26" s="329" t="s">
        <v>925</v>
      </c>
      <c r="E26" s="330"/>
      <c r="F26" s="15"/>
      <c r="G26" s="331"/>
      <c r="H26" s="332"/>
      <c r="I26" s="332"/>
      <c r="J26" s="333"/>
      <c r="K26" s="51"/>
      <c r="L26" s="156"/>
      <c r="M26" s="146"/>
      <c r="N26" s="144"/>
      <c r="O26" s="145"/>
      <c r="P26" s="158" t="s">
        <v>947</v>
      </c>
      <c r="R26" s="12"/>
      <c r="S26" s="12"/>
      <c r="T26" s="12"/>
      <c r="U26" s="12"/>
      <c r="V26" s="12"/>
      <c r="W26" s="12"/>
      <c r="X26" s="12"/>
      <c r="Y26" s="12"/>
      <c r="Z26" s="12"/>
      <c r="AA26" s="12"/>
      <c r="AB26" s="12"/>
      <c r="AC26" s="12"/>
      <c r="AD26" s="12"/>
      <c r="AE26" s="12"/>
      <c r="AF26" s="12"/>
      <c r="AG26" s="12"/>
      <c r="AH26" s="12"/>
    </row>
    <row r="27" spans="1:34" ht="22.9">
      <c r="A27" s="57"/>
      <c r="B27" s="56" t="str">
        <f ca="1">OFFSET(L!$C$1,MATCH("Declaration"&amp;ADDRESS(ROW(),COLUMN(),4),L!$A:$A,0)-1,SL,,)&amp;P27</f>
        <v>Zinn  (*)</v>
      </c>
      <c r="C27" s="50"/>
      <c r="D27" s="329" t="s">
        <v>924</v>
      </c>
      <c r="E27" s="330"/>
      <c r="F27" s="15"/>
      <c r="G27" s="331"/>
      <c r="H27" s="332"/>
      <c r="I27" s="332"/>
      <c r="J27" s="333"/>
      <c r="K27" s="51"/>
      <c r="L27" s="156"/>
      <c r="M27" s="144"/>
      <c r="N27" s="144"/>
      <c r="O27" s="144"/>
      <c r="P27" s="158" t="s">
        <v>947</v>
      </c>
      <c r="R27" s="12"/>
      <c r="S27" s="12"/>
      <c r="T27" s="12"/>
      <c r="U27" s="12"/>
      <c r="V27" s="12"/>
      <c r="W27" s="12"/>
      <c r="X27" s="12"/>
      <c r="Y27" s="12"/>
      <c r="Z27" s="12"/>
      <c r="AA27" s="12"/>
      <c r="AB27" s="12"/>
      <c r="AC27" s="12"/>
      <c r="AD27" s="12"/>
      <c r="AE27" s="12"/>
      <c r="AF27" s="12"/>
      <c r="AG27" s="12"/>
      <c r="AH27" s="12"/>
    </row>
    <row r="28" spans="1:34" ht="22.9">
      <c r="A28" s="57"/>
      <c r="B28" s="56" t="str">
        <f ca="1">OFFSET(L!$C$1,MATCH("Declaration"&amp;ADDRESS(ROW(),COLUMN(),4),L!$A:$A,0)-1,SL,,)&amp;P28</f>
        <v>Gold  (*)</v>
      </c>
      <c r="C28" s="50"/>
      <c r="D28" s="329" t="s">
        <v>925</v>
      </c>
      <c r="E28" s="330"/>
      <c r="F28" s="15"/>
      <c r="G28" s="331"/>
      <c r="H28" s="332"/>
      <c r="I28" s="332"/>
      <c r="J28" s="333"/>
      <c r="K28" s="51"/>
      <c r="L28" s="156"/>
      <c r="M28" s="144"/>
      <c r="N28" s="144"/>
      <c r="O28" s="144"/>
      <c r="P28" s="158" t="s">
        <v>947</v>
      </c>
      <c r="R28" s="12"/>
      <c r="S28" s="12"/>
      <c r="T28" s="12"/>
      <c r="U28" s="12"/>
      <c r="V28" s="12"/>
      <c r="W28" s="12"/>
      <c r="X28" s="12"/>
      <c r="Y28" s="12"/>
      <c r="Z28" s="12"/>
      <c r="AA28" s="12"/>
      <c r="AB28" s="12"/>
      <c r="AC28" s="12"/>
      <c r="AD28" s="12"/>
      <c r="AE28" s="12"/>
      <c r="AF28" s="12"/>
      <c r="AG28" s="12"/>
      <c r="AH28" s="12"/>
    </row>
    <row r="29" spans="1:34" ht="22.9">
      <c r="A29" s="57"/>
      <c r="B29" s="56" t="str">
        <f ca="1">OFFSET(L!$C$1,MATCH("Declaration"&amp;ADDRESS(ROW(),COLUMN(),4),L!$A:$A,0)-1,SL,,)&amp;P29</f>
        <v>Wolfram  (*)</v>
      </c>
      <c r="C29" s="50"/>
      <c r="D29" s="329" t="s">
        <v>925</v>
      </c>
      <c r="E29" s="330"/>
      <c r="F29" s="15"/>
      <c r="G29" s="331"/>
      <c r="H29" s="332"/>
      <c r="I29" s="332"/>
      <c r="J29" s="333"/>
      <c r="K29" s="51"/>
      <c r="L29" s="156"/>
      <c r="M29" s="144"/>
      <c r="N29" s="144"/>
      <c r="O29" s="144"/>
      <c r="P29" s="158" t="s">
        <v>947</v>
      </c>
      <c r="R29" s="12"/>
      <c r="S29" s="12"/>
      <c r="T29" s="12"/>
      <c r="U29" s="12"/>
      <c r="V29" s="12"/>
      <c r="W29" s="12"/>
      <c r="X29" s="12"/>
      <c r="Y29" s="12"/>
      <c r="Z29" s="12"/>
      <c r="AA29" s="12"/>
      <c r="AB29" s="12"/>
      <c r="AC29" s="12"/>
      <c r="AD29" s="12"/>
      <c r="AE29" s="12"/>
      <c r="AF29" s="12"/>
      <c r="AG29" s="12"/>
      <c r="AH29" s="12"/>
    </row>
    <row r="30" spans="1:34" ht="17.649999999999999">
      <c r="A30" s="57"/>
      <c r="B30" s="62"/>
      <c r="C30" s="13"/>
      <c r="D30" s="62"/>
      <c r="E30" s="62"/>
      <c r="F30" s="27"/>
      <c r="G30" s="62"/>
      <c r="H30" s="171"/>
      <c r="I30" s="171"/>
      <c r="J30" s="171"/>
      <c r="K30" s="51"/>
      <c r="L30" s="150"/>
      <c r="M30" s="144"/>
      <c r="N30" s="144"/>
      <c r="O30" s="144"/>
      <c r="R30" s="12"/>
      <c r="S30" s="12"/>
      <c r="T30" s="12"/>
      <c r="U30" s="12"/>
      <c r="V30" s="12"/>
      <c r="W30" s="12"/>
      <c r="X30" s="12"/>
      <c r="Y30" s="12"/>
      <c r="Z30" s="12"/>
      <c r="AA30" s="12"/>
      <c r="AB30" s="12"/>
      <c r="AC30" s="12"/>
      <c r="AD30" s="12"/>
      <c r="AE30" s="12"/>
      <c r="AF30" s="12"/>
      <c r="AG30" s="12"/>
      <c r="AH30" s="12"/>
    </row>
    <row r="31" spans="1:34" ht="50.25" customHeight="1">
      <c r="A31" s="57"/>
      <c r="B31" s="60" t="str">
        <f ca="1">OFFSET(L!$C$1,MATCH("Declaration"&amp;ADDRESS(ROW(),COLUMN(),4),L!$A:$A,0)-1,SL,,)</f>
        <v>2) Ist das 3TG-Mineral notwendig für die Herstellung der Produkte Ihres Unternehmens und ist es im Endprodukt enthalten, das Ihr Unternehmen herstellt oder im Auftrag herstellen lässt? (*)</v>
      </c>
      <c r="C31" s="13"/>
      <c r="D31" s="328" t="str">
        <f ca="1">D25</f>
        <v>Antwort</v>
      </c>
      <c r="E31" s="328"/>
      <c r="F31" s="21"/>
      <c r="G31" s="60" t="str">
        <f ca="1">G25</f>
        <v>Kommentare</v>
      </c>
      <c r="H31" s="60"/>
      <c r="I31" s="60"/>
      <c r="J31" s="105"/>
      <c r="K31" s="51"/>
      <c r="L31" s="150" t="s">
        <v>2470</v>
      </c>
      <c r="M31" s="144"/>
      <c r="N31" s="144"/>
      <c r="O31" s="145"/>
      <c r="P31" s="12"/>
      <c r="Q31" s="12"/>
      <c r="R31" s="12"/>
      <c r="S31" s="12"/>
      <c r="T31" s="12"/>
      <c r="U31" s="12"/>
      <c r="V31" s="12"/>
      <c r="W31" s="12"/>
      <c r="X31" s="12"/>
      <c r="Y31" s="12"/>
      <c r="Z31" s="12"/>
      <c r="AA31" s="12"/>
      <c r="AB31" s="12"/>
      <c r="AC31" s="12"/>
      <c r="AD31" s="12"/>
      <c r="AE31" s="12"/>
      <c r="AF31" s="12"/>
      <c r="AG31" s="12"/>
      <c r="AH31" s="12"/>
    </row>
    <row r="32" spans="1:34" ht="22.9">
      <c r="A32" s="57"/>
      <c r="B32" s="56" t="str">
        <f ca="1">B26</f>
        <v>Tantal  (*)</v>
      </c>
      <c r="C32" s="13"/>
      <c r="D32" s="329" t="s">
        <v>925</v>
      </c>
      <c r="E32" s="330"/>
      <c r="F32" s="63"/>
      <c r="G32" s="331"/>
      <c r="H32" s="332"/>
      <c r="I32" s="332"/>
      <c r="J32" s="333"/>
      <c r="K32" s="51"/>
      <c r="L32" s="156"/>
      <c r="M32" s="146"/>
      <c r="N32" s="144"/>
      <c r="O32" s="145"/>
      <c r="Q32" s="12"/>
      <c r="R32" s="12"/>
      <c r="S32" s="12"/>
      <c r="T32" s="12"/>
      <c r="U32" s="12"/>
      <c r="V32" s="12"/>
      <c r="W32" s="12"/>
      <c r="X32" s="12"/>
      <c r="Y32" s="12"/>
      <c r="Z32" s="12"/>
      <c r="AA32" s="12"/>
      <c r="AB32" s="12"/>
      <c r="AC32" s="12"/>
      <c r="AD32" s="12"/>
      <c r="AE32" s="12"/>
      <c r="AF32" s="12"/>
      <c r="AG32" s="12"/>
      <c r="AH32" s="12"/>
    </row>
    <row r="33" spans="1:34" ht="22.9">
      <c r="A33" s="57"/>
      <c r="B33" s="56" t="str">
        <f ca="1">B27</f>
        <v>Zinn  (*)</v>
      </c>
      <c r="C33" s="13"/>
      <c r="D33" s="329" t="s">
        <v>924</v>
      </c>
      <c r="E33" s="330"/>
      <c r="F33" s="63"/>
      <c r="G33" s="331"/>
      <c r="H33" s="332"/>
      <c r="I33" s="332"/>
      <c r="J33" s="333"/>
      <c r="K33" s="51"/>
      <c r="L33" s="156"/>
      <c r="M33" s="144"/>
      <c r="N33" s="144"/>
      <c r="O33" s="145"/>
      <c r="Q33" s="12"/>
      <c r="R33" s="12"/>
      <c r="S33" s="12"/>
      <c r="T33" s="12"/>
      <c r="U33" s="12"/>
      <c r="V33" s="12"/>
      <c r="W33" s="12"/>
      <c r="X33" s="12"/>
      <c r="Y33" s="12"/>
      <c r="Z33" s="12"/>
      <c r="AA33" s="12"/>
      <c r="AB33" s="12"/>
      <c r="AC33" s="12"/>
      <c r="AD33" s="12"/>
      <c r="AE33" s="12"/>
      <c r="AF33" s="12"/>
      <c r="AG33" s="12"/>
      <c r="AH33" s="12"/>
    </row>
    <row r="34" spans="1:34" ht="22.9">
      <c r="A34" s="57"/>
      <c r="B34" s="56" t="str">
        <f ca="1">B28</f>
        <v>Gold  (*)</v>
      </c>
      <c r="C34" s="13"/>
      <c r="D34" s="329" t="s">
        <v>925</v>
      </c>
      <c r="E34" s="330"/>
      <c r="F34" s="63"/>
      <c r="G34" s="331"/>
      <c r="H34" s="332"/>
      <c r="I34" s="332"/>
      <c r="J34" s="333"/>
      <c r="K34" s="51"/>
      <c r="L34" s="156"/>
      <c r="M34" s="144"/>
      <c r="N34" s="144"/>
      <c r="O34" s="145"/>
      <c r="Q34" s="12"/>
      <c r="R34" s="12"/>
      <c r="S34" s="12"/>
      <c r="T34" s="12"/>
      <c r="U34" s="12"/>
      <c r="V34" s="12"/>
      <c r="W34" s="12"/>
      <c r="X34" s="12"/>
      <c r="Y34" s="12"/>
      <c r="Z34" s="12"/>
      <c r="AA34" s="12"/>
      <c r="AB34" s="12"/>
      <c r="AC34" s="12"/>
      <c r="AD34" s="12"/>
      <c r="AE34" s="12"/>
      <c r="AF34" s="12"/>
      <c r="AG34" s="12"/>
      <c r="AH34" s="12"/>
    </row>
    <row r="35" spans="1:34" ht="22.9">
      <c r="A35" s="57"/>
      <c r="B35" s="56" t="str">
        <f ca="1">B29</f>
        <v>Wolfram  (*)</v>
      </c>
      <c r="C35" s="13"/>
      <c r="D35" s="329" t="s">
        <v>925</v>
      </c>
      <c r="E35" s="330"/>
      <c r="F35" s="63"/>
      <c r="G35" s="331"/>
      <c r="H35" s="332"/>
      <c r="I35" s="332"/>
      <c r="J35" s="333"/>
      <c r="K35" s="51"/>
      <c r="L35" s="156"/>
      <c r="M35" s="144"/>
      <c r="N35" s="144"/>
      <c r="O35" s="145"/>
      <c r="Q35" s="12"/>
      <c r="R35" s="12"/>
      <c r="S35" s="12"/>
      <c r="T35" s="12"/>
      <c r="U35" s="12"/>
      <c r="V35" s="12"/>
      <c r="W35" s="12"/>
      <c r="X35" s="12"/>
      <c r="Y35" s="12"/>
      <c r="Z35" s="12"/>
      <c r="AA35" s="12"/>
      <c r="AB35" s="12"/>
      <c r="AC35" s="12"/>
      <c r="AD35" s="12"/>
      <c r="AE35" s="12"/>
      <c r="AF35" s="12"/>
      <c r="AG35" s="12"/>
      <c r="AH35" s="12"/>
    </row>
    <row r="36" spans="1:34" ht="17.649999999999999">
      <c r="A36" s="57"/>
      <c r="B36" s="27"/>
      <c r="C36" s="13"/>
      <c r="D36" s="27"/>
      <c r="E36" s="27"/>
      <c r="F36" s="106"/>
      <c r="G36" s="27"/>
      <c r="H36" s="171"/>
      <c r="I36" s="171"/>
      <c r="J36" s="171"/>
      <c r="K36" s="51"/>
      <c r="L36" s="150"/>
      <c r="M36" s="144"/>
      <c r="N36" s="144"/>
      <c r="O36" s="145"/>
      <c r="P36" s="12"/>
      <c r="Q36" s="12"/>
      <c r="R36" s="12"/>
      <c r="S36" s="12"/>
      <c r="T36" s="12"/>
      <c r="U36" s="12"/>
      <c r="V36" s="12"/>
      <c r="W36" s="12"/>
      <c r="X36" s="12"/>
      <c r="Y36" s="12"/>
      <c r="Z36" s="12"/>
      <c r="AA36" s="12"/>
      <c r="AB36" s="12"/>
      <c r="AC36" s="12"/>
      <c r="AD36" s="12"/>
      <c r="AE36" s="12"/>
      <c r="AF36" s="12"/>
      <c r="AG36" s="12"/>
      <c r="AH36" s="12"/>
    </row>
    <row r="37" spans="1:34" ht="43.5" customHeight="1">
      <c r="A37" s="57"/>
      <c r="B37" s="60" t="str">
        <f ca="1">OFFSET(L!$C$1,MATCH("Declaration"&amp;ADDRESS(ROW(),COLUMN(),4),L!$A:$A,0)-1,SL,,)&amp;Q$37</f>
        <v>3) Beschaffen Schmelzöfen in Ihrer Lieferkette das 3TG-Mineral aus den umfassten Ländern? (SEC-Begriff, siehe Definitions-Tab) (*)</v>
      </c>
      <c r="C37" s="13"/>
      <c r="D37" s="328" t="str">
        <f ca="1">D25</f>
        <v>Antwort</v>
      </c>
      <c r="E37" s="328"/>
      <c r="F37" s="21"/>
      <c r="G37" s="60" t="str">
        <f ca="1">G25</f>
        <v>Kommentare</v>
      </c>
      <c r="H37" s="373"/>
      <c r="I37" s="373"/>
      <c r="J37" s="373"/>
      <c r="K37" s="51"/>
      <c r="L37" s="150" t="s">
        <v>2470</v>
      </c>
      <c r="M37" s="144"/>
      <c r="N37" s="144"/>
      <c r="O37" s="145"/>
      <c r="P37" s="61">
        <f ca="1">COUNTIF(D$25:D$35,"No")</f>
        <v>6</v>
      </c>
      <c r="Q37" s="61" t="str">
        <f ca="1">IF(P37=8,""," (*)")</f>
        <v xml:space="preserve"> (*)</v>
      </c>
      <c r="R37" s="12"/>
      <c r="S37" s="12"/>
      <c r="T37" s="12"/>
      <c r="U37" s="12"/>
      <c r="V37" s="12"/>
      <c r="W37" s="12"/>
      <c r="X37" s="12"/>
      <c r="Y37" s="12"/>
      <c r="Z37" s="12"/>
      <c r="AA37" s="12"/>
      <c r="AB37" s="12"/>
      <c r="AC37" s="12"/>
      <c r="AD37" s="12"/>
      <c r="AE37" s="12"/>
      <c r="AF37" s="12"/>
      <c r="AG37" s="12"/>
      <c r="AH37" s="12"/>
    </row>
    <row r="38" spans="1:34" ht="22.9">
      <c r="A38" s="57"/>
      <c r="B38" s="56" t="str">
        <f ca="1">OFFSET(L!$C$1,MATCH("Declaration"&amp;ADDRESS(ROW(),COLUMN(),4),L!$A:$A,0)-1,SL,,)&amp;P38</f>
        <v xml:space="preserve">Tantal  </v>
      </c>
      <c r="C38" s="13"/>
      <c r="D38" s="329"/>
      <c r="E38" s="330"/>
      <c r="F38" s="63"/>
      <c r="G38" s="331"/>
      <c r="H38" s="332"/>
      <c r="I38" s="332"/>
      <c r="J38" s="333"/>
      <c r="K38" s="51"/>
      <c r="L38" s="156"/>
      <c r="M38" s="146"/>
      <c r="N38" s="144"/>
      <c r="O38" s="145"/>
      <c r="P38" s="158" t="str">
        <f>IF(AND(D26="No",D32="No"),"","(*)")</f>
        <v/>
      </c>
      <c r="Q38" s="12"/>
      <c r="R38" s="12"/>
      <c r="S38" s="12"/>
      <c r="T38" s="12"/>
      <c r="U38" s="12"/>
      <c r="V38" s="12"/>
      <c r="W38" s="12"/>
      <c r="X38" s="12"/>
      <c r="Y38" s="12"/>
      <c r="Z38" s="12"/>
      <c r="AA38" s="12"/>
      <c r="AB38" s="12"/>
      <c r="AC38" s="12"/>
      <c r="AD38" s="12"/>
      <c r="AE38" s="12"/>
      <c r="AF38" s="12"/>
      <c r="AG38" s="12"/>
      <c r="AH38" s="12"/>
    </row>
    <row r="39" spans="1:34" ht="22.9">
      <c r="A39" s="57"/>
      <c r="B39" s="56" t="str">
        <f ca="1">OFFSET(L!$C$1,MATCH("Declaration"&amp;ADDRESS(ROW(),COLUMN(),4),L!$A:$A,0)-1,SL,,)&amp;P39</f>
        <v>Zinn  (*)</v>
      </c>
      <c r="C39" s="13"/>
      <c r="D39" s="329" t="s">
        <v>5021</v>
      </c>
      <c r="E39" s="330"/>
      <c r="F39" s="63"/>
      <c r="G39" s="331" t="s">
        <v>5023</v>
      </c>
      <c r="H39" s="332"/>
      <c r="I39" s="332"/>
      <c r="J39" s="333"/>
      <c r="K39" s="51"/>
      <c r="L39" s="156"/>
      <c r="M39" s="144"/>
      <c r="N39" s="144"/>
      <c r="O39" s="145"/>
      <c r="P39" s="158" t="str">
        <f>IF(AND(D27="No",D33="No"),"","(*)")</f>
        <v>(*)</v>
      </c>
      <c r="Q39" s="12"/>
      <c r="R39" s="12"/>
      <c r="S39" s="12"/>
      <c r="T39" s="12"/>
      <c r="U39" s="12"/>
      <c r="V39" s="12"/>
      <c r="W39" s="12"/>
      <c r="X39" s="12"/>
      <c r="Y39" s="12"/>
      <c r="Z39" s="12"/>
      <c r="AA39" s="12"/>
      <c r="AB39" s="12"/>
      <c r="AC39" s="12"/>
      <c r="AD39" s="12"/>
      <c r="AE39" s="12"/>
      <c r="AF39" s="12"/>
      <c r="AG39" s="12"/>
      <c r="AH39" s="12"/>
    </row>
    <row r="40" spans="1:34" ht="22.9">
      <c r="A40" s="57"/>
      <c r="B40" s="56" t="str">
        <f ca="1">OFFSET(L!$C$1,MATCH("Declaration"&amp;ADDRESS(ROW(),COLUMN(),4),L!$A:$A,0)-1,SL,,)&amp;P40</f>
        <v xml:space="preserve">Gold  </v>
      </c>
      <c r="C40" s="13"/>
      <c r="D40" s="329"/>
      <c r="E40" s="330"/>
      <c r="F40" s="63"/>
      <c r="G40" s="331"/>
      <c r="H40" s="332"/>
      <c r="I40" s="332"/>
      <c r="J40" s="333"/>
      <c r="K40" s="51"/>
      <c r="L40" s="156"/>
      <c r="M40" s="144"/>
      <c r="N40" s="144"/>
      <c r="O40" s="145"/>
      <c r="P40" s="158" t="str">
        <f>IF(AND(D28="No",D34="No"),"","(*)")</f>
        <v/>
      </c>
      <c r="Q40" s="12"/>
      <c r="R40" s="12"/>
      <c r="S40" s="12"/>
      <c r="T40" s="12"/>
      <c r="U40" s="12"/>
      <c r="V40" s="12"/>
      <c r="W40" s="12"/>
      <c r="X40" s="12"/>
      <c r="Y40" s="12"/>
      <c r="Z40" s="12"/>
      <c r="AA40" s="12"/>
      <c r="AB40" s="12"/>
      <c r="AC40" s="12"/>
      <c r="AD40" s="12"/>
      <c r="AE40" s="12"/>
      <c r="AF40" s="12"/>
      <c r="AG40" s="12"/>
      <c r="AH40" s="12"/>
    </row>
    <row r="41" spans="1:34" ht="22.9">
      <c r="A41" s="57"/>
      <c r="B41" s="56" t="str">
        <f ca="1">OFFSET(L!$C$1,MATCH("Declaration"&amp;ADDRESS(ROW(),COLUMN(),4),L!$A:$A,0)-1,SL,,)&amp;P41</f>
        <v xml:space="preserve">Wolfram  </v>
      </c>
      <c r="C41" s="13"/>
      <c r="D41" s="329"/>
      <c r="E41" s="330"/>
      <c r="F41" s="63"/>
      <c r="G41" s="331"/>
      <c r="H41" s="332"/>
      <c r="I41" s="332"/>
      <c r="J41" s="333"/>
      <c r="K41" s="51"/>
      <c r="L41" s="156"/>
      <c r="M41" s="144"/>
      <c r="N41" s="144"/>
      <c r="O41" s="145"/>
      <c r="P41" s="158" t="str">
        <f>IF(AND(D29="No",D35="No"),"","(*)")</f>
        <v/>
      </c>
      <c r="Q41" s="12"/>
      <c r="R41" s="12"/>
      <c r="S41" s="12"/>
      <c r="T41" s="12"/>
      <c r="U41" s="12"/>
      <c r="V41" s="12"/>
      <c r="W41" s="12"/>
      <c r="X41" s="12"/>
      <c r="Y41" s="12"/>
      <c r="Z41" s="12"/>
      <c r="AA41" s="12"/>
      <c r="AB41" s="12"/>
      <c r="AC41" s="12"/>
      <c r="AD41" s="12"/>
      <c r="AE41" s="12"/>
      <c r="AF41" s="12"/>
      <c r="AG41" s="12"/>
      <c r="AH41" s="12"/>
    </row>
    <row r="42" spans="1:34" ht="17.649999999999999">
      <c r="A42" s="57"/>
      <c r="B42" s="27"/>
      <c r="C42" s="13"/>
      <c r="D42" s="27"/>
      <c r="E42" s="27"/>
      <c r="F42" s="106"/>
      <c r="G42" s="27"/>
      <c r="H42" s="171"/>
      <c r="I42" s="171"/>
      <c r="J42" s="171"/>
      <c r="K42" s="51"/>
      <c r="L42" s="150"/>
      <c r="M42" s="144"/>
      <c r="N42" s="144"/>
      <c r="O42" s="145"/>
      <c r="Q42" s="12"/>
      <c r="R42" s="12"/>
      <c r="S42" s="12"/>
      <c r="T42" s="12"/>
      <c r="U42" s="12"/>
      <c r="V42" s="12"/>
      <c r="W42" s="12"/>
      <c r="X42" s="12"/>
      <c r="Y42" s="12"/>
      <c r="Z42" s="12"/>
      <c r="AA42" s="12"/>
      <c r="AB42" s="12"/>
      <c r="AC42" s="12"/>
      <c r="AD42" s="12"/>
      <c r="AE42" s="12"/>
      <c r="AF42" s="12"/>
      <c r="AG42" s="12"/>
      <c r="AH42" s="12"/>
    </row>
    <row r="43" spans="1:34" ht="48.6" customHeight="1">
      <c r="A43" s="57"/>
      <c r="B43" s="60" t="str">
        <f ca="1">OFFSET(L!$C$1,MATCH("Declaration"&amp;ADDRESS(ROW(),COLUMN(),4),L!$A:$A,0)-1,SL,,)&amp;Q$37</f>
        <v>4) Stammt das für die Funktionalität oder  Herstellung Ihrer Produkte benötigte 3TG-Mineral zu 100 % aus Recycling- oder Schrottquellen?  (*)</v>
      </c>
      <c r="C43" s="13"/>
      <c r="D43" s="328" t="str">
        <f ca="1">D25</f>
        <v>Antwort</v>
      </c>
      <c r="E43" s="328"/>
      <c r="F43" s="21"/>
      <c r="G43" s="60" t="str">
        <f ca="1">G25</f>
        <v>Kommentare</v>
      </c>
      <c r="H43" s="60"/>
      <c r="I43" s="60"/>
      <c r="J43" s="105"/>
      <c r="K43" s="51"/>
      <c r="L43" s="150" t="s">
        <v>2469</v>
      </c>
      <c r="M43" s="144"/>
      <c r="N43" s="144"/>
      <c r="O43" s="145"/>
      <c r="P43" s="12"/>
      <c r="Q43" s="12"/>
      <c r="R43" s="12"/>
      <c r="S43" s="12"/>
      <c r="T43" s="12"/>
      <c r="U43" s="12"/>
      <c r="V43" s="12"/>
      <c r="W43" s="12"/>
      <c r="X43" s="12"/>
      <c r="Y43" s="12"/>
      <c r="Z43" s="12"/>
      <c r="AA43" s="12"/>
      <c r="AB43" s="12"/>
      <c r="AC43" s="12"/>
      <c r="AD43" s="12"/>
      <c r="AE43" s="12"/>
      <c r="AF43" s="12"/>
      <c r="AG43" s="12"/>
      <c r="AH43" s="12"/>
    </row>
    <row r="44" spans="1:34" ht="22.9">
      <c r="A44" s="57"/>
      <c r="B44" s="56" t="str">
        <f ca="1">B38</f>
        <v xml:space="preserve">Tantal  </v>
      </c>
      <c r="C44" s="13"/>
      <c r="D44" s="329"/>
      <c r="E44" s="330"/>
      <c r="F44" s="63"/>
      <c r="G44" s="331"/>
      <c r="H44" s="332"/>
      <c r="I44" s="332"/>
      <c r="J44" s="333"/>
      <c r="K44" s="51"/>
      <c r="L44" s="156"/>
      <c r="M44" s="146"/>
      <c r="N44" s="144"/>
      <c r="O44" s="145"/>
      <c r="P44" s="12"/>
      <c r="Q44" s="12"/>
      <c r="R44" s="12"/>
      <c r="S44" s="12"/>
      <c r="T44" s="12"/>
      <c r="U44" s="12"/>
      <c r="V44" s="12"/>
      <c r="W44" s="12"/>
      <c r="X44" s="12"/>
      <c r="Y44" s="12"/>
      <c r="Z44" s="12"/>
      <c r="AA44" s="12"/>
      <c r="AB44" s="12"/>
      <c r="AC44" s="12"/>
      <c r="AD44" s="12"/>
      <c r="AE44" s="12"/>
      <c r="AF44" s="12"/>
      <c r="AG44" s="12"/>
      <c r="AH44" s="12"/>
    </row>
    <row r="45" spans="1:34" ht="22.9">
      <c r="A45" s="57"/>
      <c r="B45" s="56" t="str">
        <f ca="1">B39</f>
        <v>Zinn  (*)</v>
      </c>
      <c r="C45" s="13"/>
      <c r="D45" s="329" t="s">
        <v>5022</v>
      </c>
      <c r="E45" s="330"/>
      <c r="F45" s="63"/>
      <c r="G45" s="331"/>
      <c r="H45" s="332"/>
      <c r="I45" s="332"/>
      <c r="J45" s="333"/>
      <c r="K45" s="51"/>
      <c r="L45" s="156"/>
      <c r="M45" s="144"/>
      <c r="N45" s="144"/>
      <c r="O45" s="145"/>
      <c r="P45" s="12"/>
      <c r="Q45" s="12"/>
      <c r="R45" s="12"/>
      <c r="S45" s="12"/>
      <c r="T45" s="12"/>
      <c r="U45" s="12"/>
      <c r="V45" s="12"/>
      <c r="W45" s="12"/>
      <c r="X45" s="12"/>
      <c r="Y45" s="12"/>
      <c r="Z45" s="12"/>
      <c r="AA45" s="12"/>
      <c r="AB45" s="12"/>
      <c r="AC45" s="12"/>
      <c r="AD45" s="12"/>
      <c r="AE45" s="12"/>
      <c r="AF45" s="12"/>
      <c r="AG45" s="12"/>
      <c r="AH45" s="12"/>
    </row>
    <row r="46" spans="1:34" ht="22.9">
      <c r="A46" s="57"/>
      <c r="B46" s="56" t="str">
        <f ca="1">B40</f>
        <v xml:space="preserve">Gold  </v>
      </c>
      <c r="C46" s="13"/>
      <c r="D46" s="329"/>
      <c r="E46" s="330"/>
      <c r="F46" s="63"/>
      <c r="G46" s="331"/>
      <c r="H46" s="332"/>
      <c r="I46" s="332"/>
      <c r="J46" s="333"/>
      <c r="K46" s="51"/>
      <c r="L46" s="156"/>
      <c r="M46" s="144"/>
      <c r="N46" s="144"/>
      <c r="O46" s="145"/>
      <c r="P46" s="12"/>
      <c r="Q46" s="12"/>
      <c r="R46" s="12"/>
      <c r="S46" s="12"/>
      <c r="T46" s="12"/>
      <c r="U46" s="12"/>
      <c r="V46" s="12"/>
      <c r="W46" s="12"/>
      <c r="X46" s="12"/>
      <c r="Y46" s="12"/>
      <c r="Z46" s="12"/>
      <c r="AA46" s="12"/>
      <c r="AB46" s="12"/>
      <c r="AC46" s="12"/>
      <c r="AD46" s="12"/>
      <c r="AE46" s="12"/>
      <c r="AF46" s="12"/>
      <c r="AG46" s="12"/>
      <c r="AH46" s="12"/>
    </row>
    <row r="47" spans="1:34" ht="22.9">
      <c r="A47" s="57"/>
      <c r="B47" s="56" t="str">
        <f ca="1">B41</f>
        <v xml:space="preserve">Wolfram  </v>
      </c>
      <c r="C47" s="13"/>
      <c r="D47" s="329"/>
      <c r="E47" s="330"/>
      <c r="F47" s="63"/>
      <c r="G47" s="331"/>
      <c r="H47" s="332"/>
      <c r="I47" s="332"/>
      <c r="J47" s="333"/>
      <c r="K47" s="51"/>
      <c r="L47" s="156"/>
      <c r="M47" s="144"/>
      <c r="N47" s="144"/>
      <c r="O47" s="145"/>
      <c r="P47" s="12"/>
      <c r="Q47" s="12"/>
      <c r="R47" s="12"/>
      <c r="S47" s="12"/>
      <c r="T47" s="12"/>
      <c r="U47" s="12"/>
      <c r="V47" s="12"/>
      <c r="W47" s="12"/>
      <c r="X47" s="12"/>
      <c r="Y47" s="12"/>
      <c r="Z47" s="12"/>
      <c r="AA47" s="12"/>
      <c r="AB47" s="12"/>
      <c r="AC47" s="12"/>
      <c r="AD47" s="12"/>
      <c r="AE47" s="12"/>
      <c r="AF47" s="12"/>
      <c r="AG47" s="12"/>
      <c r="AH47" s="12"/>
    </row>
    <row r="48" spans="1:34" ht="17.649999999999999">
      <c r="A48" s="57"/>
      <c r="B48" s="27"/>
      <c r="C48" s="13"/>
      <c r="D48" s="27"/>
      <c r="E48" s="27"/>
      <c r="F48" s="106"/>
      <c r="G48" s="27"/>
      <c r="H48" s="171"/>
      <c r="I48" s="171"/>
      <c r="J48" s="171"/>
      <c r="K48" s="51"/>
      <c r="L48" s="150"/>
      <c r="M48" s="144"/>
      <c r="N48" s="144"/>
      <c r="O48" s="145"/>
      <c r="P48" s="12"/>
      <c r="Q48" s="12"/>
      <c r="R48" s="12"/>
      <c r="S48" s="12"/>
      <c r="T48" s="12"/>
      <c r="U48" s="12"/>
      <c r="V48" s="12"/>
      <c r="W48" s="12"/>
      <c r="X48" s="12"/>
      <c r="Y48" s="12"/>
      <c r="Z48" s="12"/>
      <c r="AA48" s="12"/>
      <c r="AB48" s="12"/>
      <c r="AC48" s="12"/>
      <c r="AD48" s="12"/>
      <c r="AE48" s="12"/>
      <c r="AF48" s="12"/>
      <c r="AG48" s="12"/>
      <c r="AH48" s="12"/>
    </row>
    <row r="49" spans="1:34" ht="53.25" customHeight="1">
      <c r="A49" s="57"/>
      <c r="B49" s="181" t="str">
        <f ca="1">OFFSET(L!$C$1,MATCH("Declaration"&amp;ADDRESS(ROW(),COLUMN(),4),L!$A:$A,0)-1,SL,,)&amp;Q$37</f>
        <v>5) Haben Sie von allen betroffenen Lieferanten die entsprechenden Daten/Informationen zu jedem 3TG-Mineral erhalten?  (*)</v>
      </c>
      <c r="C49" s="13"/>
      <c r="D49" s="328" t="str">
        <f ca="1">D25</f>
        <v>Antwort</v>
      </c>
      <c r="E49" s="328"/>
      <c r="F49" s="21"/>
      <c r="G49" s="60" t="str">
        <f ca="1">G25</f>
        <v>Kommentare</v>
      </c>
      <c r="H49" s="172"/>
      <c r="I49" s="172"/>
      <c r="J49" s="172"/>
      <c r="K49" s="51"/>
      <c r="L49" s="150" t="s">
        <v>2470</v>
      </c>
      <c r="M49" s="144"/>
      <c r="N49" s="144"/>
      <c r="O49" s="145"/>
      <c r="P49" s="12"/>
      <c r="Q49" s="12"/>
      <c r="R49" s="12"/>
      <c r="S49" s="12"/>
      <c r="T49" s="12"/>
      <c r="U49" s="12"/>
      <c r="V49" s="12"/>
      <c r="W49" s="12"/>
      <c r="X49" s="12"/>
      <c r="Y49" s="12"/>
      <c r="Z49" s="12"/>
      <c r="AA49" s="12"/>
      <c r="AB49" s="12"/>
      <c r="AC49" s="12"/>
      <c r="AD49" s="12"/>
      <c r="AE49" s="12"/>
      <c r="AF49" s="12"/>
      <c r="AG49" s="12"/>
      <c r="AH49" s="12"/>
    </row>
    <row r="50" spans="1:34" ht="22.9">
      <c r="A50" s="57"/>
      <c r="B50" s="56" t="str">
        <f ca="1">B38</f>
        <v xml:space="preserve">Tantal  </v>
      </c>
      <c r="C50" s="50"/>
      <c r="D50" s="329"/>
      <c r="E50" s="330"/>
      <c r="F50" s="63"/>
      <c r="G50" s="331"/>
      <c r="H50" s="332"/>
      <c r="I50" s="332"/>
      <c r="J50" s="333"/>
      <c r="K50" s="51"/>
      <c r="L50" s="156"/>
      <c r="M50" s="146"/>
      <c r="N50" s="144"/>
      <c r="O50" s="145"/>
      <c r="P50" s="12"/>
      <c r="Q50" s="12"/>
      <c r="R50" s="12"/>
      <c r="S50" s="12"/>
      <c r="T50" s="12"/>
      <c r="U50" s="12"/>
      <c r="V50" s="12"/>
      <c r="W50" s="12"/>
      <c r="X50" s="12"/>
      <c r="Y50" s="12"/>
      <c r="Z50" s="12"/>
      <c r="AA50" s="12"/>
      <c r="AB50" s="12"/>
      <c r="AC50" s="12"/>
      <c r="AD50" s="12"/>
      <c r="AE50" s="12"/>
      <c r="AF50" s="12"/>
      <c r="AG50" s="12"/>
      <c r="AH50" s="12"/>
    </row>
    <row r="51" spans="1:34" ht="22.9">
      <c r="A51" s="57"/>
      <c r="B51" s="56" t="str">
        <f ca="1">B39</f>
        <v>Zinn  (*)</v>
      </c>
      <c r="C51" s="50"/>
      <c r="D51" s="329" t="s">
        <v>5024</v>
      </c>
      <c r="E51" s="330"/>
      <c r="F51" s="63"/>
      <c r="G51" s="331"/>
      <c r="H51" s="332"/>
      <c r="I51" s="332"/>
      <c r="J51" s="333"/>
      <c r="K51" s="51"/>
      <c r="L51" s="156"/>
      <c r="M51" s="144"/>
      <c r="N51" s="144"/>
      <c r="O51" s="145"/>
      <c r="P51" s="12"/>
      <c r="Q51" s="12"/>
      <c r="R51" s="12"/>
      <c r="S51" s="12"/>
      <c r="T51" s="12"/>
      <c r="U51" s="12"/>
      <c r="V51" s="12"/>
      <c r="W51" s="12"/>
      <c r="X51" s="12"/>
      <c r="Y51" s="12"/>
      <c r="Z51" s="12"/>
      <c r="AA51" s="12"/>
      <c r="AB51" s="12"/>
      <c r="AC51" s="12"/>
      <c r="AD51" s="12"/>
      <c r="AE51" s="12"/>
      <c r="AF51" s="12"/>
      <c r="AG51" s="12"/>
      <c r="AH51" s="12"/>
    </row>
    <row r="52" spans="1:34" ht="22.9">
      <c r="A52" s="57"/>
      <c r="B52" s="56" t="str">
        <f ca="1">B40</f>
        <v xml:space="preserve">Gold  </v>
      </c>
      <c r="C52" s="50"/>
      <c r="D52" s="329"/>
      <c r="E52" s="330"/>
      <c r="F52" s="63"/>
      <c r="G52" s="331"/>
      <c r="H52" s="332"/>
      <c r="I52" s="332"/>
      <c r="J52" s="333"/>
      <c r="K52" s="51"/>
      <c r="L52" s="156"/>
      <c r="M52" s="144"/>
      <c r="N52" s="144"/>
      <c r="O52" s="145"/>
      <c r="P52" s="12"/>
      <c r="Q52" s="12"/>
      <c r="R52" s="12"/>
      <c r="S52" s="12"/>
      <c r="T52" s="12"/>
      <c r="U52" s="12"/>
      <c r="V52" s="12"/>
      <c r="W52" s="12"/>
      <c r="X52" s="12"/>
      <c r="Y52" s="12"/>
      <c r="Z52" s="12"/>
      <c r="AA52" s="12"/>
      <c r="AB52" s="12"/>
      <c r="AC52" s="12"/>
      <c r="AD52" s="12"/>
      <c r="AE52" s="12"/>
      <c r="AF52" s="12"/>
      <c r="AG52" s="12"/>
      <c r="AH52" s="12"/>
    </row>
    <row r="53" spans="1:34" ht="22.9">
      <c r="A53" s="57"/>
      <c r="B53" s="56" t="str">
        <f ca="1">B41</f>
        <v xml:space="preserve">Wolfram  </v>
      </c>
      <c r="C53" s="50"/>
      <c r="D53" s="329"/>
      <c r="E53" s="330"/>
      <c r="F53" s="63"/>
      <c r="G53" s="331"/>
      <c r="H53" s="332"/>
      <c r="I53" s="332"/>
      <c r="J53" s="333"/>
      <c r="K53" s="51"/>
      <c r="L53" s="156"/>
      <c r="M53" s="144"/>
      <c r="N53" s="144"/>
      <c r="O53" s="145"/>
      <c r="P53" s="12"/>
      <c r="Q53" s="12"/>
      <c r="R53" s="12"/>
      <c r="S53" s="12"/>
      <c r="T53" s="12"/>
      <c r="U53" s="12"/>
      <c r="V53" s="12"/>
      <c r="W53" s="12"/>
      <c r="X53" s="12"/>
      <c r="Y53" s="12"/>
      <c r="Z53" s="12"/>
      <c r="AA53" s="12"/>
      <c r="AB53" s="12"/>
      <c r="AC53" s="12"/>
      <c r="AD53" s="12"/>
      <c r="AE53" s="12"/>
      <c r="AF53" s="12"/>
      <c r="AG53" s="12"/>
      <c r="AH53" s="12"/>
    </row>
    <row r="54" spans="1:34" ht="15">
      <c r="A54" s="57"/>
      <c r="B54" s="62"/>
      <c r="C54" s="13"/>
      <c r="D54" s="107"/>
      <c r="E54" s="107"/>
      <c r="F54" s="106"/>
      <c r="G54" s="108"/>
      <c r="H54" s="108"/>
      <c r="I54" s="108"/>
      <c r="J54" s="108"/>
      <c r="K54" s="51"/>
      <c r="L54" s="150"/>
      <c r="M54" s="151"/>
      <c r="N54" s="144"/>
      <c r="O54" s="145"/>
      <c r="P54" s="12"/>
      <c r="Q54" s="12"/>
      <c r="R54" s="12"/>
      <c r="S54" s="12"/>
      <c r="T54" s="12"/>
      <c r="U54" s="12"/>
      <c r="V54" s="12"/>
      <c r="W54" s="12"/>
      <c r="X54" s="12"/>
      <c r="Y54" s="12"/>
      <c r="Z54" s="12"/>
      <c r="AA54" s="12"/>
      <c r="AB54" s="12"/>
      <c r="AC54" s="12"/>
      <c r="AD54" s="12"/>
      <c r="AE54" s="12"/>
      <c r="AF54" s="12"/>
      <c r="AG54" s="12"/>
      <c r="AH54" s="12"/>
    </row>
    <row r="55" spans="1:34" ht="45">
      <c r="A55" s="57"/>
      <c r="B55" s="181" t="str">
        <f ca="1">OFFSET(L!$C$1,MATCH("Declaration"&amp;ADDRESS(ROW(),COLUMN(),4),L!$A:$A,0)-1,SL,,)&amp;Q$37</f>
        <v>6) Haben Sie alle Schmelzhütten ermittelt, die das 3TG-Mineral für Ihre Lieferkette bereitstellen?  (*)</v>
      </c>
      <c r="C55" s="13"/>
      <c r="D55" s="328" t="str">
        <f ca="1">D25</f>
        <v>Antwort</v>
      </c>
      <c r="E55" s="328"/>
      <c r="F55" s="21"/>
      <c r="G55" s="60" t="str">
        <f ca="1">G25</f>
        <v>Kommentare</v>
      </c>
      <c r="H55" s="382"/>
      <c r="I55" s="382"/>
      <c r="J55" s="382"/>
      <c r="K55" s="51"/>
      <c r="L55" s="150" t="s">
        <v>2468</v>
      </c>
      <c r="M55" s="151"/>
      <c r="N55" s="144"/>
      <c r="O55" s="145"/>
      <c r="P55" s="12"/>
      <c r="Q55" s="12"/>
      <c r="R55" s="12"/>
      <c r="S55" s="12"/>
      <c r="T55" s="12"/>
      <c r="U55" s="12"/>
      <c r="V55" s="12"/>
      <c r="W55" s="12"/>
      <c r="X55" s="12"/>
      <c r="Y55" s="12"/>
      <c r="Z55" s="12"/>
      <c r="AA55" s="12"/>
      <c r="AB55" s="12"/>
      <c r="AC55" s="12"/>
      <c r="AD55" s="12"/>
      <c r="AE55" s="12"/>
      <c r="AF55" s="12"/>
      <c r="AG55" s="12"/>
      <c r="AH55" s="12"/>
    </row>
    <row r="56" spans="1:34" ht="22.9">
      <c r="A56" s="57"/>
      <c r="B56" s="56" t="str">
        <f ca="1">B38</f>
        <v xml:space="preserve">Tantal  </v>
      </c>
      <c r="C56" s="13"/>
      <c r="D56" s="329"/>
      <c r="E56" s="330"/>
      <c r="F56" s="63"/>
      <c r="G56" s="331"/>
      <c r="H56" s="332"/>
      <c r="I56" s="332"/>
      <c r="J56" s="333"/>
      <c r="K56" s="51"/>
      <c r="L56" s="156"/>
      <c r="M56" s="146"/>
      <c r="N56" s="144"/>
      <c r="O56" s="145"/>
      <c r="P56" s="12"/>
      <c r="Q56" s="12"/>
      <c r="R56" s="12"/>
      <c r="S56" s="12"/>
      <c r="T56" s="12"/>
      <c r="U56" s="12"/>
      <c r="V56" s="12"/>
      <c r="W56" s="12"/>
      <c r="X56" s="12"/>
      <c r="Y56" s="12"/>
      <c r="Z56" s="12"/>
      <c r="AA56" s="12"/>
      <c r="AB56" s="12"/>
      <c r="AC56" s="12"/>
      <c r="AD56" s="12"/>
      <c r="AE56" s="12"/>
      <c r="AF56" s="12"/>
      <c r="AG56" s="12"/>
      <c r="AH56" s="12"/>
    </row>
    <row r="57" spans="1:34" ht="22.9">
      <c r="A57" s="57"/>
      <c r="B57" s="56" t="str">
        <f ca="1">B39</f>
        <v>Zinn  (*)</v>
      </c>
      <c r="C57" s="13"/>
      <c r="D57" s="329" t="s">
        <v>5025</v>
      </c>
      <c r="E57" s="330"/>
      <c r="F57" s="63"/>
      <c r="G57" s="331"/>
      <c r="H57" s="332"/>
      <c r="I57" s="332"/>
      <c r="J57" s="333"/>
      <c r="K57" s="51"/>
      <c r="L57" s="156"/>
      <c r="M57" s="144"/>
      <c r="N57" s="144"/>
      <c r="O57" s="145"/>
      <c r="P57" s="12"/>
      <c r="Q57" s="12"/>
      <c r="R57" s="12"/>
      <c r="S57" s="12"/>
      <c r="T57" s="12"/>
      <c r="U57" s="12"/>
      <c r="V57" s="12"/>
      <c r="W57" s="12"/>
      <c r="X57" s="12"/>
      <c r="Y57" s="12"/>
      <c r="Z57" s="12"/>
      <c r="AA57" s="12"/>
      <c r="AB57" s="12"/>
      <c r="AC57" s="12"/>
      <c r="AD57" s="12"/>
      <c r="AE57" s="12"/>
      <c r="AF57" s="12"/>
      <c r="AG57" s="12"/>
      <c r="AH57" s="12"/>
    </row>
    <row r="58" spans="1:34" ht="22.9">
      <c r="A58" s="57"/>
      <c r="B58" s="56" t="str">
        <f ca="1">B40</f>
        <v xml:space="preserve">Gold  </v>
      </c>
      <c r="C58" s="13"/>
      <c r="D58" s="329"/>
      <c r="E58" s="330"/>
      <c r="F58" s="63"/>
      <c r="G58" s="331"/>
      <c r="H58" s="332"/>
      <c r="I58" s="332"/>
      <c r="J58" s="333"/>
      <c r="K58" s="51"/>
      <c r="L58" s="156"/>
      <c r="M58" s="144"/>
      <c r="N58" s="144"/>
      <c r="O58" s="145"/>
      <c r="P58" s="12"/>
      <c r="Q58" s="12"/>
      <c r="R58" s="12"/>
      <c r="S58" s="12"/>
      <c r="T58" s="12"/>
      <c r="U58" s="12"/>
      <c r="V58" s="12"/>
      <c r="W58" s="12"/>
      <c r="X58" s="12"/>
      <c r="Y58" s="12"/>
      <c r="Z58" s="12"/>
      <c r="AA58" s="12"/>
      <c r="AB58" s="12"/>
      <c r="AC58" s="12"/>
      <c r="AD58" s="12"/>
      <c r="AE58" s="12"/>
      <c r="AF58" s="12"/>
      <c r="AG58" s="12"/>
      <c r="AH58" s="12"/>
    </row>
    <row r="59" spans="1:34" ht="22.9">
      <c r="A59" s="57"/>
      <c r="B59" s="56" t="str">
        <f ca="1">B41</f>
        <v xml:space="preserve">Wolfram  </v>
      </c>
      <c r="C59" s="13"/>
      <c r="D59" s="329"/>
      <c r="E59" s="330"/>
      <c r="F59" s="63"/>
      <c r="G59" s="331"/>
      <c r="H59" s="332"/>
      <c r="I59" s="332"/>
      <c r="J59" s="333"/>
      <c r="K59" s="51"/>
      <c r="L59" s="156"/>
      <c r="M59" s="144"/>
      <c r="N59" s="144"/>
      <c r="O59" s="145"/>
      <c r="P59" s="12"/>
      <c r="Q59" s="12"/>
      <c r="R59" s="12"/>
      <c r="S59" s="12"/>
      <c r="T59" s="12"/>
      <c r="U59" s="12"/>
      <c r="V59" s="12"/>
      <c r="W59" s="12"/>
      <c r="X59" s="12"/>
      <c r="Y59" s="12"/>
      <c r="Z59" s="12"/>
      <c r="AA59" s="12"/>
      <c r="AB59" s="12"/>
      <c r="AC59" s="12"/>
      <c r="AD59" s="12"/>
      <c r="AE59" s="12"/>
      <c r="AF59" s="12"/>
      <c r="AG59" s="12"/>
      <c r="AH59" s="12"/>
    </row>
    <row r="60" spans="1:34" ht="15">
      <c r="A60" s="57"/>
      <c r="B60" s="27"/>
      <c r="C60" s="13"/>
      <c r="D60" s="109"/>
      <c r="E60" s="109"/>
      <c r="F60" s="106"/>
      <c r="G60" s="110"/>
      <c r="H60" s="110"/>
      <c r="I60" s="110"/>
      <c r="J60" s="110"/>
      <c r="K60" s="51"/>
      <c r="L60" s="150"/>
      <c r="M60" s="151"/>
      <c r="N60" s="144"/>
      <c r="O60" s="145"/>
      <c r="P60" s="12"/>
      <c r="Q60" s="12"/>
      <c r="R60" s="12"/>
      <c r="S60" s="12"/>
      <c r="T60" s="12"/>
      <c r="U60" s="12"/>
      <c r="V60" s="12"/>
      <c r="W60" s="12"/>
      <c r="X60" s="12"/>
      <c r="Y60" s="12"/>
      <c r="Z60" s="12"/>
      <c r="AA60" s="12"/>
      <c r="AB60" s="12"/>
      <c r="AC60" s="12"/>
      <c r="AD60" s="12"/>
      <c r="AE60" s="12"/>
      <c r="AF60" s="12"/>
      <c r="AG60" s="12"/>
      <c r="AH60" s="12"/>
    </row>
    <row r="61" spans="1:34" ht="45">
      <c r="A61" s="57"/>
      <c r="B61" s="60" t="str">
        <f ca="1">OFFSET(L!$C$1,MATCH("Declaration"&amp;ADDRESS(ROW(),COLUMN(),4),L!$A:$A,0)-1,SL,,)&amp;Q$37</f>
        <v>7) Haben Sie alle relevanten Informationen, die Ihr Unternehmen zu den Schmelzhütten erhalten hat, in dieser Erklärung aufgeführt?  (*)</v>
      </c>
      <c r="C61" s="13"/>
      <c r="D61" s="328" t="str">
        <f ca="1">D25</f>
        <v>Antwort</v>
      </c>
      <c r="E61" s="328"/>
      <c r="F61" s="21"/>
      <c r="G61" s="60" t="str">
        <f ca="1">G25</f>
        <v>Kommentare</v>
      </c>
      <c r="H61" s="382" t="str">
        <f>IF(Q69="(*)","Click here to enter smelter names","")</f>
        <v/>
      </c>
      <c r="I61" s="382"/>
      <c r="J61" s="382"/>
      <c r="K61" s="51"/>
      <c r="L61" s="150" t="s">
        <v>2468</v>
      </c>
      <c r="M61" s="151"/>
      <c r="N61" s="144"/>
      <c r="O61" s="145"/>
      <c r="P61" s="12"/>
      <c r="Q61" s="12"/>
      <c r="R61" s="12"/>
      <c r="S61" s="12"/>
      <c r="T61" s="12"/>
      <c r="U61" s="12"/>
      <c r="V61" s="12"/>
      <c r="W61" s="12"/>
      <c r="X61" s="12"/>
      <c r="Y61" s="12"/>
      <c r="Z61" s="12"/>
      <c r="AA61" s="12"/>
      <c r="AB61" s="12"/>
      <c r="AC61" s="12"/>
      <c r="AD61" s="12"/>
      <c r="AE61" s="12"/>
      <c r="AF61" s="12"/>
      <c r="AG61" s="12"/>
      <c r="AH61" s="12"/>
    </row>
    <row r="62" spans="1:34" ht="22.9">
      <c r="A62" s="57"/>
      <c r="B62" s="56" t="str">
        <f ca="1">B38</f>
        <v xml:space="preserve">Tantal  </v>
      </c>
      <c r="C62" s="50"/>
      <c r="D62" s="329"/>
      <c r="E62" s="330"/>
      <c r="F62" s="64"/>
      <c r="G62" s="331"/>
      <c r="H62" s="332"/>
      <c r="I62" s="332"/>
      <c r="J62" s="333"/>
      <c r="K62" s="51"/>
      <c r="L62" s="156"/>
      <c r="M62" s="146"/>
      <c r="N62" s="144"/>
      <c r="O62" s="145"/>
      <c r="P62" s="12"/>
      <c r="Q62" s="12"/>
      <c r="R62" s="12"/>
      <c r="S62" s="12"/>
      <c r="T62" s="12"/>
      <c r="U62" s="12"/>
      <c r="V62" s="12"/>
      <c r="W62" s="12"/>
      <c r="X62" s="12"/>
      <c r="Y62" s="12"/>
      <c r="Z62" s="12"/>
      <c r="AA62" s="12"/>
      <c r="AB62" s="12"/>
      <c r="AC62" s="12"/>
      <c r="AD62" s="12"/>
      <c r="AE62" s="12"/>
      <c r="AF62" s="12"/>
      <c r="AG62" s="12"/>
      <c r="AH62" s="12"/>
    </row>
    <row r="63" spans="1:34" ht="22.9">
      <c r="A63" s="57"/>
      <c r="B63" s="56" t="str">
        <f ca="1">B39</f>
        <v>Zinn  (*)</v>
      </c>
      <c r="C63" s="50"/>
      <c r="D63" s="329" t="s">
        <v>5026</v>
      </c>
      <c r="E63" s="330"/>
      <c r="F63" s="64"/>
      <c r="G63" s="331"/>
      <c r="H63" s="332"/>
      <c r="I63" s="332"/>
      <c r="J63" s="333"/>
      <c r="K63" s="51"/>
      <c r="L63" s="156"/>
      <c r="M63" s="144"/>
      <c r="N63" s="144"/>
      <c r="O63" s="145"/>
      <c r="P63" s="12"/>
      <c r="Q63" s="12"/>
      <c r="R63" s="12"/>
      <c r="S63" s="12"/>
      <c r="T63" s="12"/>
      <c r="U63" s="12"/>
      <c r="V63" s="12"/>
      <c r="W63" s="12"/>
      <c r="X63" s="12"/>
      <c r="Y63" s="12"/>
      <c r="Z63" s="12"/>
      <c r="AA63" s="12"/>
      <c r="AB63" s="12"/>
      <c r="AC63" s="12"/>
      <c r="AD63" s="12"/>
      <c r="AE63" s="12"/>
      <c r="AF63" s="12"/>
      <c r="AG63" s="12"/>
      <c r="AH63" s="12"/>
    </row>
    <row r="64" spans="1:34" ht="22.9">
      <c r="A64" s="57"/>
      <c r="B64" s="56" t="str">
        <f ca="1">B40</f>
        <v xml:space="preserve">Gold  </v>
      </c>
      <c r="C64" s="50"/>
      <c r="D64" s="329"/>
      <c r="E64" s="330"/>
      <c r="F64" s="64"/>
      <c r="G64" s="331"/>
      <c r="H64" s="332"/>
      <c r="I64" s="332"/>
      <c r="J64" s="333"/>
      <c r="K64" s="51"/>
      <c r="L64" s="156"/>
      <c r="M64" s="144"/>
      <c r="N64" s="144"/>
      <c r="O64" s="145"/>
      <c r="P64" s="12"/>
      <c r="Q64" s="12"/>
      <c r="R64" s="12"/>
      <c r="S64" s="12"/>
      <c r="T64" s="12"/>
      <c r="U64" s="12"/>
      <c r="V64" s="12"/>
      <c r="W64" s="12"/>
      <c r="X64" s="12"/>
      <c r="Y64" s="12"/>
      <c r="Z64" s="12"/>
      <c r="AA64" s="12"/>
      <c r="AB64" s="12"/>
      <c r="AC64" s="12"/>
      <c r="AD64" s="12"/>
      <c r="AE64" s="12"/>
      <c r="AF64" s="12"/>
      <c r="AG64" s="12"/>
      <c r="AH64" s="12"/>
    </row>
    <row r="65" spans="1:34" ht="22.9">
      <c r="A65" s="53"/>
      <c r="B65" s="56" t="str">
        <f ca="1">B41</f>
        <v xml:space="preserve">Wolfram  </v>
      </c>
      <c r="C65" s="65"/>
      <c r="D65" s="329"/>
      <c r="E65" s="330"/>
      <c r="F65" s="66"/>
      <c r="G65" s="331"/>
      <c r="H65" s="332"/>
      <c r="I65" s="332"/>
      <c r="J65" s="333"/>
      <c r="K65" s="54"/>
      <c r="L65" s="157"/>
      <c r="M65" s="144"/>
      <c r="N65" s="144"/>
      <c r="O65" s="145"/>
      <c r="P65" s="12"/>
      <c r="Q65" s="12"/>
      <c r="R65" s="12"/>
      <c r="S65" s="12"/>
      <c r="T65" s="12"/>
      <c r="U65" s="12"/>
      <c r="V65" s="12"/>
      <c r="W65" s="12"/>
      <c r="X65" s="12"/>
      <c r="Y65" s="12"/>
      <c r="Z65" s="12"/>
      <c r="AA65" s="12"/>
      <c r="AB65" s="12"/>
      <c r="AC65" s="12"/>
      <c r="AD65" s="12"/>
      <c r="AE65" s="12"/>
      <c r="AF65" s="12"/>
      <c r="AG65" s="12"/>
      <c r="AH65" s="12"/>
    </row>
    <row r="66" spans="1:34" ht="14.65">
      <c r="A66" s="57"/>
      <c r="B66" s="20"/>
      <c r="C66" s="20"/>
      <c r="D66" s="20"/>
      <c r="E66" s="20"/>
      <c r="F66" s="20"/>
      <c r="G66" s="102"/>
      <c r="H66" s="102"/>
      <c r="I66" s="102"/>
      <c r="J66" s="102"/>
      <c r="K66" s="51"/>
      <c r="L66" s="153"/>
      <c r="M66" s="144"/>
      <c r="N66" s="144"/>
      <c r="O66" s="145"/>
      <c r="P66" s="12"/>
      <c r="Q66" s="12"/>
      <c r="R66" s="12"/>
      <c r="S66" s="12"/>
      <c r="T66" s="12"/>
      <c r="U66" s="12"/>
      <c r="V66" s="12"/>
      <c r="W66" s="12"/>
      <c r="X66" s="12"/>
      <c r="Y66" s="12"/>
      <c r="Z66" s="12"/>
      <c r="AA66" s="12"/>
      <c r="AB66" s="12"/>
      <c r="AC66" s="12"/>
      <c r="AD66" s="12"/>
      <c r="AE66" s="12"/>
      <c r="AF66" s="12"/>
      <c r="AG66" s="12"/>
      <c r="AH66" s="12"/>
    </row>
    <row r="67" spans="1:34" ht="14.65">
      <c r="A67" s="57"/>
      <c r="B67" s="378" t="str">
        <f ca="1">OFFSET(L!$C$1,MATCH("Declaration"&amp;ADDRESS(ROW(),COLUMN(),4),L!$A:$A,0)-1,SL,,)</f>
        <v>Beantworten Sie folgende Fragen auf Firmenebene</v>
      </c>
      <c r="C67" s="378"/>
      <c r="D67" s="378"/>
      <c r="E67" s="378"/>
      <c r="F67" s="378"/>
      <c r="G67" s="378"/>
      <c r="H67" s="378"/>
      <c r="I67" s="378"/>
      <c r="J67" s="378"/>
      <c r="K67" s="51"/>
      <c r="L67" s="153"/>
      <c r="M67" s="144"/>
      <c r="N67" s="144"/>
      <c r="O67" s="145"/>
      <c r="P67" s="12"/>
      <c r="Q67" s="12"/>
      <c r="R67" s="12"/>
      <c r="S67" s="12"/>
      <c r="T67" s="12"/>
      <c r="U67" s="12"/>
      <c r="V67" s="12"/>
      <c r="W67" s="12"/>
      <c r="X67" s="12"/>
      <c r="Y67" s="12"/>
      <c r="Z67" s="12"/>
      <c r="AA67" s="12"/>
      <c r="AB67" s="12"/>
      <c r="AC67" s="12"/>
      <c r="AD67" s="12"/>
      <c r="AE67" s="12"/>
      <c r="AF67" s="12"/>
      <c r="AG67" s="12"/>
      <c r="AH67" s="12"/>
    </row>
    <row r="68" spans="1:34" ht="15">
      <c r="A68" s="67"/>
      <c r="B68" s="68" t="str">
        <f ca="1">OFFSET(L!$C$1,MATCH("Declaration"&amp;ADDRESS(ROW(),COLUMN(),4),L!$A:$A,0)-1,SL,,)</f>
        <v>Frage</v>
      </c>
      <c r="C68" s="103"/>
      <c r="D68" s="340" t="str">
        <f ca="1">D25</f>
        <v>Antwort</v>
      </c>
      <c r="E68" s="340"/>
      <c r="F68" s="69"/>
      <c r="G68" s="340" t="str">
        <f ca="1">G25</f>
        <v>Kommentare</v>
      </c>
      <c r="H68" s="340" t="e">
        <f>HLOOKUP(SL,LT,$O68,0)</f>
        <v>#NAME?</v>
      </c>
      <c r="I68" s="340" t="e">
        <f>HLOOKUP(SL,LT,$O68,0)</f>
        <v>#NAME?</v>
      </c>
      <c r="J68" s="104"/>
      <c r="K68" s="71"/>
      <c r="L68" s="152"/>
      <c r="M68" s="151"/>
      <c r="N68" s="144"/>
      <c r="O68" s="145"/>
      <c r="P68" s="12"/>
      <c r="Q68" s="12"/>
      <c r="R68" s="12"/>
      <c r="S68" s="12"/>
      <c r="T68" s="12"/>
      <c r="U68" s="12"/>
      <c r="V68" s="12"/>
      <c r="W68" s="12"/>
      <c r="X68" s="12"/>
      <c r="Y68" s="12"/>
      <c r="Z68" s="12"/>
      <c r="AA68" s="12"/>
      <c r="AB68" s="12"/>
      <c r="AC68" s="12"/>
      <c r="AD68" s="12"/>
      <c r="AE68" s="12"/>
      <c r="AF68" s="12"/>
      <c r="AG68" s="12"/>
      <c r="AH68" s="12"/>
    </row>
    <row r="69" spans="1:34" ht="29.25">
      <c r="A69" s="57"/>
      <c r="B69" s="72" t="str">
        <f ca="1">OFFSET(L!$C$1,MATCH("Declaration"&amp;ADDRESS(ROW(),COLUMN(),4),L!$A:$A,0)-1,SL,,)&amp;$Q$37</f>
        <v>A. Gibt es in Ihrem Unternehmen eine Richtlinie zur Beschaffung von  Konfliktmineralien? (*)</v>
      </c>
      <c r="C69" s="73"/>
      <c r="D69" s="329" t="s">
        <v>5026</v>
      </c>
      <c r="E69" s="330"/>
      <c r="F69" s="73"/>
      <c r="G69" s="331"/>
      <c r="H69" s="332"/>
      <c r="I69" s="332"/>
      <c r="J69" s="333"/>
      <c r="K69" s="51"/>
      <c r="L69" s="152" t="s">
        <v>2469</v>
      </c>
      <c r="M69" s="151"/>
      <c r="N69" s="144"/>
      <c r="O69" s="145"/>
      <c r="P69" s="12"/>
      <c r="Q69" s="12"/>
      <c r="R69" s="12"/>
      <c r="S69" s="12"/>
      <c r="T69" s="12"/>
      <c r="U69" s="12"/>
      <c r="V69" s="12"/>
      <c r="W69" s="12"/>
      <c r="X69" s="12"/>
      <c r="Y69" s="12"/>
      <c r="Z69" s="12"/>
      <c r="AA69" s="12"/>
      <c r="AB69" s="12"/>
      <c r="AC69" s="12"/>
      <c r="AD69" s="12"/>
      <c r="AE69" s="12"/>
      <c r="AF69" s="12"/>
      <c r="AG69" s="12"/>
      <c r="AH69" s="12"/>
    </row>
    <row r="70" spans="1:34" ht="15">
      <c r="A70" s="57"/>
      <c r="B70" s="74"/>
      <c r="C70" s="15"/>
      <c r="D70" s="1"/>
      <c r="E70" s="1"/>
      <c r="F70" s="15"/>
      <c r="G70" s="372"/>
      <c r="H70" s="372"/>
      <c r="I70" s="372"/>
      <c r="J70" s="372"/>
      <c r="K70" s="51"/>
      <c r="L70" s="152"/>
      <c r="M70" s="151"/>
      <c r="N70" s="144"/>
      <c r="O70" s="145"/>
      <c r="P70" s="12"/>
      <c r="Q70" s="12"/>
      <c r="R70" s="12"/>
      <c r="S70" s="12"/>
      <c r="T70" s="12"/>
      <c r="U70" s="12"/>
      <c r="V70" s="12"/>
      <c r="W70" s="12"/>
      <c r="X70" s="12"/>
      <c r="Y70" s="12"/>
      <c r="Z70" s="12"/>
      <c r="AA70" s="12"/>
      <c r="AB70" s="12"/>
      <c r="AC70" s="12"/>
      <c r="AD70" s="12"/>
      <c r="AE70" s="12"/>
      <c r="AF70" s="12"/>
      <c r="AG70" s="12"/>
      <c r="AH70" s="12"/>
    </row>
    <row r="71" spans="1:34" ht="48.95" customHeight="1">
      <c r="A71" s="57"/>
      <c r="B71" s="72" t="str">
        <f ca="1">OFFSET(L!$C$1,MATCH("Declaration"&amp;ADDRESS(ROW(),COLUMN(),4),L!$A:$A,0)-1,SL,,)&amp;$Q$37</f>
        <v>B. Ist Ihre Richtlinie zur Beschaffung von Konfliktmineralien öffentlich auf ihrer Website verfügbar? (Hinweis: Wenn "Ja" geben Sie die URL im Feld "Kommentar" an.) (*)</v>
      </c>
      <c r="C71" s="73"/>
      <c r="D71" s="329" t="s">
        <v>5026</v>
      </c>
      <c r="E71" s="330"/>
      <c r="F71" s="73"/>
      <c r="G71" s="379" t="s">
        <v>5047</v>
      </c>
      <c r="H71" s="380"/>
      <c r="I71" s="380"/>
      <c r="J71" s="381"/>
      <c r="K71" s="51"/>
      <c r="L71" s="152" t="s">
        <v>2470</v>
      </c>
      <c r="M71" s="151"/>
      <c r="N71" s="144"/>
      <c r="O71" s="145"/>
      <c r="P71" s="12"/>
      <c r="Q71" s="12"/>
      <c r="R71" s="12"/>
      <c r="S71" s="12"/>
      <c r="T71" s="12"/>
      <c r="U71" s="12"/>
      <c r="V71" s="12"/>
      <c r="W71" s="12"/>
      <c r="X71" s="12"/>
      <c r="Y71" s="12"/>
      <c r="Z71" s="12"/>
      <c r="AA71" s="12"/>
      <c r="AB71" s="12"/>
      <c r="AC71" s="12"/>
      <c r="AD71" s="12"/>
      <c r="AE71" s="12"/>
      <c r="AF71" s="12"/>
      <c r="AG71" s="12"/>
      <c r="AH71" s="12"/>
    </row>
    <row r="72" spans="1:34" ht="15">
      <c r="A72" s="57"/>
      <c r="B72" s="74"/>
      <c r="C72" s="15"/>
      <c r="D72" s="1"/>
      <c r="E72" s="1"/>
      <c r="F72" s="15"/>
      <c r="G72" s="70"/>
      <c r="H72" s="70"/>
      <c r="I72" s="70"/>
      <c r="J72" s="70"/>
      <c r="K72" s="51"/>
      <c r="L72" s="152"/>
      <c r="M72" s="151"/>
      <c r="N72" s="144"/>
      <c r="O72" s="145"/>
      <c r="P72" s="12"/>
      <c r="Q72" s="12"/>
      <c r="R72" s="12"/>
      <c r="S72" s="12"/>
      <c r="T72" s="12"/>
      <c r="U72" s="12"/>
      <c r="V72" s="12"/>
      <c r="W72" s="12"/>
      <c r="X72" s="12"/>
      <c r="Y72" s="12"/>
      <c r="Z72" s="12"/>
      <c r="AA72" s="12"/>
      <c r="AB72" s="12"/>
      <c r="AC72" s="12"/>
      <c r="AD72" s="12"/>
      <c r="AE72" s="12"/>
      <c r="AF72" s="12"/>
      <c r="AG72" s="12"/>
      <c r="AH72" s="12"/>
    </row>
    <row r="73" spans="1:34" ht="36.75" customHeight="1">
      <c r="A73" s="57"/>
      <c r="B73" s="72" t="str">
        <f ca="1">OFFSET(L!$C$1,MATCH("Declaration"&amp;ADDRESS(ROW(),COLUMN(),4),L!$A:$A,0)-1,SL,,)&amp;$Q$37</f>
        <v>C. Verlangen Sie von Ihren direkten Lieferanten, "DRC-konfliktfrei" zu sein? (*)</v>
      </c>
      <c r="C73" s="73"/>
      <c r="D73" s="329" t="s">
        <v>5026</v>
      </c>
      <c r="E73" s="330"/>
      <c r="F73" s="73"/>
      <c r="G73" s="331"/>
      <c r="H73" s="332"/>
      <c r="I73" s="332"/>
      <c r="J73" s="333"/>
      <c r="K73" s="51"/>
      <c r="L73" s="152" t="s">
        <v>2470</v>
      </c>
      <c r="M73" s="151"/>
      <c r="N73" s="144"/>
      <c r="O73" s="145"/>
      <c r="P73" s="12"/>
      <c r="Q73" s="12"/>
      <c r="R73" s="12"/>
      <c r="S73" s="12"/>
      <c r="T73" s="12"/>
      <c r="U73" s="12"/>
      <c r="V73" s="12"/>
      <c r="W73" s="12"/>
      <c r="X73" s="12"/>
      <c r="Y73" s="12"/>
      <c r="Z73" s="12"/>
      <c r="AA73" s="12"/>
      <c r="AB73" s="12"/>
      <c r="AC73" s="12"/>
      <c r="AD73" s="12"/>
      <c r="AE73" s="12"/>
      <c r="AF73" s="12"/>
      <c r="AG73" s="12"/>
      <c r="AH73" s="12"/>
    </row>
    <row r="74" spans="1:34" ht="15">
      <c r="A74" s="57"/>
      <c r="B74" s="74"/>
      <c r="C74" s="15"/>
      <c r="D74" s="1"/>
      <c r="E74" s="1"/>
      <c r="F74" s="15"/>
      <c r="G74" s="70"/>
      <c r="H74" s="70"/>
      <c r="I74" s="70"/>
      <c r="J74" s="70"/>
      <c r="K74" s="51"/>
      <c r="L74" s="152"/>
      <c r="M74" s="151"/>
      <c r="N74" s="144"/>
      <c r="O74" s="145"/>
      <c r="P74" s="12"/>
      <c r="Q74" s="12"/>
      <c r="R74" s="12"/>
      <c r="S74" s="12"/>
      <c r="T74" s="12"/>
      <c r="U74" s="12"/>
      <c r="V74" s="12"/>
      <c r="W74" s="12"/>
      <c r="X74" s="12"/>
      <c r="Y74" s="12"/>
      <c r="Z74" s="12"/>
      <c r="AA74" s="12"/>
      <c r="AB74" s="12"/>
      <c r="AC74" s="12"/>
      <c r="AD74" s="12"/>
      <c r="AE74" s="12"/>
      <c r="AF74" s="12"/>
      <c r="AG74" s="12"/>
      <c r="AH74" s="12"/>
    </row>
    <row r="75" spans="1:34" ht="48" customHeight="1">
      <c r="A75" s="57"/>
      <c r="B75" s="72" t="str">
        <f ca="1">OFFSET(L!$C$1,MATCH("Declaration"&amp;ADDRESS(ROW(),COLUMN(),4),L!$A:$A,0)-1,SL,,)&amp;$Q$37</f>
        <v>D. Verlangen Sie von Ihren direkten Lieferanten, das 3TG-Mineral ausschließlich von Schmelzhütten zu beziehen, deren Due-Diligence-Praktiken von einer unabhängigen Instanz überprüft wurden? (*)</v>
      </c>
      <c r="C75" s="73"/>
      <c r="D75" s="329" t="s">
        <v>5021</v>
      </c>
      <c r="E75" s="330"/>
      <c r="F75" s="73"/>
      <c r="G75" s="331"/>
      <c r="H75" s="332"/>
      <c r="I75" s="332"/>
      <c r="J75" s="333"/>
      <c r="K75" s="51"/>
      <c r="L75" s="152" t="s">
        <v>2551</v>
      </c>
      <c r="M75" s="151"/>
      <c r="N75" s="144"/>
      <c r="O75" s="145"/>
      <c r="P75" s="12"/>
      <c r="Q75" s="12"/>
      <c r="R75" s="12"/>
      <c r="S75" s="12"/>
      <c r="T75" s="12"/>
      <c r="U75" s="12"/>
      <c r="V75" s="12"/>
      <c r="W75" s="12"/>
      <c r="X75" s="12"/>
      <c r="Y75" s="12"/>
      <c r="Z75" s="12"/>
      <c r="AA75" s="12"/>
      <c r="AB75" s="12"/>
      <c r="AC75" s="12"/>
      <c r="AD75" s="12"/>
      <c r="AE75" s="12"/>
      <c r="AF75" s="12"/>
      <c r="AG75" s="12"/>
      <c r="AH75" s="12"/>
    </row>
    <row r="76" spans="1:34" ht="15">
      <c r="A76" s="57"/>
      <c r="B76" s="75"/>
      <c r="C76" s="15"/>
      <c r="D76" s="76"/>
      <c r="E76" s="76"/>
      <c r="F76" s="15"/>
      <c r="G76" s="70"/>
      <c r="H76" s="70"/>
      <c r="I76" s="70"/>
      <c r="J76" s="70"/>
      <c r="K76" s="51"/>
      <c r="L76" s="152"/>
      <c r="M76" s="151"/>
      <c r="N76" s="144"/>
      <c r="O76" s="145"/>
      <c r="P76" s="12"/>
      <c r="Q76" s="12"/>
      <c r="R76" s="12"/>
      <c r="S76" s="12"/>
      <c r="T76" s="12"/>
      <c r="U76" s="12"/>
      <c r="V76" s="12"/>
      <c r="W76" s="12"/>
      <c r="X76" s="12"/>
      <c r="Y76" s="12"/>
      <c r="Z76" s="12"/>
      <c r="AA76" s="12"/>
      <c r="AB76" s="12"/>
      <c r="AC76" s="12"/>
      <c r="AD76" s="12"/>
      <c r="AE76" s="12"/>
      <c r="AF76" s="12"/>
      <c r="AG76" s="12"/>
      <c r="AH76" s="12"/>
    </row>
    <row r="77" spans="1:34" ht="35.25" customHeight="1">
      <c r="A77" s="57"/>
      <c r="B77" s="72" t="str">
        <f ca="1">OFFSET(L!$C$1,MATCH("Declaration"&amp;ADDRESS(ROW(),COLUMN(),4),L!$A:$A,0)-1,SL,,)&amp;$Q$37</f>
        <v>E. Haben Sie angemesse Prüfmaßnahmen für konfliktfreie Beschaffung eingeführt? (*)</v>
      </c>
      <c r="C77" s="73"/>
      <c r="D77" s="329" t="s">
        <v>5026</v>
      </c>
      <c r="E77" s="330"/>
      <c r="F77" s="73"/>
      <c r="G77" s="331"/>
      <c r="H77" s="332"/>
      <c r="I77" s="332"/>
      <c r="J77" s="333"/>
      <c r="K77" s="51"/>
      <c r="L77" s="152" t="s">
        <v>2470</v>
      </c>
      <c r="M77" s="151"/>
      <c r="N77" s="144"/>
      <c r="O77" s="145"/>
      <c r="P77" s="12"/>
      <c r="Q77" s="12"/>
      <c r="R77" s="12"/>
      <c r="S77" s="12"/>
      <c r="T77" s="12"/>
      <c r="U77" s="12"/>
      <c r="V77" s="12"/>
      <c r="W77" s="12"/>
      <c r="X77" s="12"/>
      <c r="Y77" s="12"/>
      <c r="Z77" s="12"/>
      <c r="AA77" s="12"/>
      <c r="AB77" s="12"/>
      <c r="AC77" s="12"/>
      <c r="AD77" s="12"/>
      <c r="AE77" s="12"/>
      <c r="AF77" s="12"/>
      <c r="AG77" s="12"/>
      <c r="AH77" s="12"/>
    </row>
    <row r="78" spans="1:34" ht="15">
      <c r="A78" s="57"/>
      <c r="B78" s="74"/>
      <c r="C78" s="15"/>
      <c r="D78" s="1"/>
      <c r="E78" s="1"/>
      <c r="F78" s="15"/>
      <c r="G78" s="70"/>
      <c r="H78" s="70"/>
      <c r="I78" s="70"/>
      <c r="J78" s="70"/>
      <c r="K78" s="51"/>
      <c r="L78" s="152"/>
      <c r="M78" s="151"/>
      <c r="N78" s="144"/>
      <c r="O78" s="145"/>
      <c r="P78" s="12"/>
      <c r="Q78" s="12"/>
      <c r="R78" s="12"/>
      <c r="S78" s="12"/>
      <c r="T78" s="12"/>
      <c r="U78" s="12"/>
      <c r="V78" s="12"/>
      <c r="W78" s="12"/>
      <c r="X78" s="12"/>
      <c r="Y78" s="12"/>
      <c r="Z78" s="12"/>
      <c r="AA78" s="12"/>
      <c r="AB78" s="12"/>
      <c r="AC78" s="12"/>
      <c r="AD78" s="12"/>
      <c r="AE78" s="12"/>
      <c r="AF78" s="12"/>
      <c r="AG78" s="12"/>
      <c r="AH78" s="12"/>
    </row>
    <row r="79" spans="1:34" ht="49.5" customHeight="1">
      <c r="A79" s="57"/>
      <c r="B79" s="72" t="str">
        <f ca="1">OFFSET(L!$C$1,MATCH("Declaration"&amp;ADDRESS(ROW(),COLUMN(),4),L!$A:$A,0)-1,SL,,)&amp;$Q$37</f>
        <v>F. Erheben Sie von Ihren Lieferanten Due-Diligence-Informationen zu Konfliktmineralien gemäß Richtlinie IPC-1755 „Conflict Minerals Data Exchange Standard“ [z. B. CFSI Conflict Minerals Reporting Template]？  (*)</v>
      </c>
      <c r="C79" s="73"/>
      <c r="D79" s="329" t="s">
        <v>5021</v>
      </c>
      <c r="E79" s="330"/>
      <c r="F79" s="73"/>
      <c r="G79" s="331"/>
      <c r="H79" s="332"/>
      <c r="I79" s="332"/>
      <c r="J79" s="333"/>
      <c r="K79" s="51"/>
      <c r="L79" s="152" t="s">
        <v>2470</v>
      </c>
      <c r="M79" s="151"/>
      <c r="N79" s="144"/>
      <c r="O79" s="145"/>
      <c r="P79" s="12"/>
      <c r="Q79" s="12"/>
      <c r="R79" s="12"/>
      <c r="S79" s="12"/>
      <c r="T79" s="12"/>
      <c r="U79" s="12"/>
      <c r="V79" s="12"/>
      <c r="W79" s="12"/>
      <c r="X79" s="12"/>
      <c r="Y79" s="12"/>
      <c r="Z79" s="12"/>
      <c r="AA79" s="12"/>
      <c r="AB79" s="12"/>
      <c r="AC79" s="12"/>
      <c r="AD79" s="12"/>
      <c r="AE79" s="12"/>
      <c r="AF79" s="12"/>
      <c r="AG79" s="12"/>
      <c r="AH79" s="12"/>
    </row>
    <row r="80" spans="1:34" ht="15">
      <c r="A80" s="57"/>
      <c r="B80" s="77"/>
      <c r="C80" s="15"/>
      <c r="D80" s="1"/>
      <c r="E80" s="1"/>
      <c r="F80" s="16"/>
      <c r="G80" s="372"/>
      <c r="H80" s="372"/>
      <c r="I80" s="372"/>
      <c r="J80" s="372"/>
      <c r="K80" s="51"/>
      <c r="L80" s="152"/>
      <c r="M80" s="151"/>
      <c r="N80" s="144"/>
      <c r="O80" s="145"/>
      <c r="P80" s="12"/>
      <c r="Q80" s="12"/>
      <c r="R80" s="12"/>
      <c r="S80" s="12"/>
      <c r="T80" s="12"/>
      <c r="U80" s="12"/>
      <c r="V80" s="12"/>
      <c r="W80" s="12"/>
      <c r="X80" s="12"/>
      <c r="Y80" s="12"/>
      <c r="Z80" s="12"/>
      <c r="AA80" s="12"/>
      <c r="AB80" s="12"/>
      <c r="AC80" s="12"/>
      <c r="AD80" s="12"/>
      <c r="AE80" s="12"/>
      <c r="AF80" s="12"/>
      <c r="AG80" s="12"/>
      <c r="AH80" s="12"/>
    </row>
    <row r="81" spans="1:34" ht="29.25">
      <c r="A81" s="57"/>
      <c r="B81" s="72" t="str">
        <f ca="1">OFFSET(L!$C$1,MATCH("Declaration"&amp;ADDRESS(ROW(),COLUMN(),4),L!$A:$A,0)-1,SL,,)&amp;$Q$37</f>
        <v>G. Verlangen Sie von Ihren Lieferanten die Namen der Schmelzhütten? (*)</v>
      </c>
      <c r="C81" s="73"/>
      <c r="D81" s="329" t="s">
        <v>5021</v>
      </c>
      <c r="E81" s="330"/>
      <c r="F81" s="73"/>
      <c r="G81" s="331"/>
      <c r="H81" s="332"/>
      <c r="I81" s="332"/>
      <c r="J81" s="333"/>
      <c r="K81" s="51"/>
      <c r="L81" s="152" t="s">
        <v>2470</v>
      </c>
      <c r="M81" s="151"/>
      <c r="N81" s="144"/>
      <c r="O81" s="145"/>
      <c r="P81" s="12"/>
      <c r="Q81" s="12"/>
      <c r="R81" s="12"/>
      <c r="S81" s="12"/>
      <c r="T81" s="12"/>
      <c r="U81" s="12"/>
      <c r="V81" s="12"/>
      <c r="W81" s="12"/>
      <c r="X81" s="12"/>
      <c r="Y81" s="12"/>
      <c r="Z81" s="12"/>
      <c r="AA81" s="12"/>
      <c r="AB81" s="12"/>
      <c r="AC81" s="12"/>
      <c r="AD81" s="12"/>
      <c r="AE81" s="12"/>
      <c r="AF81" s="12"/>
      <c r="AG81" s="12"/>
      <c r="AH81" s="12"/>
    </row>
    <row r="82" spans="1:34" ht="15">
      <c r="A82" s="57"/>
      <c r="B82" s="77"/>
      <c r="C82" s="15"/>
      <c r="D82" s="1"/>
      <c r="E82" s="1"/>
      <c r="F82" s="16"/>
      <c r="G82" s="372"/>
      <c r="H82" s="372"/>
      <c r="I82" s="372"/>
      <c r="J82" s="372"/>
      <c r="K82" s="51"/>
      <c r="L82" s="152"/>
      <c r="M82" s="151"/>
      <c r="N82" s="144"/>
      <c r="O82" s="145"/>
      <c r="P82" s="12"/>
      <c r="Q82" s="12"/>
      <c r="R82" s="12"/>
      <c r="S82" s="12"/>
      <c r="T82" s="12"/>
      <c r="U82" s="12"/>
      <c r="V82" s="12"/>
      <c r="W82" s="12"/>
      <c r="X82" s="12"/>
      <c r="Y82" s="12"/>
      <c r="Z82" s="12"/>
      <c r="AA82" s="12"/>
      <c r="AB82" s="12"/>
      <c r="AC82" s="12"/>
      <c r="AD82" s="12"/>
      <c r="AE82" s="12"/>
      <c r="AF82" s="12"/>
      <c r="AG82" s="12"/>
      <c r="AH82" s="12"/>
    </row>
    <row r="83" spans="1:34" ht="36.950000000000003" customHeight="1">
      <c r="A83" s="57"/>
      <c r="B83" s="72" t="str">
        <f ca="1">OFFSET(L!$C$1,MATCH("Declaration"&amp;ADDRESS(ROW(),COLUMN(),4),L!$A:$A,0)-1,SL,,)&amp;$Q$37</f>
        <v>H. Überprüfen Sie die Due-Diligence-Informationen, die Sie von ihren Lieferanten erhalten, anhand der Erwartungen Ihres Unternehmens? (*)</v>
      </c>
      <c r="C83" s="73"/>
      <c r="D83" s="329" t="s">
        <v>5026</v>
      </c>
      <c r="E83" s="330"/>
      <c r="F83" s="73"/>
      <c r="G83" s="331"/>
      <c r="H83" s="332"/>
      <c r="I83" s="332"/>
      <c r="J83" s="333"/>
      <c r="K83" s="51"/>
      <c r="L83" s="152" t="s">
        <v>2468</v>
      </c>
      <c r="M83" s="151"/>
      <c r="N83" s="144"/>
      <c r="O83" s="145"/>
      <c r="P83" s="12"/>
      <c r="Q83" s="12"/>
      <c r="R83" s="12"/>
      <c r="S83" s="12"/>
      <c r="T83" s="12"/>
      <c r="U83" s="12"/>
      <c r="V83" s="12"/>
      <c r="W83" s="12"/>
      <c r="X83" s="12"/>
      <c r="Y83" s="12"/>
      <c r="Z83" s="12"/>
      <c r="AA83" s="12"/>
      <c r="AB83" s="12"/>
      <c r="AC83" s="12"/>
      <c r="AD83" s="12"/>
      <c r="AE83" s="12"/>
      <c r="AF83" s="12"/>
      <c r="AG83" s="12"/>
      <c r="AH83" s="12"/>
    </row>
    <row r="84" spans="1:34" ht="15">
      <c r="A84" s="57"/>
      <c r="B84" s="74"/>
      <c r="C84" s="15"/>
      <c r="D84" s="1"/>
      <c r="E84" s="1"/>
      <c r="F84" s="16"/>
      <c r="G84" s="385"/>
      <c r="H84" s="385"/>
      <c r="I84" s="385"/>
      <c r="J84" s="385"/>
      <c r="K84" s="51"/>
      <c r="L84" s="152"/>
      <c r="M84" s="151"/>
      <c r="N84" s="144"/>
      <c r="O84" s="145"/>
      <c r="P84" s="12"/>
      <c r="Q84" s="12"/>
      <c r="R84" s="12"/>
      <c r="S84" s="12"/>
      <c r="T84" s="12"/>
      <c r="U84" s="12"/>
      <c r="V84" s="12"/>
      <c r="W84" s="12"/>
      <c r="X84" s="12"/>
      <c r="Y84" s="12"/>
      <c r="Z84" s="12"/>
      <c r="AA84" s="12"/>
      <c r="AB84" s="12"/>
      <c r="AC84" s="12"/>
      <c r="AD84" s="12"/>
      <c r="AE84" s="12"/>
      <c r="AF84" s="12"/>
      <c r="AG84" s="12"/>
      <c r="AH84" s="12"/>
    </row>
    <row r="85" spans="1:34" ht="29.25">
      <c r="A85" s="57"/>
      <c r="B85" s="72" t="str">
        <f ca="1">OFFSET(L!$C$1,MATCH("Declaration"&amp;ADDRESS(ROW(),COLUMN(),4),L!$A:$A,0)-1,SL,,)&amp;$Q$37</f>
        <v>I. Sieht Ihr Review-Prozess ein Korrekturmaßnahmen-Management vor? (*)</v>
      </c>
      <c r="C85" s="73"/>
      <c r="D85" s="329" t="s">
        <v>5027</v>
      </c>
      <c r="E85" s="330"/>
      <c r="F85" s="73"/>
      <c r="G85" s="331"/>
      <c r="H85" s="332"/>
      <c r="I85" s="332"/>
      <c r="J85" s="333"/>
      <c r="K85" s="51"/>
      <c r="L85" s="152" t="s">
        <v>2470</v>
      </c>
      <c r="M85" s="151"/>
      <c r="N85" s="144"/>
      <c r="O85" s="145"/>
      <c r="P85" s="12"/>
      <c r="Q85" s="12"/>
      <c r="R85" s="12"/>
      <c r="S85" s="12"/>
      <c r="T85" s="12"/>
      <c r="U85" s="12"/>
      <c r="V85" s="12"/>
      <c r="W85" s="12"/>
      <c r="X85" s="12"/>
      <c r="Y85" s="12"/>
      <c r="Z85" s="12"/>
      <c r="AA85" s="12"/>
      <c r="AB85" s="12"/>
      <c r="AC85" s="12"/>
      <c r="AD85" s="12"/>
      <c r="AE85" s="12"/>
      <c r="AF85" s="12"/>
      <c r="AG85" s="12"/>
      <c r="AH85" s="12"/>
    </row>
    <row r="86" spans="1:34" ht="14.65">
      <c r="A86" s="57"/>
      <c r="B86" s="78"/>
      <c r="C86" s="13"/>
      <c r="D86" s="79"/>
      <c r="E86" s="79"/>
      <c r="F86" s="13"/>
      <c r="G86" s="80"/>
      <c r="H86" s="80"/>
      <c r="I86" s="80"/>
      <c r="J86" s="80"/>
      <c r="K86" s="51"/>
      <c r="L86" s="152"/>
      <c r="M86" s="151"/>
      <c r="N86" s="144"/>
      <c r="O86" s="145"/>
      <c r="P86" s="12"/>
      <c r="Q86" s="12"/>
      <c r="R86" s="12"/>
      <c r="S86" s="12"/>
      <c r="T86" s="12"/>
      <c r="U86" s="12"/>
      <c r="V86" s="12"/>
      <c r="W86" s="12"/>
      <c r="X86" s="12"/>
      <c r="Y86" s="12"/>
      <c r="Z86" s="12"/>
      <c r="AA86" s="12"/>
      <c r="AB86" s="12"/>
      <c r="AC86" s="12"/>
      <c r="AD86" s="12"/>
      <c r="AE86" s="12"/>
      <c r="AF86" s="12"/>
      <c r="AG86" s="12"/>
      <c r="AH86" s="12"/>
    </row>
    <row r="87" spans="1:34" ht="29.25">
      <c r="A87" s="57"/>
      <c r="B87" s="72" t="str">
        <f ca="1">OFFSET(L!$C$1,MATCH("Declaration"&amp;ADDRESS(ROW(),COLUMN(),4),L!$A:$A,0)-1,SL,,)&amp;$Q$37</f>
        <v>J. Unterliegt Ihre Firma den Offenlegungspflichten der SEC im Bezug auf Konfliktmineralien?  (*)</v>
      </c>
      <c r="C87" s="73"/>
      <c r="D87" s="329" t="s">
        <v>925</v>
      </c>
      <c r="E87" s="330"/>
      <c r="F87" s="73"/>
      <c r="G87" s="331"/>
      <c r="H87" s="332"/>
      <c r="I87" s="332"/>
      <c r="J87" s="333"/>
      <c r="K87" s="51"/>
      <c r="L87" s="153" t="s">
        <v>2470</v>
      </c>
      <c r="M87" s="144"/>
      <c r="N87" s="144"/>
      <c r="O87" s="145"/>
      <c r="P87" s="12"/>
      <c r="Q87" s="12"/>
      <c r="R87" s="12"/>
      <c r="S87" s="12"/>
      <c r="T87" s="12"/>
      <c r="U87" s="12"/>
      <c r="V87" s="12"/>
      <c r="W87" s="12"/>
      <c r="X87" s="12"/>
      <c r="Y87" s="12"/>
      <c r="Z87" s="12"/>
      <c r="AA87" s="12"/>
      <c r="AB87" s="12"/>
      <c r="AC87" s="12"/>
      <c r="AD87" s="12"/>
      <c r="AE87" s="12"/>
      <c r="AF87" s="12"/>
      <c r="AG87" s="12"/>
      <c r="AH87" s="12"/>
    </row>
    <row r="88" spans="1:34" ht="14.65">
      <c r="A88" s="57"/>
      <c r="B88" s="386" t="str">
        <f ca="1">IF(OR($D$8="",$I$3=""),"","Click here to check required fields completion")</f>
        <v/>
      </c>
      <c r="C88" s="386"/>
      <c r="D88" s="386"/>
      <c r="E88" s="386"/>
      <c r="F88" s="386"/>
      <c r="G88" s="386"/>
      <c r="H88" s="386"/>
      <c r="I88" s="386"/>
      <c r="J88" s="386"/>
      <c r="K88" s="51"/>
      <c r="L88" s="153"/>
      <c r="M88" s="144"/>
      <c r="N88" s="144"/>
      <c r="O88" s="145"/>
      <c r="P88" s="12"/>
      <c r="Q88" s="12"/>
      <c r="R88" s="12"/>
      <c r="S88" s="12"/>
      <c r="T88" s="12"/>
      <c r="U88" s="12"/>
      <c r="V88" s="12"/>
      <c r="W88" s="12"/>
      <c r="X88" s="12"/>
      <c r="Y88" s="12"/>
      <c r="Z88" s="12"/>
      <c r="AA88" s="12"/>
      <c r="AB88" s="12"/>
      <c r="AC88" s="12"/>
      <c r="AD88" s="12"/>
      <c r="AE88" s="12"/>
      <c r="AF88" s="12"/>
      <c r="AG88" s="12"/>
      <c r="AH88" s="12"/>
    </row>
    <row r="89" spans="1:34" ht="15" thickBot="1">
      <c r="A89" s="383" t="str">
        <f ca="1">OFFSET(L!$C$1,MATCH("General"&amp;"Cpy",L!$A:$A,0)-1,SL,,)</f>
        <v>© 2016 Conflict-Free Sourcing Initiative. All rights reserved.</v>
      </c>
      <c r="B89" s="384"/>
      <c r="C89" s="384"/>
      <c r="D89" s="384"/>
      <c r="E89" s="384"/>
      <c r="F89" s="384"/>
      <c r="G89" s="384"/>
      <c r="H89" s="384"/>
      <c r="I89" s="384"/>
      <c r="J89" s="384"/>
      <c r="K89" s="81"/>
      <c r="L89" s="153"/>
      <c r="M89" s="144"/>
      <c r="N89" s="144"/>
      <c r="O89" s="145"/>
      <c r="P89" s="12"/>
      <c r="Q89" s="12"/>
      <c r="R89" s="12"/>
      <c r="S89" s="12"/>
      <c r="T89" s="12"/>
      <c r="U89" s="12"/>
      <c r="V89" s="12"/>
      <c r="W89" s="12"/>
      <c r="X89" s="12"/>
      <c r="Y89" s="12"/>
      <c r="Z89" s="12"/>
      <c r="AA89" s="12"/>
      <c r="AB89" s="12"/>
      <c r="AC89" s="12"/>
      <c r="AD89" s="12"/>
      <c r="AE89" s="12"/>
      <c r="AF89" s="12"/>
      <c r="AG89" s="12"/>
      <c r="AH89" s="12"/>
    </row>
    <row r="90" spans="1:34" ht="15" thickTop="1">
      <c r="A90" s="144"/>
      <c r="B90" s="127"/>
      <c r="L90" s="143"/>
      <c r="M90" s="144"/>
      <c r="N90" s="144"/>
      <c r="O90" s="145"/>
      <c r="P90" s="12"/>
      <c r="Q90" s="12"/>
      <c r="R90" s="12"/>
      <c r="S90" s="12"/>
      <c r="T90" s="12"/>
      <c r="U90" s="12"/>
      <c r="V90" s="12"/>
      <c r="W90" s="12"/>
      <c r="X90" s="12"/>
      <c r="Y90" s="12"/>
      <c r="Z90" s="12"/>
      <c r="AA90" s="12"/>
      <c r="AB90" s="12"/>
      <c r="AC90" s="12"/>
      <c r="AD90" s="12"/>
      <c r="AE90" s="12"/>
      <c r="AF90" s="12"/>
      <c r="AG90" s="12"/>
      <c r="AH90" s="12"/>
    </row>
    <row r="91" spans="1:34">
      <c r="A91" s="127"/>
      <c r="B91" s="127"/>
    </row>
    <row r="93" spans="1:34" hidden="1"/>
    <row r="94" spans="1:34" hidden="1">
      <c r="D94" s="160" t="s">
        <v>924</v>
      </c>
    </row>
    <row r="95" spans="1:34" hidden="1">
      <c r="D95" s="160" t="s">
        <v>925</v>
      </c>
    </row>
    <row r="96" spans="1:34" hidden="1">
      <c r="D96" s="160" t="s">
        <v>926</v>
      </c>
    </row>
    <row r="97" spans="4:4" hidden="1">
      <c r="D97" s="160" t="s">
        <v>927</v>
      </c>
    </row>
    <row r="98" spans="4:4" hidden="1">
      <c r="D98" s="160" t="s">
        <v>928</v>
      </c>
    </row>
    <row r="99" spans="4:4" hidden="1">
      <c r="D99" s="160" t="s">
        <v>929</v>
      </c>
    </row>
    <row r="100" spans="4:4" hidden="1">
      <c r="D100" s="160" t="s">
        <v>930</v>
      </c>
    </row>
    <row r="101" spans="4:4" hidden="1">
      <c r="D101" s="160" t="s">
        <v>932</v>
      </c>
    </row>
    <row r="102" spans="4:4" hidden="1">
      <c r="D102" s="160" t="s">
        <v>931</v>
      </c>
    </row>
    <row r="103" spans="4:4" hidden="1"/>
  </sheetData>
  <sheetProtection password="E985" sheet="1" objects="1" scenarios="1" formatRows="0"/>
  <customSheetViews>
    <customSheetView guid="{81CF54B1-70AB-4A68-BB72-21925B5D4874}" scale="80" zeroValues="0" fitToPage="1" hiddenColumns="1">
      <selection activeCell="D8" sqref="D8:J8"/>
      <pageMargins left="0.7" right="0.7" top="0.75" bottom="0.75" header="0.3" footer="0.3"/>
      <pageSetup orientation="portrait"/>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H61:J61"/>
    <mergeCell ref="G56:J56"/>
    <mergeCell ref="D59:E59"/>
    <mergeCell ref="D58:E5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D15:J15"/>
    <mergeCell ref="D17:J17"/>
    <mergeCell ref="D16:J16"/>
    <mergeCell ref="D20:J20"/>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G27:J27"/>
    <mergeCell ref="D21:J21"/>
    <mergeCell ref="D26:E26"/>
    <mergeCell ref="D27:E27"/>
    <mergeCell ref="D22:E22"/>
    <mergeCell ref="B24:J24"/>
    <mergeCell ref="G38:J38"/>
    <mergeCell ref="D38:E38"/>
    <mergeCell ref="D34:E34"/>
    <mergeCell ref="D33:E33"/>
    <mergeCell ref="G34:J34"/>
    <mergeCell ref="D31:E31"/>
    <mergeCell ref="D25:E25"/>
    <mergeCell ref="D37:E37"/>
    <mergeCell ref="D49:E49"/>
    <mergeCell ref="D55:E55"/>
    <mergeCell ref="D32:E32"/>
    <mergeCell ref="D46:E46"/>
    <mergeCell ref="D35:E35"/>
    <mergeCell ref="D39:E39"/>
    <mergeCell ref="D45:E45"/>
    <mergeCell ref="G45:J45"/>
    <mergeCell ref="G40:J40"/>
    <mergeCell ref="D44:E44"/>
    <mergeCell ref="G33:J33"/>
    <mergeCell ref="D43:E43"/>
  </mergeCells>
  <phoneticPr fontId="4" type="noConversion"/>
  <conditionalFormatting sqref="D69:E69 D71:E71 D73:E73 D75:E75 D87:E87 D79:E79 D81:E81 D83:E83 D85:E85 D77">
    <cfRule type="expression" dxfId="62" priority="30" stopIfTrue="1">
      <formula>AND($D$26="No",$D$27="No",$D$28="No",$D$29="No")</formula>
    </cfRule>
    <cfRule type="expression" dxfId="61" priority="31" stopIfTrue="1">
      <formula>IF(D69="",TRUE)</formula>
    </cfRule>
  </conditionalFormatting>
  <conditionalFormatting sqref="G71:J71">
    <cfRule type="expression" dxfId="60" priority="2" stopIfTrue="1">
      <formula>IF(AND($D$71="Yes",$G$71=""),TRUE)</formula>
    </cfRule>
  </conditionalFormatting>
  <conditionalFormatting sqref="D26:E26">
    <cfRule type="expression" dxfId="59" priority="82" stopIfTrue="1">
      <formula>IF($D$26="",TRUE)</formula>
    </cfRule>
  </conditionalFormatting>
  <conditionalFormatting sqref="D38:E38 D44:E44 D50:E50 D56:E56 D62:E62">
    <cfRule type="expression" dxfId="58" priority="87" stopIfTrue="1">
      <formula>$P$38=""</formula>
    </cfRule>
    <cfRule type="expression" dxfId="57" priority="88" stopIfTrue="1">
      <formula>D38=""</formula>
    </cfRule>
  </conditionalFormatting>
  <conditionalFormatting sqref="D27:E27">
    <cfRule type="expression" dxfId="56" priority="89" stopIfTrue="1">
      <formula>IF($D$27="",TRUE)</formula>
    </cfRule>
  </conditionalFormatting>
  <conditionalFormatting sqref="D28:E28">
    <cfRule type="expression" dxfId="55" priority="90" stopIfTrue="1">
      <formula>IF($D$28="",TRUE)</formula>
    </cfRule>
  </conditionalFormatting>
  <conditionalFormatting sqref="D29:E29">
    <cfRule type="expression" dxfId="54" priority="91" stopIfTrue="1">
      <formula>IF($D$29="",TRUE)</formula>
    </cfRule>
  </conditionalFormatting>
  <conditionalFormatting sqref="D32:E32">
    <cfRule type="expression" dxfId="53" priority="92" stopIfTrue="1">
      <formula>IF($D$32="",TRUE)</formula>
    </cfRule>
  </conditionalFormatting>
  <conditionalFormatting sqref="D33:E33">
    <cfRule type="expression" dxfId="52" priority="93" stopIfTrue="1">
      <formula>IF($D$33="",TRUE)</formula>
    </cfRule>
  </conditionalFormatting>
  <conditionalFormatting sqref="D34:E34">
    <cfRule type="expression" dxfId="51" priority="94" stopIfTrue="1">
      <formula>IF($D$34="",TRUE)</formula>
    </cfRule>
  </conditionalFormatting>
  <conditionalFormatting sqref="D35:E35">
    <cfRule type="expression" dxfId="50" priority="95" stopIfTrue="1">
      <formula>IF($D$35="",TRUE)</formula>
    </cfRule>
  </conditionalFormatting>
  <conditionalFormatting sqref="D8:J8">
    <cfRule type="expression" dxfId="49" priority="96" stopIfTrue="1">
      <formula>IF($D$8="",TRUE)</formula>
    </cfRule>
  </conditionalFormatting>
  <conditionalFormatting sqref="D9:G9">
    <cfRule type="expression" dxfId="48" priority="97" stopIfTrue="1">
      <formula>IF($D$9="",TRUE)</formula>
    </cfRule>
  </conditionalFormatting>
  <conditionalFormatting sqref="D15:J15">
    <cfRule type="expression" dxfId="47" priority="98" stopIfTrue="1">
      <formula>IF($D$15="",TRUE)</formula>
    </cfRule>
  </conditionalFormatting>
  <conditionalFormatting sqref="D16:J16">
    <cfRule type="expression" dxfId="46" priority="99" stopIfTrue="1">
      <formula>IF($D$16="",TRUE)</formula>
    </cfRule>
  </conditionalFormatting>
  <conditionalFormatting sqref="D17:J17">
    <cfRule type="expression" dxfId="45" priority="100" stopIfTrue="1">
      <formula>IF($D$17="",TRUE)</formula>
    </cfRule>
  </conditionalFormatting>
  <conditionalFormatting sqref="D18:J18">
    <cfRule type="expression" dxfId="44" priority="101" stopIfTrue="1">
      <formula>IF($D$18="",TRUE)</formula>
    </cfRule>
  </conditionalFormatting>
  <conditionalFormatting sqref="D20:J20">
    <cfRule type="expression" dxfId="43" priority="102" stopIfTrue="1">
      <formula>IF($D$20="",TRUE)</formula>
    </cfRule>
  </conditionalFormatting>
  <conditionalFormatting sqref="D21:J21">
    <cfRule type="expression" dxfId="42" priority="103" stopIfTrue="1">
      <formula>IF($D$21="",TRUE)</formula>
    </cfRule>
  </conditionalFormatting>
  <conditionalFormatting sqref="D22:E22">
    <cfRule type="expression" dxfId="41" priority="104" stopIfTrue="1">
      <formula>IF($D$22="",TRUE)</formula>
    </cfRule>
  </conditionalFormatting>
  <conditionalFormatting sqref="D39:E39 D45:E45 D51:E51 D57:E57 D63:E63">
    <cfRule type="expression" dxfId="40" priority="105" stopIfTrue="1">
      <formula>$P$39=""</formula>
    </cfRule>
    <cfRule type="expression" dxfId="39" priority="106" stopIfTrue="1">
      <formula>D39=""</formula>
    </cfRule>
  </conditionalFormatting>
  <conditionalFormatting sqref="D40:E40 D46:E46 D52:E52 D58:E58 D64:E64">
    <cfRule type="expression" dxfId="38" priority="107" stopIfTrue="1">
      <formula>$P$40=""</formula>
    </cfRule>
    <cfRule type="expression" dxfId="37" priority="108" stopIfTrue="1">
      <formula>D40=""</formula>
    </cfRule>
  </conditionalFormatting>
  <conditionalFormatting sqref="D41:E41 D47:E47 D53:E53 D59:E59 D65:E65">
    <cfRule type="expression" dxfId="36" priority="109" stopIfTrue="1">
      <formula>$P$41=""</formula>
    </cfRule>
    <cfRule type="expression" dxfId="35" priority="110" stopIfTrue="1">
      <formula>D41=""</formula>
    </cfRule>
  </conditionalFormatting>
  <conditionalFormatting sqref="D10:J10">
    <cfRule type="expression" dxfId="34" priority="1" stopIfTrue="1">
      <formula>IF($D$9=$Q$9,TRUE)</formula>
    </cfRule>
    <cfRule type="expression" dxfId="33" priority="111" stopIfTrue="1">
      <formula>IF(AND($D$10="",$D$9=$R$9),TRUE)</formula>
    </cfRule>
  </conditionalFormatting>
  <dataValidations count="6">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d_Date must be displayed in international format DD-MMM-YYYY_x000d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87:E87 D85:E85 D83:E83 D81:E81 D79:E79 D77:E77 D75:E75 D73:E73 D71:E71 D69:E69 D56:E59 D32:E35 D62:E65" xr:uid="{00000000-0002-0000-0300-000003000000}">
      <formula1>$D$94:$D$95</formula1>
    </dataValidation>
    <dataValidation type="list" allowBlank="1" showInputMessage="1" showErrorMessage="1" sqref="D38:E41 D44:E47" xr:uid="{00000000-0002-0000-0300-000004000000}">
      <formula1>$D$94:$D$96</formula1>
    </dataValidation>
    <dataValidation type="list" allowBlank="1" showInputMessage="1" showErrorMessage="1" sqref="D50:E53" xr:uid="{00000000-0002-0000-0300-000005000000}">
      <formula1>$D$97:$D$102</formula1>
    </dataValidation>
  </dataValidations>
  <hyperlinks>
    <hyperlink ref="I4:J4" location="Instructions!B71" display="Link to Terms &amp; Conditions" xr:uid="{00000000-0004-0000-0300-000000000000}"/>
    <hyperlink ref="F3:H3" location="Checker!A1" display="Checker!A1" xr:uid="{00000000-0004-0000-0300-000001000000}"/>
    <hyperlink ref="B88:J88" location="Checker!A1" display="Checker!A1" xr:uid="{00000000-0004-0000-0300-000002000000}"/>
    <hyperlink ref="B78:J78" location="Checker!A1" display="Checker!A1" xr:uid="{00000000-0004-0000-0300-000003000000}"/>
    <hyperlink ref="H61:J61" location="'Smelter List'!A1" display="'Smelter List'!A1" xr:uid="{00000000-0004-0000-0300-000004000000}"/>
    <hyperlink ref="D11:J11" location="'Product List'!B6" display="'Product List'!B6" xr:uid="{00000000-0004-0000-0300-000005000000}"/>
  </hyperlinks>
  <pageMargins left="0.70866141732283505" right="0.70866141732283505" top="0.74803149606299202" bottom="0.74803149606299202" header="0.31496062992126" footer="0.31496062992126"/>
  <pageSetup scale="41" fitToHeight="0" orientation="portrait"/>
  <rowBreaks count="1" manualBreakCount="1">
    <brk id="60"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Y2508"/>
  <sheetViews>
    <sheetView showGridLines="0" showZeros="0" zoomScale="75" zoomScaleNormal="75" zoomScalePageLayoutView="75" workbookViewId="0">
      <pane ySplit="4" topLeftCell="A5" activePane="bottomLeft" state="frozen"/>
      <selection pane="bottomLeft" activeCell="A7" sqref="A7"/>
    </sheetView>
  </sheetViews>
  <sheetFormatPr baseColWidth="10" defaultColWidth="8.64453125" defaultRowHeight="12.4"/>
  <cols>
    <col min="1" max="1" width="13.46875" style="209" customWidth="1"/>
    <col min="2" max="2" width="13.3515625" style="209" customWidth="1"/>
    <col min="3" max="4" width="40.46875" style="209" customWidth="1"/>
    <col min="5" max="5" width="25.64453125" style="209" customWidth="1"/>
    <col min="6" max="6" width="14.64453125" style="209" customWidth="1"/>
    <col min="7" max="7" width="15.64453125" style="209" customWidth="1"/>
    <col min="8" max="8" width="25.1171875" style="209" customWidth="1"/>
    <col min="9" max="9" width="24.3515625" style="209" customWidth="1"/>
    <col min="10" max="10" width="18.3515625" style="209" customWidth="1"/>
    <col min="11" max="11" width="27.3515625" style="209" customWidth="1"/>
    <col min="12" max="12" width="20.64453125" style="209" customWidth="1"/>
    <col min="13" max="13" width="35.1171875" style="209" customWidth="1"/>
    <col min="14" max="14" width="42.1171875" style="209" customWidth="1"/>
    <col min="15" max="15" width="32.1171875" style="209" customWidth="1"/>
    <col min="16" max="16" width="22.87890625" style="209" customWidth="1"/>
    <col min="17" max="17" width="43.46875" style="209" customWidth="1"/>
    <col min="18" max="18" width="8.64453125" style="144" hidden="1" customWidth="1"/>
    <col min="19" max="19" width="6.1171875" style="144" hidden="1" customWidth="1"/>
    <col min="20" max="21" width="8.64453125" style="144" hidden="1" customWidth="1"/>
    <col min="22" max="23" width="4.3515625" style="144" hidden="1" customWidth="1"/>
    <col min="24" max="24" width="4.3515625" style="209" hidden="1" customWidth="1"/>
    <col min="25" max="25" width="7.64453125" style="209" hidden="1" customWidth="1"/>
    <col min="26" max="31" width="4.3515625" style="209" customWidth="1"/>
    <col min="32" max="16384" width="8.64453125" style="209"/>
  </cols>
  <sheetData>
    <row r="1" spans="1:25" s="22" customFormat="1" ht="13.15" thickTop="1">
      <c r="A1" s="236"/>
      <c r="B1" s="229"/>
      <c r="C1" s="229"/>
      <c r="D1" s="229"/>
      <c r="E1" s="229"/>
      <c r="F1" s="229"/>
      <c r="G1" s="229"/>
      <c r="H1" s="229"/>
      <c r="I1" s="229"/>
      <c r="J1" s="229"/>
      <c r="K1" s="229"/>
      <c r="L1" s="229"/>
      <c r="M1" s="229"/>
      <c r="N1" s="229"/>
      <c r="O1" s="229"/>
      <c r="P1" s="229"/>
      <c r="Q1" s="230"/>
      <c r="R1" s="237" t="s">
        <v>4843</v>
      </c>
      <c r="S1" s="238"/>
      <c r="T1" s="239"/>
      <c r="U1" s="237"/>
      <c r="V1" s="237"/>
      <c r="W1" s="237"/>
    </row>
    <row r="2" spans="1:25" s="22" customFormat="1" ht="20.100000000000001" customHeight="1">
      <c r="A2" s="272"/>
      <c r="B2" s="271" t="str">
        <f ca="1">OFFSET(L!$C$1,MATCH("Smelter List"&amp;ADDRESS(ROW(),COLUMN(),4),L!$A:$A,0)-1,SL,,)</f>
        <v>UM ZU BEGINNEN:</v>
      </c>
      <c r="C2" s="274"/>
      <c r="D2" s="274"/>
      <c r="E2" s="274"/>
      <c r="F2" s="115"/>
      <c r="G2" s="115"/>
      <c r="H2" s="115"/>
      <c r="I2" s="116"/>
      <c r="J2" s="387" t="str">
        <f ca="1">OFFSET(L!$C$1,MATCH("Smelter List"&amp;ADDRESS(ROW(),COLUMN(),4),L!$A:$A,0)-1,SL,,)</f>
        <v>Link zur "CFS Compliant Smelter"- Liste</v>
      </c>
      <c r="K2" s="388"/>
      <c r="L2" s="388"/>
      <c r="M2" s="388"/>
      <c r="N2" s="388"/>
      <c r="O2" s="388"/>
      <c r="P2" s="173"/>
      <c r="Q2" s="162"/>
      <c r="R2" s="237"/>
      <c r="S2" s="237"/>
      <c r="T2" s="238"/>
      <c r="U2" s="237"/>
      <c r="V2" s="237"/>
      <c r="W2" s="237"/>
    </row>
    <row r="3" spans="1:25" s="22" customFormat="1" ht="188.25" customHeight="1">
      <c r="A3" s="273"/>
      <c r="B3" s="389" t="str">
        <f ca="1">OFFSET(L!$C$1,MATCH("Smelter List"&amp;ADDRESS(ROW(),COLUMN(),4),L!$A:$A,0)-1,SL,,)</f>
        <v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v>
      </c>
      <c r="C3" s="389"/>
      <c r="D3" s="389"/>
      <c r="E3" s="389"/>
      <c r="F3" s="182"/>
      <c r="G3" s="182" t="str">
        <f ca="1">OFFSET(L!$C$1,MATCH("General"&amp;"Cpy",L!$A:$A,0)-1,SL,,)</f>
        <v>© 2016 Conflict-Free Sourcing Initiative. All rights reserved.</v>
      </c>
      <c r="H3" s="117"/>
      <c r="I3" s="118"/>
      <c r="J3" s="174"/>
      <c r="K3" s="175"/>
      <c r="L3" s="163"/>
      <c r="M3" s="176"/>
      <c r="N3" s="176"/>
      <c r="O3" s="126"/>
      <c r="P3" s="126"/>
      <c r="Q3" s="193" t="s">
        <v>4754</v>
      </c>
      <c r="R3" s="237"/>
      <c r="S3" s="237"/>
      <c r="T3" s="240" t="s">
        <v>2325</v>
      </c>
      <c r="U3" s="240" t="s">
        <v>2324</v>
      </c>
      <c r="V3" s="240" t="s">
        <v>2326</v>
      </c>
      <c r="W3" s="240" t="s">
        <v>2323</v>
      </c>
    </row>
    <row r="4" spans="1:25" s="243" customFormat="1" ht="75.95" customHeight="1">
      <c r="A4" s="203" t="str">
        <f ca="1">OFFSET(L!$C$1,MATCH("Smelter List"&amp;ADDRESS(ROW(),COLUMN(),4),L!$A:$A,0)-1,SL,,)</f>
        <v xml:space="preserve">Eingabespalte Schmelzofenidentifizierungsnummer </v>
      </c>
      <c r="B4" s="203" t="str">
        <f ca="1">OFFSET(L!$C$1,MATCH("Smelter List"&amp;ADDRESS(ROW(),COLUMN(),4),L!$A:$A,0)-1,SL,,)</f>
        <v>Metall (*)</v>
      </c>
      <c r="C4" s="203" t="str">
        <f ca="1">OFFSET(L!$C$1,MATCH("Smelter List"&amp;ADDRESS(ROW(),COLUMN(),4),L!$A:$A,0)-1,SL,,)</f>
        <v>Schmelzhütten-Referenz-Liste(*)</v>
      </c>
      <c r="D4" s="203" t="str">
        <f ca="1">OFFSET(L!$C$1,MATCH("Smelter List"&amp;ADDRESS(ROW(),COLUMN(),4),L!$A:$A,0)-1,SL,,)</f>
        <v>Reguläre Namen der Schmelzhütten(*)</v>
      </c>
      <c r="E4" s="203" t="str">
        <f ca="1">OFFSET(L!$C$1,MATCH("Smelter List"&amp;ADDRESS(ROW(),COLUMN(),4),L!$A:$A,0)-1,SL,,)</f>
        <v>Schmelzhütten-Standort: Land (*)</v>
      </c>
      <c r="F4" s="203" t="str">
        <f ca="1">OFFSET(L!$C$1,MATCH("Smelter List"&amp;ADDRESS(ROW(),COLUMN(),4),L!$A:$A,0)-1,SL,,)</f>
        <v>Schmelzhütte Identifizierung</v>
      </c>
      <c r="G4" s="203" t="str">
        <f ca="1">OFFSET(L!$C$1,MATCH("Smelter List"&amp;ADDRESS(ROW(),COLUMN(),4),L!$A:$A,0)-1,SL,,)</f>
        <v>Quelle der Schmelzhütte Id-Nummer</v>
      </c>
      <c r="H4" s="204" t="str">
        <f ca="1">OFFSET(L!$C$1,MATCH("Smelter List"&amp;ADDRESS(ROW(),COLUMN(),4),L!$A:$A,0)-1,SL,,)</f>
        <v>Schmelzhütten-Standort: Straße</v>
      </c>
      <c r="I4" s="204" t="str">
        <f ca="1">OFFSET(L!$C$1,MATCH("Smelter List"&amp;ADDRESS(ROW(),COLUMN(),4),L!$A:$A,0)-1,SL,,)</f>
        <v>Schmelzhütten-Standort: Stadt</v>
      </c>
      <c r="J4" s="204" t="str">
        <f ca="1">OFFSET(L!$C$1,MATCH("Smelter List"&amp;ADDRESS(ROW(),COLUMN(),4),L!$A:$A,0)-1,SL,,)</f>
        <v>Schmelzhütten-Standort: Bundesland/Provinz</v>
      </c>
      <c r="K4" s="204" t="str">
        <f ca="1">OFFSET(L!$C$1,MATCH("Smelter List"&amp;ADDRESS(ROW(),COLUMN(),4),L!$A:$A,0)-1,SL,,)</f>
        <v xml:space="preserve">Schmelzhütten-Ansprechpartner: Name </v>
      </c>
      <c r="L4" s="204" t="str">
        <f ca="1">OFFSET(L!$C$1,MATCH("Smelter List"&amp;ADDRESS(ROW(),COLUMN(),4),L!$A:$A,0)-1,SL,,)</f>
        <v>Schmelzhütten-Ansprechpartner: E-mail</v>
      </c>
      <c r="M4" s="204" t="str">
        <f ca="1">OFFSET(L!$C$1,MATCH("Smelter List"&amp;ADDRESS(ROW(),COLUMN(),4),L!$A:$A,0)-1,SL,,)</f>
        <v>Vorgeschlagenen nächsten Schritte</v>
      </c>
      <c r="N4" s="204" t="str">
        <f ca="1">OFFSET(L!$C$1,MATCH("Smelter List"&amp;ADDRESS(ROW(),COLUMN(),4),L!$A:$A,0)-1,SL,,)</f>
        <v>Name der Mine(n) oder falls aus Recycling oder Schrott, tragen Sie "recycled" oder "Schrott" ein</v>
      </c>
      <c r="O4" s="204" t="str">
        <f ca="1">OFFSET(L!$C$1,MATCH("Smelter List"&amp;ADDRESS(ROW(),COLUMN(),4),L!$A:$A,0)-1,SL,,)</f>
        <v>Standort (Land) von Minen, falls aus Recycling oder Schrott gekauft, geben Sie "recycled" oder "Schrott" ein</v>
      </c>
      <c r="P4" s="204" t="str">
        <f ca="1">OFFSET(L!$C$1,MATCH("Smelter List"&amp;ADDRESS(ROW(),COLUMN(),4),L!$A:$A,0)-1,SL,,)</f>
        <v>Stammen 100% der Ausgangsstoffe der Schmelzhütte aus Recycling oder Schrott?</v>
      </c>
      <c r="Q4" s="205" t="str">
        <f ca="1">OFFSET(L!$C$1,MATCH("Smelter List"&amp;ADDRESS(ROW(),COLUMN(),4),L!$A:$A,0)-1,SL,,)</f>
        <v>Kommentare</v>
      </c>
      <c r="R4" s="241"/>
      <c r="S4" s="242"/>
      <c r="T4" s="242" t="s">
        <v>2573</v>
      </c>
      <c r="U4" s="242" t="s">
        <v>1831</v>
      </c>
      <c r="V4" s="242"/>
      <c r="W4" s="242"/>
    </row>
    <row r="5" spans="1:25" s="228" customFormat="1" ht="20.25">
      <c r="A5" s="257"/>
      <c r="B5" s="232" t="s">
        <v>2324</v>
      </c>
      <c r="C5" s="297" t="s">
        <v>3512</v>
      </c>
      <c r="D5" s="161" t="str">
        <f ca="1">IF(ISERROR($S5),"",OFFSET('Smelter Reference List'!$C$4,$S5-4,0)&amp;"")</f>
        <v>Thaisarco</v>
      </c>
      <c r="E5" s="161" t="str">
        <f ca="1">IF(ISERROR($S5),"",OFFSET('Smelter Reference List'!$D$4,$S5-4,0)&amp;"")</f>
        <v>THAILAND</v>
      </c>
      <c r="F5" s="161" t="str">
        <f ca="1">IF(ISERROR($S5),"",OFFSET('Smelter Reference List'!$E$4,$S5-4,0))</f>
        <v>CID001898</v>
      </c>
      <c r="G5" s="161" t="str">
        <f ca="1">IF(C5=$U$4,"Enter smelter details", IF(ISERROR($S5),"",OFFSET('Smelter Reference List'!$F$4,$S5-4,0)))</f>
        <v>CFSI</v>
      </c>
      <c r="H5" s="247" t="s">
        <v>5043</v>
      </c>
      <c r="I5" s="248" t="str">
        <f ca="1">IF(ISERROR($S5),"",OFFSET('Smelter Reference List'!$H$4,$S5-4,0))</f>
        <v>Amphur Muang</v>
      </c>
      <c r="J5" s="248" t="str">
        <f ca="1">IF(ISERROR($S5),"",OFFSET('Smelter Reference List'!$I$4,$S5-4,0))</f>
        <v>Phuket</v>
      </c>
      <c r="K5" s="249" t="s">
        <v>5028</v>
      </c>
      <c r="L5" s="249" t="s">
        <v>5029</v>
      </c>
      <c r="M5" s="249"/>
      <c r="N5" s="249" t="s">
        <v>5041</v>
      </c>
      <c r="O5" s="249" t="s">
        <v>5042</v>
      </c>
      <c r="P5" s="249" t="s">
        <v>925</v>
      </c>
      <c r="Q5" s="250" t="s">
        <v>5030</v>
      </c>
      <c r="R5" s="233"/>
      <c r="S5" s="234">
        <f>IF(C5="",NA(),MATCH($B5&amp;$C5,'Smelter Reference List'!$J:$J,0))</f>
        <v>444</v>
      </c>
      <c r="T5" s="235"/>
      <c r="U5" s="235">
        <f ca="1">IF(AND(C5="Smelter not listed",OR(LEN(D5)=0,LEN(E5)=0)),1,0)</f>
        <v>0</v>
      </c>
      <c r="V5" s="235"/>
      <c r="W5" s="235"/>
      <c r="Y5" s="258" t="str">
        <f>B5&amp;C5</f>
        <v>TinThailand Smelting &amp; Refining Co Ltd</v>
      </c>
    </row>
    <row r="6" spans="1:25" s="228" customFormat="1" ht="20.25">
      <c r="A6" s="257"/>
      <c r="B6" s="232" t="s">
        <v>2324</v>
      </c>
      <c r="C6" s="297" t="s">
        <v>1194</v>
      </c>
      <c r="D6" s="161" t="str">
        <f ca="1">IF(ISERROR($S6),"",OFFSET('Smelter Reference List'!$C$4,$S6-4,0)&amp;"")</f>
        <v>PT Bukit Timah</v>
      </c>
      <c r="E6" s="161" t="str">
        <f ca="1">IF(ISERROR($S6),"",OFFSET('Smelter Reference List'!$D$4,$S6-4,0)&amp;"")</f>
        <v>INDONESIA</v>
      </c>
      <c r="F6" s="161" t="str">
        <f ca="1">IF(ISERROR($S6),"",OFFSET('Smelter Reference List'!$E$4,$S6-4,0))</f>
        <v>CID001428</v>
      </c>
      <c r="G6" s="161" t="str">
        <f ca="1">IF(C6=$U$4,"Enter smelter details", IF(ISERROR($S6),"",OFFSET('Smelter Reference List'!$F$4,$S6-4,0)))</f>
        <v>CFSI</v>
      </c>
      <c r="H6" s="247" t="s">
        <v>5044</v>
      </c>
      <c r="I6" s="248" t="str">
        <f ca="1">IF(ISERROR($S6),"",OFFSET('Smelter Reference List'!$H$4,$S6-4,0))</f>
        <v>Pangkal Pinang</v>
      </c>
      <c r="J6" s="248" t="str">
        <f ca="1">IF(ISERROR($S6),"",OFFSET('Smelter Reference List'!$I$4,$S6-4,0))</f>
        <v>Bangka</v>
      </c>
      <c r="K6" s="245" t="s">
        <v>5031</v>
      </c>
      <c r="L6" s="245" t="s">
        <v>5032</v>
      </c>
      <c r="M6" s="245"/>
      <c r="N6" s="245" t="s">
        <v>5033</v>
      </c>
      <c r="O6" s="245" t="s">
        <v>5034</v>
      </c>
      <c r="P6" s="245" t="s">
        <v>925</v>
      </c>
      <c r="Q6" s="246" t="s">
        <v>5030</v>
      </c>
      <c r="R6" s="233"/>
      <c r="S6" s="234">
        <f>IF(C6="",NA(),MATCH($B6&amp;$C6,'Smelter Reference List'!$J:$J,0))</f>
        <v>408</v>
      </c>
      <c r="T6" s="235"/>
      <c r="U6" s="235">
        <f t="shared" ref="U6:U69" ca="1" si="0">IF(AND(C6="Smelter not listed",OR(LEN(D6)=0,LEN(E6)=0)),1,0)</f>
        <v>0</v>
      </c>
      <c r="V6" s="235"/>
      <c r="W6" s="235"/>
      <c r="Y6" s="228" t="str">
        <f t="shared" ref="Y6:Y69" si="1">B6&amp;C6</f>
        <v>TinPT Bukit Timah</v>
      </c>
    </row>
    <row r="7" spans="1:25" s="228" customFormat="1" ht="20.25">
      <c r="A7" s="257"/>
      <c r="B7" s="232" t="s">
        <v>2324</v>
      </c>
      <c r="C7" s="297" t="s">
        <v>4169</v>
      </c>
      <c r="D7" s="161" t="str">
        <f ca="1">IF(ISERROR($S7),"",OFFSET('Smelter Reference List'!$C$4,$S7-4,0)&amp;"")</f>
        <v>PT Refined Bangka Tin</v>
      </c>
      <c r="E7" s="161" t="str">
        <f ca="1">IF(ISERROR($S7),"",OFFSET('Smelter Reference List'!$D$4,$S7-4,0)&amp;"")</f>
        <v>INDONESIA</v>
      </c>
      <c r="F7" s="161" t="str">
        <f ca="1">IF(ISERROR($S7),"",OFFSET('Smelter Reference List'!$E$4,$S7-4,0))</f>
        <v>CID001460</v>
      </c>
      <c r="G7" s="161" t="str">
        <f ca="1">IF(C7=$U$4,"Enter smelter details", IF(ISERROR($S7),"",OFFSET('Smelter Reference List'!$F$4,$S7-4,0)))</f>
        <v>CFSI</v>
      </c>
      <c r="H7" s="247" t="s">
        <v>5045</v>
      </c>
      <c r="I7" s="248" t="str">
        <f ca="1">IF(ISERROR($S7),"",OFFSET('Smelter Reference List'!$H$4,$S7-4,0))</f>
        <v>Sungailiat</v>
      </c>
      <c r="J7" s="248" t="str">
        <f ca="1">IF(ISERROR($S7),"",OFFSET('Smelter Reference List'!$I$4,$S7-4,0))</f>
        <v>Bangka</v>
      </c>
      <c r="K7" s="245" t="s">
        <v>5035</v>
      </c>
      <c r="L7" s="245" t="s">
        <v>5036</v>
      </c>
      <c r="M7" s="245"/>
      <c r="N7" s="245" t="s">
        <v>5037</v>
      </c>
      <c r="O7" s="245" t="s">
        <v>2238</v>
      </c>
      <c r="P7" s="245" t="s">
        <v>925</v>
      </c>
      <c r="Q7" s="246" t="s">
        <v>5030</v>
      </c>
      <c r="R7" s="233"/>
      <c r="S7" s="234">
        <f>IF(C7="",NA(),MATCH($B7&amp;$C7,'Smelter Reference List'!$J:$J,0))</f>
        <v>424</v>
      </c>
      <c r="T7" s="235"/>
      <c r="U7" s="235">
        <f t="shared" ca="1" si="0"/>
        <v>0</v>
      </c>
      <c r="V7" s="235"/>
      <c r="W7" s="235"/>
      <c r="Y7" s="228" t="str">
        <f t="shared" si="1"/>
        <v>TinPT Refined Bangka Tin</v>
      </c>
    </row>
    <row r="8" spans="1:25" s="228" customFormat="1" ht="20.25">
      <c r="A8" s="257"/>
      <c r="B8" s="232" t="s">
        <v>2324</v>
      </c>
      <c r="C8" s="297" t="s">
        <v>1788</v>
      </c>
      <c r="D8" s="161" t="str">
        <f ca="1">IF(ISERROR($S8),"",OFFSET('Smelter Reference List'!$C$4,$S8-4,0)&amp;"")</f>
        <v>Dowa</v>
      </c>
      <c r="E8" s="161" t="str">
        <f ca="1">IF(ISERROR($S8),"",OFFSET('Smelter Reference List'!$D$4,$S8-4,0)&amp;"")</f>
        <v>JAPAN</v>
      </c>
      <c r="F8" s="161" t="str">
        <f ca="1">IF(ISERROR($S8),"",OFFSET('Smelter Reference List'!$E$4,$S8-4,0))</f>
        <v>CID000402</v>
      </c>
      <c r="G8" s="161" t="str">
        <f ca="1">IF(C8=$U$4,"Enter smelter details", IF(ISERROR($S8),"",OFFSET('Smelter Reference List'!$F$4,$S8-4,0)))</f>
        <v>CFSI</v>
      </c>
      <c r="H8" s="247" t="s">
        <v>5046</v>
      </c>
      <c r="I8" s="248" t="str">
        <f ca="1">IF(ISERROR($S8),"",OFFSET('Smelter Reference List'!$H$4,$S8-4,0))</f>
        <v>Kosaka</v>
      </c>
      <c r="J8" s="248" t="str">
        <f ca="1">IF(ISERROR($S8),"",OFFSET('Smelter Reference List'!$I$4,$S8-4,0))</f>
        <v>Akita</v>
      </c>
      <c r="K8" s="245" t="s">
        <v>5038</v>
      </c>
      <c r="L8" s="245" t="s">
        <v>5039</v>
      </c>
      <c r="M8" s="245"/>
      <c r="N8" s="245" t="s">
        <v>5040</v>
      </c>
      <c r="O8" s="245" t="s">
        <v>5040</v>
      </c>
      <c r="P8" s="245" t="s">
        <v>924</v>
      </c>
      <c r="Q8" s="246" t="s">
        <v>5030</v>
      </c>
      <c r="R8" s="233"/>
      <c r="S8" s="234">
        <f>IF(C8="",NA(),MATCH($B8&amp;$C8,'Smelter Reference List'!$J:$J,0))</f>
        <v>337</v>
      </c>
      <c r="T8" s="235"/>
      <c r="U8" s="235">
        <f t="shared" ca="1" si="0"/>
        <v>0</v>
      </c>
      <c r="V8" s="235"/>
      <c r="W8" s="235"/>
      <c r="Y8" s="228" t="str">
        <f t="shared" si="1"/>
        <v>TinDowa</v>
      </c>
    </row>
    <row r="9" spans="1:25" s="228" customFormat="1" ht="20.25">
      <c r="A9" s="257"/>
      <c r="B9" s="232" t="str">
        <f>IF(LEN(A9)=0,"",INDEX('Smelter Reference List'!$A:$A,MATCH($A9,'Smelter Reference List'!$E:$E,0)))</f>
        <v/>
      </c>
      <c r="C9" s="297" t="str">
        <f>IF(LEN(A9)=0,"",INDEX('Smelter Reference List'!$C:$C,MATCH($A9,'Smelter Reference List'!$E:$E,0)))</f>
        <v/>
      </c>
      <c r="D9" s="161" t="str">
        <f ca="1">IF(ISERROR($S9),"",OFFSET('Smelter Reference List'!$C$4,$S9-4,0)&amp;"")</f>
        <v/>
      </c>
      <c r="E9" s="161" t="str">
        <f ca="1">IF(ISERROR($S9),"",OFFSET('Smelter Reference List'!$D$4,$S9-4,0)&amp;"")</f>
        <v/>
      </c>
      <c r="F9" s="161" t="str">
        <f ca="1">IF(ISERROR($S9),"",OFFSET('Smelter Reference List'!$E$4,$S9-4,0))</f>
        <v/>
      </c>
      <c r="G9" s="161" t="str">
        <f ca="1">IF(C9=$U$4,"Enter smelter details", IF(ISERROR($S9),"",OFFSET('Smelter Reference List'!$F$4,$S9-4,0)))</f>
        <v/>
      </c>
      <c r="H9" s="247" t="str">
        <f ca="1">IF(ISERROR($S9),"",OFFSET('Smelter Reference List'!$G$4,$S9-4,0))</f>
        <v/>
      </c>
      <c r="I9" s="248" t="str">
        <f ca="1">IF(ISERROR($S9),"",OFFSET('Smelter Reference List'!$H$4,$S9-4,0))</f>
        <v/>
      </c>
      <c r="J9" s="248" t="str">
        <f ca="1">IF(ISERROR($S9),"",OFFSET('Smelter Reference List'!$I$4,$S9-4,0))</f>
        <v/>
      </c>
      <c r="K9" s="245"/>
      <c r="L9" s="245"/>
      <c r="M9" s="245"/>
      <c r="N9" s="245"/>
      <c r="O9" s="245"/>
      <c r="P9" s="245"/>
      <c r="Q9" s="246"/>
      <c r="R9" s="233"/>
      <c r="S9" s="234" t="e">
        <f>IF(C9="",NA(),MATCH($B9&amp;$C9,'Smelter Reference List'!$J:$J,0))</f>
        <v>#N/A</v>
      </c>
      <c r="T9" s="235"/>
      <c r="U9" s="235">
        <f t="shared" ca="1" si="0"/>
        <v>0</v>
      </c>
      <c r="V9" s="235"/>
      <c r="W9" s="235"/>
      <c r="Y9" s="228" t="str">
        <f t="shared" si="1"/>
        <v/>
      </c>
    </row>
    <row r="10" spans="1:25" s="228" customFormat="1" ht="20.25">
      <c r="A10" s="257"/>
      <c r="B10" s="232" t="str">
        <f>IF(LEN(A10)=0,"",INDEX('Smelter Reference List'!$A:$A,MATCH($A10,'Smelter Reference List'!$E:$E,0)))</f>
        <v/>
      </c>
      <c r="C10" s="297" t="str">
        <f>IF(LEN(A10)=0,"",INDEX('Smelter Reference List'!$C:$C,MATCH($A10,'Smelter Reference List'!$E:$E,0)))</f>
        <v/>
      </c>
      <c r="D10" s="161" t="str">
        <f ca="1">IF(ISERROR($S10),"",OFFSET('Smelter Reference List'!$C$4,$S10-4,0)&amp;"")</f>
        <v/>
      </c>
      <c r="E10" s="161" t="str">
        <f ca="1">IF(ISERROR($S10),"",OFFSET('Smelter Reference List'!$D$4,$S10-4,0)&amp;"")</f>
        <v/>
      </c>
      <c r="F10" s="161" t="str">
        <f ca="1">IF(ISERROR($S10),"",OFFSET('Smelter Reference List'!$E$4,$S10-4,0))</f>
        <v/>
      </c>
      <c r="G10" s="161" t="str">
        <f ca="1">IF(C10=$U$4,"Enter smelter details", IF(ISERROR($S10),"",OFFSET('Smelter Reference List'!$F$4,$S10-4,0)))</f>
        <v/>
      </c>
      <c r="H10" s="247" t="str">
        <f ca="1">IF(ISERROR($S10),"",OFFSET('Smelter Reference List'!$G$4,$S10-4,0))</f>
        <v/>
      </c>
      <c r="I10" s="248" t="str">
        <f ca="1">IF(ISERROR($S10),"",OFFSET('Smelter Reference List'!$H$4,$S10-4,0))</f>
        <v/>
      </c>
      <c r="J10" s="248" t="str">
        <f ca="1">IF(ISERROR($S10),"",OFFSET('Smelter Reference List'!$I$4,$S10-4,0))</f>
        <v/>
      </c>
      <c r="K10" s="245"/>
      <c r="L10" s="245"/>
      <c r="M10" s="245"/>
      <c r="N10" s="245"/>
      <c r="O10" s="245"/>
      <c r="P10" s="245"/>
      <c r="Q10" s="246"/>
      <c r="R10" s="233"/>
      <c r="S10" s="234" t="e">
        <f>IF(C10="",NA(),MATCH($B10&amp;$C10,'Smelter Reference List'!$J:$J,0))</f>
        <v>#N/A</v>
      </c>
      <c r="T10" s="235"/>
      <c r="U10" s="235">
        <f t="shared" ca="1" si="0"/>
        <v>0</v>
      </c>
      <c r="V10" s="235"/>
      <c r="W10" s="235"/>
      <c r="Y10" s="228" t="str">
        <f t="shared" si="1"/>
        <v/>
      </c>
    </row>
    <row r="11" spans="1:25" s="228" customFormat="1" ht="20.25">
      <c r="A11" s="257"/>
      <c r="B11" s="232" t="str">
        <f>IF(LEN(A11)=0,"",INDEX('Smelter Reference List'!$A:$A,MATCH($A11,'Smelter Reference List'!$E:$E,0)))</f>
        <v/>
      </c>
      <c r="C11" s="297" t="str">
        <f>IF(LEN(A11)=0,"",INDEX('Smelter Reference List'!$C:$C,MATCH($A11,'Smelter Reference List'!$E:$E,0)))</f>
        <v/>
      </c>
      <c r="D11" s="161" t="str">
        <f ca="1">IF(ISERROR($S11),"",OFFSET('Smelter Reference List'!$C$4,$S11-4,0)&amp;"")</f>
        <v/>
      </c>
      <c r="E11" s="161" t="str">
        <f ca="1">IF(ISERROR($S11),"",OFFSET('Smelter Reference List'!$D$4,$S11-4,0)&amp;"")</f>
        <v/>
      </c>
      <c r="F11" s="161" t="str">
        <f ca="1">IF(ISERROR($S11),"",OFFSET('Smelter Reference List'!$E$4,$S11-4,0))</f>
        <v/>
      </c>
      <c r="G11" s="161" t="str">
        <f ca="1">IF(C11=$U$4,"Enter smelter details", IF(ISERROR($S11),"",OFFSET('Smelter Reference List'!$F$4,$S11-4,0)))</f>
        <v/>
      </c>
      <c r="H11" s="247" t="str">
        <f ca="1">IF(ISERROR($S11),"",OFFSET('Smelter Reference List'!$G$4,$S11-4,0))</f>
        <v/>
      </c>
      <c r="I11" s="248" t="str">
        <f ca="1">IF(ISERROR($S11),"",OFFSET('Smelter Reference List'!$H$4,$S11-4,0))</f>
        <v/>
      </c>
      <c r="J11" s="248" t="str">
        <f ca="1">IF(ISERROR($S11),"",OFFSET('Smelter Reference List'!$I$4,$S11-4,0))</f>
        <v/>
      </c>
      <c r="K11" s="245"/>
      <c r="L11" s="245"/>
      <c r="M11" s="245"/>
      <c r="N11" s="245"/>
      <c r="O11" s="245"/>
      <c r="P11" s="245"/>
      <c r="Q11" s="246"/>
      <c r="R11" s="233"/>
      <c r="S11" s="234" t="e">
        <f>IF(C11="",NA(),MATCH($B11&amp;$C11,'Smelter Reference List'!$J:$J,0))</f>
        <v>#N/A</v>
      </c>
      <c r="T11" s="235"/>
      <c r="U11" s="235">
        <f t="shared" ca="1" si="0"/>
        <v>0</v>
      </c>
      <c r="V11" s="235"/>
      <c r="W11" s="235"/>
      <c r="Y11" s="228" t="str">
        <f t="shared" si="1"/>
        <v/>
      </c>
    </row>
    <row r="12" spans="1:25" s="228" customFormat="1" ht="20.25">
      <c r="A12" s="257"/>
      <c r="B12" s="232" t="str">
        <f>IF(LEN(A12)=0,"",INDEX('Smelter Reference List'!$A:$A,MATCH($A12,'Smelter Reference List'!$E:$E,0)))</f>
        <v/>
      </c>
      <c r="C12" s="297" t="str">
        <f>IF(LEN(A12)=0,"",INDEX('Smelter Reference List'!$C:$C,MATCH($A12,'Smelter Reference List'!$E:$E,0)))</f>
        <v/>
      </c>
      <c r="D12" s="161" t="str">
        <f ca="1">IF(ISERROR($S12),"",OFFSET('Smelter Reference List'!$C$4,$S12-4,0)&amp;"")</f>
        <v/>
      </c>
      <c r="E12" s="161" t="str">
        <f ca="1">IF(ISERROR($S12),"",OFFSET('Smelter Reference List'!$D$4,$S12-4,0)&amp;"")</f>
        <v/>
      </c>
      <c r="F12" s="161" t="str">
        <f ca="1">IF(ISERROR($S12),"",OFFSET('Smelter Reference List'!$E$4,$S12-4,0))</f>
        <v/>
      </c>
      <c r="G12" s="161" t="str">
        <f ca="1">IF(C12=$U$4,"Enter smelter details", IF(ISERROR($S12),"",OFFSET('Smelter Reference List'!$F$4,$S12-4,0)))</f>
        <v/>
      </c>
      <c r="H12" s="247" t="str">
        <f ca="1">IF(ISERROR($S12),"",OFFSET('Smelter Reference List'!$G$4,$S12-4,0))</f>
        <v/>
      </c>
      <c r="I12" s="248" t="str">
        <f ca="1">IF(ISERROR($S12),"",OFFSET('Smelter Reference List'!$H$4,$S12-4,0))</f>
        <v/>
      </c>
      <c r="J12" s="248" t="str">
        <f ca="1">IF(ISERROR($S12),"",OFFSET('Smelter Reference List'!$I$4,$S12-4,0))</f>
        <v/>
      </c>
      <c r="K12" s="245"/>
      <c r="L12" s="245"/>
      <c r="M12" s="245"/>
      <c r="N12" s="245"/>
      <c r="O12" s="245"/>
      <c r="P12" s="245"/>
      <c r="Q12" s="246"/>
      <c r="R12" s="233"/>
      <c r="S12" s="234" t="e">
        <f>IF(C12="",NA(),MATCH($B12&amp;$C12,'Smelter Reference List'!$J:$J,0))</f>
        <v>#N/A</v>
      </c>
      <c r="T12" s="235"/>
      <c r="U12" s="235">
        <f t="shared" ca="1" si="0"/>
        <v>0</v>
      </c>
      <c r="V12" s="235"/>
      <c r="W12" s="235"/>
      <c r="Y12" s="228" t="str">
        <f t="shared" si="1"/>
        <v/>
      </c>
    </row>
    <row r="13" spans="1:25" s="228" customFormat="1" ht="20.25">
      <c r="A13" s="257"/>
      <c r="B13" s="232" t="str">
        <f>IF(LEN(A13)=0,"",INDEX('Smelter Reference List'!$A:$A,MATCH($A13,'Smelter Reference List'!$E:$E,0)))</f>
        <v/>
      </c>
      <c r="C13" s="297" t="str">
        <f>IF(LEN(A13)=0,"",INDEX('Smelter Reference List'!$C:$C,MATCH($A13,'Smelter Reference List'!$E:$E,0)))</f>
        <v/>
      </c>
      <c r="D13" s="161" t="str">
        <f ca="1">IF(ISERROR($S13),"",OFFSET('Smelter Reference List'!$C$4,$S13-4,0)&amp;"")</f>
        <v/>
      </c>
      <c r="E13" s="161" t="str">
        <f ca="1">IF(ISERROR($S13),"",OFFSET('Smelter Reference List'!$D$4,$S13-4,0)&amp;"")</f>
        <v/>
      </c>
      <c r="F13" s="161" t="str">
        <f ca="1">IF(ISERROR($S13),"",OFFSET('Smelter Reference List'!$E$4,$S13-4,0))</f>
        <v/>
      </c>
      <c r="G13" s="161" t="str">
        <f ca="1">IF(C13=$U$4,"Enter smelter details", IF(ISERROR($S13),"",OFFSET('Smelter Reference List'!$F$4,$S13-4,0)))</f>
        <v/>
      </c>
      <c r="H13" s="247" t="str">
        <f ca="1">IF(ISERROR($S13),"",OFFSET('Smelter Reference List'!$G$4,$S13-4,0))</f>
        <v/>
      </c>
      <c r="I13" s="248" t="str">
        <f ca="1">IF(ISERROR($S13),"",OFFSET('Smelter Reference List'!$H$4,$S13-4,0))</f>
        <v/>
      </c>
      <c r="J13" s="248" t="str">
        <f ca="1">IF(ISERROR($S13),"",OFFSET('Smelter Reference List'!$I$4,$S13-4,0))</f>
        <v/>
      </c>
      <c r="K13" s="245"/>
      <c r="L13" s="245"/>
      <c r="M13" s="245"/>
      <c r="N13" s="245"/>
      <c r="O13" s="245"/>
      <c r="P13" s="245"/>
      <c r="Q13" s="246"/>
      <c r="R13" s="233"/>
      <c r="S13" s="234" t="e">
        <f>IF(C13="",NA(),MATCH($B13&amp;$C13,'Smelter Reference List'!$J:$J,0))</f>
        <v>#N/A</v>
      </c>
      <c r="T13" s="235"/>
      <c r="U13" s="235">
        <f t="shared" ca="1" si="0"/>
        <v>0</v>
      </c>
      <c r="V13" s="235"/>
      <c r="W13" s="235"/>
      <c r="Y13" s="228" t="str">
        <f t="shared" si="1"/>
        <v/>
      </c>
    </row>
    <row r="14" spans="1:25" s="228" customFormat="1" ht="20.25">
      <c r="A14" s="257"/>
      <c r="B14" s="232" t="str">
        <f>IF(LEN(A14)=0,"",INDEX('Smelter Reference List'!$A:$A,MATCH($A14,'Smelter Reference List'!$E:$E,0)))</f>
        <v/>
      </c>
      <c r="C14" s="297" t="str">
        <f>IF(LEN(A14)=0,"",INDEX('Smelter Reference List'!$C:$C,MATCH($A14,'Smelter Reference List'!$E:$E,0)))</f>
        <v/>
      </c>
      <c r="D14" s="161" t="str">
        <f ca="1">IF(ISERROR($S14),"",OFFSET('Smelter Reference List'!$C$4,$S14-4,0)&amp;"")</f>
        <v/>
      </c>
      <c r="E14" s="161" t="str">
        <f ca="1">IF(ISERROR($S14),"",OFFSET('Smelter Reference List'!$D$4,$S14-4,0)&amp;"")</f>
        <v/>
      </c>
      <c r="F14" s="161" t="str">
        <f ca="1">IF(ISERROR($S14),"",OFFSET('Smelter Reference List'!$E$4,$S14-4,0))</f>
        <v/>
      </c>
      <c r="G14" s="161" t="str">
        <f ca="1">IF(C14=$U$4,"Enter smelter details", IF(ISERROR($S14),"",OFFSET('Smelter Reference List'!$F$4,$S14-4,0)))</f>
        <v/>
      </c>
      <c r="H14" s="247" t="str">
        <f ca="1">IF(ISERROR($S14),"",OFFSET('Smelter Reference List'!$G$4,$S14-4,0))</f>
        <v/>
      </c>
      <c r="I14" s="248" t="str">
        <f ca="1">IF(ISERROR($S14),"",OFFSET('Smelter Reference List'!$H$4,$S14-4,0))</f>
        <v/>
      </c>
      <c r="J14" s="248" t="str">
        <f ca="1">IF(ISERROR($S14),"",OFFSET('Smelter Reference List'!$I$4,$S14-4,0))</f>
        <v/>
      </c>
      <c r="K14" s="245"/>
      <c r="L14" s="245"/>
      <c r="M14" s="245"/>
      <c r="N14" s="245"/>
      <c r="O14" s="245"/>
      <c r="P14" s="245"/>
      <c r="Q14" s="246"/>
      <c r="R14" s="233"/>
      <c r="S14" s="234" t="e">
        <f>IF(C14="",NA(),MATCH($B14&amp;$C14,'Smelter Reference List'!$J:$J,0))</f>
        <v>#N/A</v>
      </c>
      <c r="T14" s="235"/>
      <c r="U14" s="235">
        <f t="shared" ca="1" si="0"/>
        <v>0</v>
      </c>
      <c r="V14" s="235"/>
      <c r="W14" s="235"/>
      <c r="Y14" s="228" t="str">
        <f t="shared" si="1"/>
        <v/>
      </c>
    </row>
    <row r="15" spans="1:25" s="228" customFormat="1" ht="20.25">
      <c r="A15" s="257"/>
      <c r="B15" s="232" t="str">
        <f>IF(LEN(A15)=0,"",INDEX('Smelter Reference List'!$A:$A,MATCH($A15,'Smelter Reference List'!$E:$E,0)))</f>
        <v/>
      </c>
      <c r="C15" s="297" t="str">
        <f>IF(LEN(A15)=0,"",INDEX('Smelter Reference List'!$C:$C,MATCH($A15,'Smelter Reference List'!$E:$E,0)))</f>
        <v/>
      </c>
      <c r="D15" s="161" t="str">
        <f ca="1">IF(ISERROR($S15),"",OFFSET('Smelter Reference List'!$C$4,$S15-4,0)&amp;"")</f>
        <v/>
      </c>
      <c r="E15" s="161" t="str">
        <f ca="1">IF(ISERROR($S15),"",OFFSET('Smelter Reference List'!$D$4,$S15-4,0)&amp;"")</f>
        <v/>
      </c>
      <c r="F15" s="161" t="str">
        <f ca="1">IF(ISERROR($S15),"",OFFSET('Smelter Reference List'!$E$4,$S15-4,0))</f>
        <v/>
      </c>
      <c r="G15" s="161" t="str">
        <f ca="1">IF(C15=$U$4,"Enter smelter details", IF(ISERROR($S15),"",OFFSET('Smelter Reference List'!$F$4,$S15-4,0)))</f>
        <v/>
      </c>
      <c r="H15" s="247" t="str">
        <f ca="1">IF(ISERROR($S15),"",OFFSET('Smelter Reference List'!$G$4,$S15-4,0))</f>
        <v/>
      </c>
      <c r="I15" s="248" t="str">
        <f ca="1">IF(ISERROR($S15),"",OFFSET('Smelter Reference List'!$H$4,$S15-4,0))</f>
        <v/>
      </c>
      <c r="J15" s="248" t="str">
        <f ca="1">IF(ISERROR($S15),"",OFFSET('Smelter Reference List'!$I$4,$S15-4,0))</f>
        <v/>
      </c>
      <c r="K15" s="245"/>
      <c r="L15" s="245"/>
      <c r="M15" s="245"/>
      <c r="N15" s="245"/>
      <c r="O15" s="245"/>
      <c r="P15" s="245"/>
      <c r="Q15" s="246"/>
      <c r="R15" s="233"/>
      <c r="S15" s="234" t="e">
        <f>IF(C15="",NA(),MATCH($B15&amp;$C15,'Smelter Reference List'!$J:$J,0))</f>
        <v>#N/A</v>
      </c>
      <c r="T15" s="235"/>
      <c r="U15" s="235">
        <f t="shared" ca="1" si="0"/>
        <v>0</v>
      </c>
      <c r="V15" s="235"/>
      <c r="W15" s="235"/>
      <c r="Y15" s="228" t="str">
        <f t="shared" si="1"/>
        <v/>
      </c>
    </row>
    <row r="16" spans="1:25" s="228" customFormat="1" ht="20.25">
      <c r="A16" s="257"/>
      <c r="B16" s="232" t="str">
        <f>IF(LEN(A16)=0,"",INDEX('Smelter Reference List'!$A:$A,MATCH($A16,'Smelter Reference List'!$E:$E,0)))</f>
        <v/>
      </c>
      <c r="C16" s="297" t="str">
        <f>IF(LEN(A16)=0,"",INDEX('Smelter Reference List'!$C:$C,MATCH($A16,'Smelter Reference List'!$E:$E,0)))</f>
        <v/>
      </c>
      <c r="D16" s="161" t="str">
        <f ca="1">IF(ISERROR($S16),"",OFFSET('Smelter Reference List'!$C$4,$S16-4,0)&amp;"")</f>
        <v/>
      </c>
      <c r="E16" s="161" t="str">
        <f ca="1">IF(ISERROR($S16),"",OFFSET('Smelter Reference List'!$D$4,$S16-4,0)&amp;"")</f>
        <v/>
      </c>
      <c r="F16" s="161" t="str">
        <f ca="1">IF(ISERROR($S16),"",OFFSET('Smelter Reference List'!$E$4,$S16-4,0))</f>
        <v/>
      </c>
      <c r="G16" s="161" t="str">
        <f ca="1">IF(C16=$U$4,"Enter smelter details", IF(ISERROR($S16),"",OFFSET('Smelter Reference List'!$F$4,$S16-4,0)))</f>
        <v/>
      </c>
      <c r="H16" s="247" t="str">
        <f ca="1">IF(ISERROR($S16),"",OFFSET('Smelter Reference List'!$G$4,$S16-4,0))</f>
        <v/>
      </c>
      <c r="I16" s="248" t="str">
        <f ca="1">IF(ISERROR($S16),"",OFFSET('Smelter Reference List'!$H$4,$S16-4,0))</f>
        <v/>
      </c>
      <c r="J16" s="248" t="str">
        <f ca="1">IF(ISERROR($S16),"",OFFSET('Smelter Reference List'!$I$4,$S16-4,0))</f>
        <v/>
      </c>
      <c r="K16" s="245"/>
      <c r="L16" s="245"/>
      <c r="M16" s="245"/>
      <c r="N16" s="245"/>
      <c r="O16" s="245"/>
      <c r="P16" s="245"/>
      <c r="Q16" s="246"/>
      <c r="R16" s="233"/>
      <c r="S16" s="234" t="e">
        <f>IF(C16="",NA(),MATCH($B16&amp;$C16,'Smelter Reference List'!$J:$J,0))</f>
        <v>#N/A</v>
      </c>
      <c r="T16" s="235"/>
      <c r="U16" s="235">
        <f t="shared" ca="1" si="0"/>
        <v>0</v>
      </c>
      <c r="V16" s="235"/>
      <c r="W16" s="235"/>
      <c r="Y16" s="228" t="str">
        <f t="shared" si="1"/>
        <v/>
      </c>
    </row>
    <row r="17" spans="1:25" s="228" customFormat="1" ht="20.25">
      <c r="A17" s="257"/>
      <c r="B17" s="232" t="str">
        <f>IF(LEN(A17)=0,"",INDEX('Smelter Reference List'!$A:$A,MATCH($A17,'Smelter Reference List'!$E:$E,0)))</f>
        <v/>
      </c>
      <c r="C17" s="297" t="str">
        <f>IF(LEN(A17)=0,"",INDEX('Smelter Reference List'!$C:$C,MATCH($A17,'Smelter Reference List'!$E:$E,0)))</f>
        <v/>
      </c>
      <c r="D17" s="161" t="str">
        <f ca="1">IF(ISERROR($S17),"",OFFSET('Smelter Reference List'!$C$4,$S17-4,0)&amp;"")</f>
        <v/>
      </c>
      <c r="E17" s="161" t="str">
        <f ca="1">IF(ISERROR($S17),"",OFFSET('Smelter Reference List'!$D$4,$S17-4,0)&amp;"")</f>
        <v/>
      </c>
      <c r="F17" s="161" t="str">
        <f ca="1">IF(ISERROR($S17),"",OFFSET('Smelter Reference List'!$E$4,$S17-4,0))</f>
        <v/>
      </c>
      <c r="G17" s="161" t="str">
        <f ca="1">IF(C17=$U$4,"Enter smelter details", IF(ISERROR($S17),"",OFFSET('Smelter Reference List'!$F$4,$S17-4,0)))</f>
        <v/>
      </c>
      <c r="H17" s="247" t="str">
        <f ca="1">IF(ISERROR($S17),"",OFFSET('Smelter Reference List'!$G$4,$S17-4,0))</f>
        <v/>
      </c>
      <c r="I17" s="248" t="str">
        <f ca="1">IF(ISERROR($S17),"",OFFSET('Smelter Reference List'!$H$4,$S17-4,0))</f>
        <v/>
      </c>
      <c r="J17" s="248" t="str">
        <f ca="1">IF(ISERROR($S17),"",OFFSET('Smelter Reference List'!$I$4,$S17-4,0))</f>
        <v/>
      </c>
      <c r="K17" s="245"/>
      <c r="L17" s="245"/>
      <c r="M17" s="245"/>
      <c r="N17" s="245"/>
      <c r="O17" s="245"/>
      <c r="P17" s="245"/>
      <c r="Q17" s="246"/>
      <c r="R17" s="233"/>
      <c r="S17" s="234" t="e">
        <f>IF(C17="",NA(),MATCH($B17&amp;$C17,'Smelter Reference List'!$J:$J,0))</f>
        <v>#N/A</v>
      </c>
      <c r="T17" s="235"/>
      <c r="U17" s="235">
        <f t="shared" ca="1" si="0"/>
        <v>0</v>
      </c>
      <c r="V17" s="235"/>
      <c r="W17" s="235"/>
      <c r="Y17" s="228" t="str">
        <f t="shared" si="1"/>
        <v/>
      </c>
    </row>
    <row r="18" spans="1:25" s="228" customFormat="1" ht="20.25">
      <c r="A18" s="257"/>
      <c r="B18" s="232" t="str">
        <f>IF(LEN(A18)=0,"",INDEX('Smelter Reference List'!$A:$A,MATCH($A18,'Smelter Reference List'!$E:$E,0)))</f>
        <v/>
      </c>
      <c r="C18" s="297" t="str">
        <f>IF(LEN(A18)=0,"",INDEX('Smelter Reference List'!$C:$C,MATCH($A18,'Smelter Reference List'!$E:$E,0)))</f>
        <v/>
      </c>
      <c r="D18" s="161" t="str">
        <f ca="1">IF(ISERROR($S18),"",OFFSET('Smelter Reference List'!$C$4,$S18-4,0)&amp;"")</f>
        <v/>
      </c>
      <c r="E18" s="161" t="str">
        <f ca="1">IF(ISERROR($S18),"",OFFSET('Smelter Reference List'!$D$4,$S18-4,0)&amp;"")</f>
        <v/>
      </c>
      <c r="F18" s="161" t="str">
        <f ca="1">IF(ISERROR($S18),"",OFFSET('Smelter Reference List'!$E$4,$S18-4,0))</f>
        <v/>
      </c>
      <c r="G18" s="161" t="str">
        <f ca="1">IF(C18=$U$4,"Enter smelter details", IF(ISERROR($S18),"",OFFSET('Smelter Reference List'!$F$4,$S18-4,0)))</f>
        <v/>
      </c>
      <c r="H18" s="247" t="str">
        <f ca="1">IF(ISERROR($S18),"",OFFSET('Smelter Reference List'!$G$4,$S18-4,0))</f>
        <v/>
      </c>
      <c r="I18" s="248" t="str">
        <f ca="1">IF(ISERROR($S18),"",OFFSET('Smelter Reference List'!$H$4,$S18-4,0))</f>
        <v/>
      </c>
      <c r="J18" s="248" t="str">
        <f ca="1">IF(ISERROR($S18),"",OFFSET('Smelter Reference List'!$I$4,$S18-4,0))</f>
        <v/>
      </c>
      <c r="K18" s="245"/>
      <c r="L18" s="245"/>
      <c r="M18" s="245"/>
      <c r="N18" s="245"/>
      <c r="O18" s="245"/>
      <c r="P18" s="245"/>
      <c r="Q18" s="246"/>
      <c r="R18" s="233"/>
      <c r="S18" s="234" t="e">
        <f>IF(C18="",NA(),MATCH($B18&amp;$C18,'Smelter Reference List'!$J:$J,0))</f>
        <v>#N/A</v>
      </c>
      <c r="T18" s="235"/>
      <c r="U18" s="235">
        <f t="shared" ca="1" si="0"/>
        <v>0</v>
      </c>
      <c r="V18" s="235"/>
      <c r="W18" s="235"/>
      <c r="Y18" s="228" t="str">
        <f t="shared" si="1"/>
        <v/>
      </c>
    </row>
    <row r="19" spans="1:25" s="228" customFormat="1" ht="20.25">
      <c r="A19" s="257"/>
      <c r="B19" s="232" t="str">
        <f>IF(LEN(A19)=0,"",INDEX('Smelter Reference List'!$A:$A,MATCH($A19,'Smelter Reference List'!$E:$E,0)))</f>
        <v/>
      </c>
      <c r="C19" s="297" t="str">
        <f>IF(LEN(A19)=0,"",INDEX('Smelter Reference List'!$C:$C,MATCH($A19,'Smelter Reference List'!$E:$E,0)))</f>
        <v/>
      </c>
      <c r="D19" s="161" t="str">
        <f ca="1">IF(ISERROR($S19),"",OFFSET('Smelter Reference List'!$C$4,$S19-4,0)&amp;"")</f>
        <v/>
      </c>
      <c r="E19" s="161" t="str">
        <f ca="1">IF(ISERROR($S19),"",OFFSET('Smelter Reference List'!$D$4,$S19-4,0)&amp;"")</f>
        <v/>
      </c>
      <c r="F19" s="161" t="str">
        <f ca="1">IF(ISERROR($S19),"",OFFSET('Smelter Reference List'!$E$4,$S19-4,0))</f>
        <v/>
      </c>
      <c r="G19" s="161" t="str">
        <f ca="1">IF(C19=$U$4,"Enter smelter details", IF(ISERROR($S19),"",OFFSET('Smelter Reference List'!$F$4,$S19-4,0)))</f>
        <v/>
      </c>
      <c r="H19" s="247" t="str">
        <f ca="1">IF(ISERROR($S19),"",OFFSET('Smelter Reference List'!$G$4,$S19-4,0))</f>
        <v/>
      </c>
      <c r="I19" s="248" t="str">
        <f ca="1">IF(ISERROR($S19),"",OFFSET('Smelter Reference List'!$H$4,$S19-4,0))</f>
        <v/>
      </c>
      <c r="J19" s="248" t="str">
        <f ca="1">IF(ISERROR($S19),"",OFFSET('Smelter Reference List'!$I$4,$S19-4,0))</f>
        <v/>
      </c>
      <c r="K19" s="245"/>
      <c r="L19" s="245"/>
      <c r="M19" s="245"/>
      <c r="N19" s="245"/>
      <c r="O19" s="245"/>
      <c r="P19" s="245"/>
      <c r="Q19" s="246"/>
      <c r="R19" s="233"/>
      <c r="S19" s="234" t="e">
        <f>IF(C19="",NA(),MATCH($B19&amp;$C19,'Smelter Reference List'!$J:$J,0))</f>
        <v>#N/A</v>
      </c>
      <c r="T19" s="235"/>
      <c r="U19" s="235">
        <f t="shared" ca="1" si="0"/>
        <v>0</v>
      </c>
      <c r="V19" s="235"/>
      <c r="W19" s="235"/>
      <c r="Y19" s="228" t="str">
        <f t="shared" si="1"/>
        <v/>
      </c>
    </row>
    <row r="20" spans="1:25" s="228" customFormat="1" ht="20.25">
      <c r="A20" s="257"/>
      <c r="B20" s="232" t="str">
        <f>IF(LEN(A20)=0,"",INDEX('Smelter Reference List'!$A:$A,MATCH($A20,'Smelter Reference List'!$E:$E,0)))</f>
        <v/>
      </c>
      <c r="C20" s="297" t="str">
        <f>IF(LEN(A20)=0,"",INDEX('Smelter Reference List'!$C:$C,MATCH($A20,'Smelter Reference List'!$E:$E,0)))</f>
        <v/>
      </c>
      <c r="D20" s="161" t="str">
        <f ca="1">IF(ISERROR($S20),"",OFFSET('Smelter Reference List'!$C$4,$S20-4,0)&amp;"")</f>
        <v/>
      </c>
      <c r="E20" s="161" t="str">
        <f ca="1">IF(ISERROR($S20),"",OFFSET('Smelter Reference List'!$D$4,$S20-4,0)&amp;"")</f>
        <v/>
      </c>
      <c r="F20" s="161" t="str">
        <f ca="1">IF(ISERROR($S20),"",OFFSET('Smelter Reference List'!$E$4,$S20-4,0))</f>
        <v/>
      </c>
      <c r="G20" s="161" t="str">
        <f ca="1">IF(C20=$U$4,"Enter smelter details", IF(ISERROR($S20),"",OFFSET('Smelter Reference List'!$F$4,$S20-4,0)))</f>
        <v/>
      </c>
      <c r="H20" s="247" t="str">
        <f ca="1">IF(ISERROR($S20),"",OFFSET('Smelter Reference List'!$G$4,$S20-4,0))</f>
        <v/>
      </c>
      <c r="I20" s="248" t="str">
        <f ca="1">IF(ISERROR($S20),"",OFFSET('Smelter Reference List'!$H$4,$S20-4,0))</f>
        <v/>
      </c>
      <c r="J20" s="248" t="str">
        <f ca="1">IF(ISERROR($S20),"",OFFSET('Smelter Reference List'!$I$4,$S20-4,0))</f>
        <v/>
      </c>
      <c r="K20" s="245"/>
      <c r="L20" s="245"/>
      <c r="M20" s="245"/>
      <c r="N20" s="245"/>
      <c r="O20" s="245"/>
      <c r="P20" s="245"/>
      <c r="Q20" s="246"/>
      <c r="R20" s="233"/>
      <c r="S20" s="234" t="e">
        <f>IF(C20="",NA(),MATCH($B20&amp;$C20,'Smelter Reference List'!$J:$J,0))</f>
        <v>#N/A</v>
      </c>
      <c r="T20" s="235"/>
      <c r="U20" s="235">
        <f t="shared" ca="1" si="0"/>
        <v>0</v>
      </c>
      <c r="V20" s="235"/>
      <c r="W20" s="235"/>
      <c r="Y20" s="228" t="str">
        <f t="shared" si="1"/>
        <v/>
      </c>
    </row>
    <row r="21" spans="1:25" s="228" customFormat="1" ht="20.25">
      <c r="A21" s="257"/>
      <c r="B21" s="232" t="str">
        <f>IF(LEN(A21)=0,"",INDEX('Smelter Reference List'!$A:$A,MATCH($A21,'Smelter Reference List'!$E:$E,0)))</f>
        <v/>
      </c>
      <c r="C21" s="297" t="str">
        <f>IF(LEN(A21)=0,"",INDEX('Smelter Reference List'!$C:$C,MATCH($A21,'Smelter Reference List'!$E:$E,0)))</f>
        <v/>
      </c>
      <c r="D21" s="161" t="str">
        <f ca="1">IF(ISERROR($S21),"",OFFSET('Smelter Reference List'!$C$4,$S21-4,0)&amp;"")</f>
        <v/>
      </c>
      <c r="E21" s="161" t="str">
        <f ca="1">IF(ISERROR($S21),"",OFFSET('Smelter Reference List'!$D$4,$S21-4,0)&amp;"")</f>
        <v/>
      </c>
      <c r="F21" s="161" t="str">
        <f ca="1">IF(ISERROR($S21),"",OFFSET('Smelter Reference List'!$E$4,$S21-4,0))</f>
        <v/>
      </c>
      <c r="G21" s="161" t="str">
        <f ca="1">IF(C21=$U$4,"Enter smelter details", IF(ISERROR($S21),"",OFFSET('Smelter Reference List'!$F$4,$S21-4,0)))</f>
        <v/>
      </c>
      <c r="H21" s="247" t="str">
        <f ca="1">IF(ISERROR($S21),"",OFFSET('Smelter Reference List'!$G$4,$S21-4,0))</f>
        <v/>
      </c>
      <c r="I21" s="248" t="str">
        <f ca="1">IF(ISERROR($S21),"",OFFSET('Smelter Reference List'!$H$4,$S21-4,0))</f>
        <v/>
      </c>
      <c r="J21" s="248" t="str">
        <f ca="1">IF(ISERROR($S21),"",OFFSET('Smelter Reference List'!$I$4,$S21-4,0))</f>
        <v/>
      </c>
      <c r="K21" s="245"/>
      <c r="L21" s="245"/>
      <c r="M21" s="245"/>
      <c r="N21" s="245"/>
      <c r="O21" s="245"/>
      <c r="P21" s="245"/>
      <c r="Q21" s="246"/>
      <c r="R21" s="233"/>
      <c r="S21" s="234" t="e">
        <f>IF(C21="",NA(),MATCH($B21&amp;$C21,'Smelter Reference List'!$J:$J,0))</f>
        <v>#N/A</v>
      </c>
      <c r="T21" s="235"/>
      <c r="U21" s="235">
        <f t="shared" ca="1" si="0"/>
        <v>0</v>
      </c>
      <c r="V21" s="235"/>
      <c r="W21" s="235"/>
      <c r="Y21" s="228" t="str">
        <f t="shared" si="1"/>
        <v/>
      </c>
    </row>
    <row r="22" spans="1:25" s="228" customFormat="1" ht="20.25">
      <c r="A22" s="257"/>
      <c r="B22" s="232" t="str">
        <f>IF(LEN(A22)=0,"",INDEX('Smelter Reference List'!$A:$A,MATCH($A22,'Smelter Reference List'!$E:$E,0)))</f>
        <v/>
      </c>
      <c r="C22" s="297" t="str">
        <f>IF(LEN(A22)=0,"",INDEX('Smelter Reference List'!$C:$C,MATCH($A22,'Smelter Reference List'!$E:$E,0)))</f>
        <v/>
      </c>
      <c r="D22" s="161" t="str">
        <f ca="1">IF(ISERROR($S22),"",OFFSET('Smelter Reference List'!$C$4,$S22-4,0)&amp;"")</f>
        <v/>
      </c>
      <c r="E22" s="161" t="str">
        <f ca="1">IF(ISERROR($S22),"",OFFSET('Smelter Reference List'!$D$4,$S22-4,0)&amp;"")</f>
        <v/>
      </c>
      <c r="F22" s="161" t="str">
        <f ca="1">IF(ISERROR($S22),"",OFFSET('Smelter Reference List'!$E$4,$S22-4,0))</f>
        <v/>
      </c>
      <c r="G22" s="161" t="str">
        <f ca="1">IF(C22=$U$4,"Enter smelter details", IF(ISERROR($S22),"",OFFSET('Smelter Reference List'!$F$4,$S22-4,0)))</f>
        <v/>
      </c>
      <c r="H22" s="247" t="str">
        <f ca="1">IF(ISERROR($S22),"",OFFSET('Smelter Reference List'!$G$4,$S22-4,0))</f>
        <v/>
      </c>
      <c r="I22" s="248" t="str">
        <f ca="1">IF(ISERROR($S22),"",OFFSET('Smelter Reference List'!$H$4,$S22-4,0))</f>
        <v/>
      </c>
      <c r="J22" s="248" t="str">
        <f ca="1">IF(ISERROR($S22),"",OFFSET('Smelter Reference List'!$I$4,$S22-4,0))</f>
        <v/>
      </c>
      <c r="K22" s="245"/>
      <c r="L22" s="245"/>
      <c r="M22" s="245"/>
      <c r="N22" s="245"/>
      <c r="O22" s="245"/>
      <c r="P22" s="245"/>
      <c r="Q22" s="246"/>
      <c r="R22" s="233"/>
      <c r="S22" s="234" t="e">
        <f>IF(C22="",NA(),MATCH($B22&amp;$C22,'Smelter Reference List'!$J:$J,0))</f>
        <v>#N/A</v>
      </c>
      <c r="T22" s="235"/>
      <c r="U22" s="235">
        <f t="shared" ca="1" si="0"/>
        <v>0</v>
      </c>
      <c r="V22" s="235"/>
      <c r="W22" s="235"/>
      <c r="Y22" s="228" t="str">
        <f t="shared" si="1"/>
        <v/>
      </c>
    </row>
    <row r="23" spans="1:25" s="228" customFormat="1" ht="20.25">
      <c r="A23" s="257"/>
      <c r="B23" s="232" t="str">
        <f>IF(LEN(A23)=0,"",INDEX('Smelter Reference List'!$A:$A,MATCH($A23,'Smelter Reference List'!$E:$E,0)))</f>
        <v/>
      </c>
      <c r="C23" s="297" t="str">
        <f>IF(LEN(A23)=0,"",INDEX('Smelter Reference List'!$C:$C,MATCH($A23,'Smelter Reference List'!$E:$E,0)))</f>
        <v/>
      </c>
      <c r="D23" s="161" t="str">
        <f ca="1">IF(ISERROR($S23),"",OFFSET('Smelter Reference List'!$C$4,$S23-4,0)&amp;"")</f>
        <v/>
      </c>
      <c r="E23" s="161" t="str">
        <f ca="1">IF(ISERROR($S23),"",OFFSET('Smelter Reference List'!$D$4,$S23-4,0)&amp;"")</f>
        <v/>
      </c>
      <c r="F23" s="161" t="str">
        <f ca="1">IF(ISERROR($S23),"",OFFSET('Smelter Reference List'!$E$4,$S23-4,0))</f>
        <v/>
      </c>
      <c r="G23" s="161" t="str">
        <f ca="1">IF(C23=$U$4,"Enter smelter details", IF(ISERROR($S23),"",OFFSET('Smelter Reference List'!$F$4,$S23-4,0)))</f>
        <v/>
      </c>
      <c r="H23" s="247" t="str">
        <f ca="1">IF(ISERROR($S23),"",OFFSET('Smelter Reference List'!$G$4,$S23-4,0))</f>
        <v/>
      </c>
      <c r="I23" s="248" t="str">
        <f ca="1">IF(ISERROR($S23),"",OFFSET('Smelter Reference List'!$H$4,$S23-4,0))</f>
        <v/>
      </c>
      <c r="J23" s="248" t="str">
        <f ca="1">IF(ISERROR($S23),"",OFFSET('Smelter Reference List'!$I$4,$S23-4,0))</f>
        <v/>
      </c>
      <c r="K23" s="245"/>
      <c r="L23" s="245"/>
      <c r="M23" s="245"/>
      <c r="N23" s="245"/>
      <c r="O23" s="245"/>
      <c r="P23" s="245"/>
      <c r="Q23" s="246"/>
      <c r="R23" s="233"/>
      <c r="S23" s="234" t="e">
        <f>IF(C23="",NA(),MATCH($B23&amp;$C23,'Smelter Reference List'!$J:$J,0))</f>
        <v>#N/A</v>
      </c>
      <c r="T23" s="235"/>
      <c r="U23" s="235">
        <f t="shared" ca="1" si="0"/>
        <v>0</v>
      </c>
      <c r="V23" s="235"/>
      <c r="W23" s="235"/>
      <c r="Y23" s="228" t="str">
        <f t="shared" si="1"/>
        <v/>
      </c>
    </row>
    <row r="24" spans="1:25" s="228" customFormat="1" ht="20.25">
      <c r="A24" s="257"/>
      <c r="B24" s="232" t="str">
        <f>IF(LEN(A24)=0,"",INDEX('Smelter Reference List'!$A:$A,MATCH($A24,'Smelter Reference List'!$E:$E,0)))</f>
        <v/>
      </c>
      <c r="C24" s="297" t="str">
        <f>IF(LEN(A24)=0,"",INDEX('Smelter Reference List'!$C:$C,MATCH($A24,'Smelter Reference List'!$E:$E,0)))</f>
        <v/>
      </c>
      <c r="D24" s="161" t="str">
        <f ca="1">IF(ISERROR($S24),"",OFFSET('Smelter Reference List'!$C$4,$S24-4,0)&amp;"")</f>
        <v/>
      </c>
      <c r="E24" s="161" t="str">
        <f ca="1">IF(ISERROR($S24),"",OFFSET('Smelter Reference List'!$D$4,$S24-4,0)&amp;"")</f>
        <v/>
      </c>
      <c r="F24" s="161" t="str">
        <f ca="1">IF(ISERROR($S24),"",OFFSET('Smelter Reference List'!$E$4,$S24-4,0))</f>
        <v/>
      </c>
      <c r="G24" s="161" t="str">
        <f ca="1">IF(C24=$U$4,"Enter smelter details", IF(ISERROR($S24),"",OFFSET('Smelter Reference List'!$F$4,$S24-4,0)))</f>
        <v/>
      </c>
      <c r="H24" s="247" t="str">
        <f ca="1">IF(ISERROR($S24),"",OFFSET('Smelter Reference List'!$G$4,$S24-4,0))</f>
        <v/>
      </c>
      <c r="I24" s="248" t="str">
        <f ca="1">IF(ISERROR($S24),"",OFFSET('Smelter Reference List'!$H$4,$S24-4,0))</f>
        <v/>
      </c>
      <c r="J24" s="248" t="str">
        <f ca="1">IF(ISERROR($S24),"",OFFSET('Smelter Reference List'!$I$4,$S24-4,0))</f>
        <v/>
      </c>
      <c r="K24" s="245"/>
      <c r="L24" s="245"/>
      <c r="M24" s="245"/>
      <c r="N24" s="245"/>
      <c r="O24" s="245"/>
      <c r="P24" s="245"/>
      <c r="Q24" s="246"/>
      <c r="R24" s="233"/>
      <c r="S24" s="234" t="e">
        <f>IF(C24="",NA(),MATCH($B24&amp;$C24,'Smelter Reference List'!$J:$J,0))</f>
        <v>#N/A</v>
      </c>
      <c r="T24" s="235"/>
      <c r="U24" s="235">
        <f t="shared" ca="1" si="0"/>
        <v>0</v>
      </c>
      <c r="V24" s="235"/>
      <c r="W24" s="235"/>
      <c r="Y24" s="228" t="str">
        <f t="shared" si="1"/>
        <v/>
      </c>
    </row>
    <row r="25" spans="1:25" s="228" customFormat="1" ht="20.25">
      <c r="A25" s="257"/>
      <c r="B25" s="232" t="str">
        <f>IF(LEN(A25)=0,"",INDEX('Smelter Reference List'!$A:$A,MATCH($A25,'Smelter Reference List'!$E:$E,0)))</f>
        <v/>
      </c>
      <c r="C25" s="297" t="str">
        <f>IF(LEN(A25)=0,"",INDEX('Smelter Reference List'!$C:$C,MATCH($A25,'Smelter Reference List'!$E:$E,0)))</f>
        <v/>
      </c>
      <c r="D25" s="161" t="str">
        <f ca="1">IF(ISERROR($S25),"",OFFSET('Smelter Reference List'!$C$4,$S25-4,0)&amp;"")</f>
        <v/>
      </c>
      <c r="E25" s="161" t="str">
        <f ca="1">IF(ISERROR($S25),"",OFFSET('Smelter Reference List'!$D$4,$S25-4,0)&amp;"")</f>
        <v/>
      </c>
      <c r="F25" s="161" t="str">
        <f ca="1">IF(ISERROR($S25),"",OFFSET('Smelter Reference List'!$E$4,$S25-4,0))</f>
        <v/>
      </c>
      <c r="G25" s="161" t="str">
        <f ca="1">IF(C25=$U$4,"Enter smelter details", IF(ISERROR($S25),"",OFFSET('Smelter Reference List'!$F$4,$S25-4,0)))</f>
        <v/>
      </c>
      <c r="H25" s="247" t="str">
        <f ca="1">IF(ISERROR($S25),"",OFFSET('Smelter Reference List'!$G$4,$S25-4,0))</f>
        <v/>
      </c>
      <c r="I25" s="248" t="str">
        <f ca="1">IF(ISERROR($S25),"",OFFSET('Smelter Reference List'!$H$4,$S25-4,0))</f>
        <v/>
      </c>
      <c r="J25" s="248" t="str">
        <f ca="1">IF(ISERROR($S25),"",OFFSET('Smelter Reference List'!$I$4,$S25-4,0))</f>
        <v/>
      </c>
      <c r="K25" s="245"/>
      <c r="L25" s="245"/>
      <c r="M25" s="245"/>
      <c r="N25" s="245"/>
      <c r="O25" s="245"/>
      <c r="P25" s="245"/>
      <c r="Q25" s="246"/>
      <c r="R25" s="233"/>
      <c r="S25" s="234" t="e">
        <f>IF(C25="",NA(),MATCH($B25&amp;$C25,'Smelter Reference List'!$J:$J,0))</f>
        <v>#N/A</v>
      </c>
      <c r="T25" s="235"/>
      <c r="U25" s="235">
        <f t="shared" ca="1" si="0"/>
        <v>0</v>
      </c>
      <c r="V25" s="235"/>
      <c r="W25" s="235"/>
      <c r="Y25" s="228" t="str">
        <f t="shared" si="1"/>
        <v/>
      </c>
    </row>
    <row r="26" spans="1:25" s="228" customFormat="1" ht="20.25">
      <c r="A26" s="257"/>
      <c r="B26" s="232" t="str">
        <f>IF(LEN(A26)=0,"",INDEX('Smelter Reference List'!$A:$A,MATCH($A26,'Smelter Reference List'!$E:$E,0)))</f>
        <v/>
      </c>
      <c r="C26" s="297" t="str">
        <f>IF(LEN(A26)=0,"",INDEX('Smelter Reference List'!$C:$C,MATCH($A26,'Smelter Reference List'!$E:$E,0)))</f>
        <v/>
      </c>
      <c r="D26" s="161" t="str">
        <f ca="1">IF(ISERROR($S26),"",OFFSET('Smelter Reference List'!$C$4,$S26-4,0)&amp;"")</f>
        <v/>
      </c>
      <c r="E26" s="161" t="str">
        <f ca="1">IF(ISERROR($S26),"",OFFSET('Smelter Reference List'!$D$4,$S26-4,0)&amp;"")</f>
        <v/>
      </c>
      <c r="F26" s="161" t="str">
        <f ca="1">IF(ISERROR($S26),"",OFFSET('Smelter Reference List'!$E$4,$S26-4,0))</f>
        <v/>
      </c>
      <c r="G26" s="161" t="str">
        <f ca="1">IF(C26=$U$4,"Enter smelter details", IF(ISERROR($S26),"",OFFSET('Smelter Reference List'!$F$4,$S26-4,0)))</f>
        <v/>
      </c>
      <c r="H26" s="247" t="str">
        <f ca="1">IF(ISERROR($S26),"",OFFSET('Smelter Reference List'!$G$4,$S26-4,0))</f>
        <v/>
      </c>
      <c r="I26" s="248" t="str">
        <f ca="1">IF(ISERROR($S26),"",OFFSET('Smelter Reference List'!$H$4,$S26-4,0))</f>
        <v/>
      </c>
      <c r="J26" s="248" t="str">
        <f ca="1">IF(ISERROR($S26),"",OFFSET('Smelter Reference List'!$I$4,$S26-4,0))</f>
        <v/>
      </c>
      <c r="K26" s="245"/>
      <c r="L26" s="245"/>
      <c r="M26" s="245"/>
      <c r="N26" s="245"/>
      <c r="O26" s="245"/>
      <c r="P26" s="245"/>
      <c r="Q26" s="246"/>
      <c r="R26" s="233"/>
      <c r="S26" s="234" t="e">
        <f>IF(C26="",NA(),MATCH($B26&amp;$C26,'Smelter Reference List'!$J:$J,0))</f>
        <v>#N/A</v>
      </c>
      <c r="T26" s="235"/>
      <c r="U26" s="235">
        <f t="shared" ca="1" si="0"/>
        <v>0</v>
      </c>
      <c r="V26" s="235"/>
      <c r="W26" s="235"/>
      <c r="Y26" s="228" t="str">
        <f t="shared" si="1"/>
        <v/>
      </c>
    </row>
    <row r="27" spans="1:25" s="228" customFormat="1" ht="20.25">
      <c r="A27" s="257"/>
      <c r="B27" s="232" t="str">
        <f>IF(LEN(A27)=0,"",INDEX('Smelter Reference List'!$A:$A,MATCH($A27,'Smelter Reference List'!$E:$E,0)))</f>
        <v/>
      </c>
      <c r="C27" s="297" t="str">
        <f>IF(LEN(A27)=0,"",INDEX('Smelter Reference List'!$C:$C,MATCH($A27,'Smelter Reference List'!$E:$E,0)))</f>
        <v/>
      </c>
      <c r="D27" s="161" t="str">
        <f ca="1">IF(ISERROR($S27),"",OFFSET('Smelter Reference List'!$C$4,$S27-4,0)&amp;"")</f>
        <v/>
      </c>
      <c r="E27" s="161" t="str">
        <f ca="1">IF(ISERROR($S27),"",OFFSET('Smelter Reference List'!$D$4,$S27-4,0)&amp;"")</f>
        <v/>
      </c>
      <c r="F27" s="161" t="str">
        <f ca="1">IF(ISERROR($S27),"",OFFSET('Smelter Reference List'!$E$4,$S27-4,0))</f>
        <v/>
      </c>
      <c r="G27" s="161" t="str">
        <f ca="1">IF(C27=$U$4,"Enter smelter details", IF(ISERROR($S27),"",OFFSET('Smelter Reference List'!$F$4,$S27-4,0)))</f>
        <v/>
      </c>
      <c r="H27" s="247" t="str">
        <f ca="1">IF(ISERROR($S27),"",OFFSET('Smelter Reference List'!$G$4,$S27-4,0))</f>
        <v/>
      </c>
      <c r="I27" s="248" t="str">
        <f ca="1">IF(ISERROR($S27),"",OFFSET('Smelter Reference List'!$H$4,$S27-4,0))</f>
        <v/>
      </c>
      <c r="J27" s="248" t="str">
        <f ca="1">IF(ISERROR($S27),"",OFFSET('Smelter Reference List'!$I$4,$S27-4,0))</f>
        <v/>
      </c>
      <c r="K27" s="245"/>
      <c r="L27" s="245"/>
      <c r="M27" s="245"/>
      <c r="N27" s="245"/>
      <c r="O27" s="245"/>
      <c r="P27" s="245"/>
      <c r="Q27" s="246"/>
      <c r="R27" s="233"/>
      <c r="S27" s="234" t="e">
        <f>IF(C27="",NA(),MATCH($B27&amp;$C27,'Smelter Reference List'!$J:$J,0))</f>
        <v>#N/A</v>
      </c>
      <c r="T27" s="235"/>
      <c r="U27" s="235">
        <f t="shared" ca="1" si="0"/>
        <v>0</v>
      </c>
      <c r="V27" s="235"/>
      <c r="W27" s="235"/>
      <c r="Y27" s="228" t="str">
        <f t="shared" si="1"/>
        <v/>
      </c>
    </row>
    <row r="28" spans="1:25" s="228" customFormat="1" ht="20.25">
      <c r="A28" s="257"/>
      <c r="B28" s="232" t="str">
        <f>IF(LEN(A28)=0,"",INDEX('Smelter Reference List'!$A:$A,MATCH($A28,'Smelter Reference List'!$E:$E,0)))</f>
        <v/>
      </c>
      <c r="C28" s="297" t="str">
        <f>IF(LEN(A28)=0,"",INDEX('Smelter Reference List'!$C:$C,MATCH($A28,'Smelter Reference List'!$E:$E,0)))</f>
        <v/>
      </c>
      <c r="D28" s="161" t="str">
        <f ca="1">IF(ISERROR($S28),"",OFFSET('Smelter Reference List'!$C$4,$S28-4,0)&amp;"")</f>
        <v/>
      </c>
      <c r="E28" s="161" t="str">
        <f ca="1">IF(ISERROR($S28),"",OFFSET('Smelter Reference List'!$D$4,$S28-4,0)&amp;"")</f>
        <v/>
      </c>
      <c r="F28" s="161" t="str">
        <f ca="1">IF(ISERROR($S28),"",OFFSET('Smelter Reference List'!$E$4,$S28-4,0))</f>
        <v/>
      </c>
      <c r="G28" s="161" t="str">
        <f ca="1">IF(C28=$U$4,"Enter smelter details", IF(ISERROR($S28),"",OFFSET('Smelter Reference List'!$F$4,$S28-4,0)))</f>
        <v/>
      </c>
      <c r="H28" s="247" t="str">
        <f ca="1">IF(ISERROR($S28),"",OFFSET('Smelter Reference List'!$G$4,$S28-4,0))</f>
        <v/>
      </c>
      <c r="I28" s="248" t="str">
        <f ca="1">IF(ISERROR($S28),"",OFFSET('Smelter Reference List'!$H$4,$S28-4,0))</f>
        <v/>
      </c>
      <c r="J28" s="248" t="str">
        <f ca="1">IF(ISERROR($S28),"",OFFSET('Smelter Reference List'!$I$4,$S28-4,0))</f>
        <v/>
      </c>
      <c r="K28" s="245"/>
      <c r="L28" s="245"/>
      <c r="M28" s="245"/>
      <c r="N28" s="245"/>
      <c r="O28" s="245"/>
      <c r="P28" s="245"/>
      <c r="Q28" s="246"/>
      <c r="R28" s="233"/>
      <c r="S28" s="234" t="e">
        <f>IF(C28="",NA(),MATCH($B28&amp;$C28,'Smelter Reference List'!$J:$J,0))</f>
        <v>#N/A</v>
      </c>
      <c r="T28" s="235"/>
      <c r="U28" s="235">
        <f t="shared" ca="1" si="0"/>
        <v>0</v>
      </c>
      <c r="V28" s="235"/>
      <c r="W28" s="235"/>
      <c r="Y28" s="228" t="str">
        <f t="shared" si="1"/>
        <v/>
      </c>
    </row>
    <row r="29" spans="1:25" s="228" customFormat="1" ht="20.25">
      <c r="A29" s="257"/>
      <c r="B29" s="232" t="str">
        <f>IF(LEN(A29)=0,"",INDEX('Smelter Reference List'!$A:$A,MATCH($A29,'Smelter Reference List'!$E:$E,0)))</f>
        <v/>
      </c>
      <c r="C29" s="297" t="str">
        <f>IF(LEN(A29)=0,"",INDEX('Smelter Reference List'!$C:$C,MATCH($A29,'Smelter Reference List'!$E:$E,0)))</f>
        <v/>
      </c>
      <c r="D29" s="161" t="str">
        <f ca="1">IF(ISERROR($S29),"",OFFSET('Smelter Reference List'!$C$4,$S29-4,0)&amp;"")</f>
        <v/>
      </c>
      <c r="E29" s="161" t="str">
        <f ca="1">IF(ISERROR($S29),"",OFFSET('Smelter Reference List'!$D$4,$S29-4,0)&amp;"")</f>
        <v/>
      </c>
      <c r="F29" s="161" t="str">
        <f ca="1">IF(ISERROR($S29),"",OFFSET('Smelter Reference List'!$E$4,$S29-4,0))</f>
        <v/>
      </c>
      <c r="G29" s="161" t="str">
        <f ca="1">IF(C29=$U$4,"Enter smelter details", IF(ISERROR($S29),"",OFFSET('Smelter Reference List'!$F$4,$S29-4,0)))</f>
        <v/>
      </c>
      <c r="H29" s="247" t="str">
        <f ca="1">IF(ISERROR($S29),"",OFFSET('Smelter Reference List'!$G$4,$S29-4,0))</f>
        <v/>
      </c>
      <c r="I29" s="248" t="str">
        <f ca="1">IF(ISERROR($S29),"",OFFSET('Smelter Reference List'!$H$4,$S29-4,0))</f>
        <v/>
      </c>
      <c r="J29" s="248" t="str">
        <f ca="1">IF(ISERROR($S29),"",OFFSET('Smelter Reference List'!$I$4,$S29-4,0))</f>
        <v/>
      </c>
      <c r="K29" s="245"/>
      <c r="L29" s="245"/>
      <c r="M29" s="245"/>
      <c r="N29" s="245"/>
      <c r="O29" s="245"/>
      <c r="P29" s="245"/>
      <c r="Q29" s="246"/>
      <c r="R29" s="233"/>
      <c r="S29" s="234" t="e">
        <f>IF(C29="",NA(),MATCH($B29&amp;$C29,'Smelter Reference List'!$J:$J,0))</f>
        <v>#N/A</v>
      </c>
      <c r="T29" s="235"/>
      <c r="U29" s="235">
        <f t="shared" ca="1" si="0"/>
        <v>0</v>
      </c>
      <c r="V29" s="235"/>
      <c r="W29" s="235"/>
      <c r="Y29" s="228" t="str">
        <f t="shared" si="1"/>
        <v/>
      </c>
    </row>
    <row r="30" spans="1:25" s="228" customFormat="1" ht="20.25">
      <c r="A30" s="257"/>
      <c r="B30" s="232" t="str">
        <f>IF(LEN(A30)=0,"",INDEX('Smelter Reference List'!$A:$A,MATCH($A30,'Smelter Reference List'!$E:$E,0)))</f>
        <v/>
      </c>
      <c r="C30" s="297" t="str">
        <f>IF(LEN(A30)=0,"",INDEX('Smelter Reference List'!$C:$C,MATCH($A30,'Smelter Reference List'!$E:$E,0)))</f>
        <v/>
      </c>
      <c r="D30" s="161" t="str">
        <f ca="1">IF(ISERROR($S30),"",OFFSET('Smelter Reference List'!$C$4,$S30-4,0)&amp;"")</f>
        <v/>
      </c>
      <c r="E30" s="161" t="str">
        <f ca="1">IF(ISERROR($S30),"",OFFSET('Smelter Reference List'!$D$4,$S30-4,0)&amp;"")</f>
        <v/>
      </c>
      <c r="F30" s="161" t="str">
        <f ca="1">IF(ISERROR($S30),"",OFFSET('Smelter Reference List'!$E$4,$S30-4,0))</f>
        <v/>
      </c>
      <c r="G30" s="161" t="str">
        <f ca="1">IF(C30=$U$4,"Enter smelter details", IF(ISERROR($S30),"",OFFSET('Smelter Reference List'!$F$4,$S30-4,0)))</f>
        <v/>
      </c>
      <c r="H30" s="247" t="str">
        <f ca="1">IF(ISERROR($S30),"",OFFSET('Smelter Reference List'!$G$4,$S30-4,0))</f>
        <v/>
      </c>
      <c r="I30" s="248" t="str">
        <f ca="1">IF(ISERROR($S30),"",OFFSET('Smelter Reference List'!$H$4,$S30-4,0))</f>
        <v/>
      </c>
      <c r="J30" s="248" t="str">
        <f ca="1">IF(ISERROR($S30),"",OFFSET('Smelter Reference List'!$I$4,$S30-4,0))</f>
        <v/>
      </c>
      <c r="K30" s="245"/>
      <c r="L30" s="245"/>
      <c r="M30" s="245"/>
      <c r="N30" s="245"/>
      <c r="O30" s="245"/>
      <c r="P30" s="245"/>
      <c r="Q30" s="246"/>
      <c r="R30" s="233"/>
      <c r="S30" s="234" t="e">
        <f>IF(C30="",NA(),MATCH($B30&amp;$C30,'Smelter Reference List'!$J:$J,0))</f>
        <v>#N/A</v>
      </c>
      <c r="T30" s="235"/>
      <c r="U30" s="235">
        <f t="shared" ca="1" si="0"/>
        <v>0</v>
      </c>
      <c r="V30" s="235"/>
      <c r="W30" s="235"/>
      <c r="Y30" s="228" t="str">
        <f t="shared" si="1"/>
        <v/>
      </c>
    </row>
    <row r="31" spans="1:25" s="228" customFormat="1" ht="20.25">
      <c r="A31" s="257"/>
      <c r="B31" s="232" t="str">
        <f>IF(LEN(A31)=0,"",INDEX('Smelter Reference List'!$A:$A,MATCH($A31,'Smelter Reference List'!$E:$E,0)))</f>
        <v/>
      </c>
      <c r="C31" s="297" t="str">
        <f>IF(LEN(A31)=0,"",INDEX('Smelter Reference List'!$C:$C,MATCH($A31,'Smelter Reference List'!$E:$E,0)))</f>
        <v/>
      </c>
      <c r="D31" s="161" t="str">
        <f ca="1">IF(ISERROR($S31),"",OFFSET('Smelter Reference List'!$C$4,$S31-4,0)&amp;"")</f>
        <v/>
      </c>
      <c r="E31" s="161" t="str">
        <f ca="1">IF(ISERROR($S31),"",OFFSET('Smelter Reference List'!$D$4,$S31-4,0)&amp;"")</f>
        <v/>
      </c>
      <c r="F31" s="161" t="str">
        <f ca="1">IF(ISERROR($S31),"",OFFSET('Smelter Reference List'!$E$4,$S31-4,0))</f>
        <v/>
      </c>
      <c r="G31" s="161" t="str">
        <f ca="1">IF(C31=$U$4,"Enter smelter details", IF(ISERROR($S31),"",OFFSET('Smelter Reference List'!$F$4,$S31-4,0)))</f>
        <v/>
      </c>
      <c r="H31" s="247" t="str">
        <f ca="1">IF(ISERROR($S31),"",OFFSET('Smelter Reference List'!$G$4,$S31-4,0))</f>
        <v/>
      </c>
      <c r="I31" s="248" t="str">
        <f ca="1">IF(ISERROR($S31),"",OFFSET('Smelter Reference List'!$H$4,$S31-4,0))</f>
        <v/>
      </c>
      <c r="J31" s="248" t="str">
        <f ca="1">IF(ISERROR($S31),"",OFFSET('Smelter Reference List'!$I$4,$S31-4,0))</f>
        <v/>
      </c>
      <c r="K31" s="245"/>
      <c r="L31" s="245"/>
      <c r="M31" s="245"/>
      <c r="N31" s="245"/>
      <c r="O31" s="245"/>
      <c r="P31" s="245"/>
      <c r="Q31" s="246"/>
      <c r="R31" s="233"/>
      <c r="S31" s="234" t="e">
        <f>IF(C31="",NA(),MATCH($B31&amp;$C31,'Smelter Reference List'!$J:$J,0))</f>
        <v>#N/A</v>
      </c>
      <c r="T31" s="235"/>
      <c r="U31" s="235">
        <f t="shared" ca="1" si="0"/>
        <v>0</v>
      </c>
      <c r="V31" s="235"/>
      <c r="W31" s="235"/>
      <c r="Y31" s="228" t="str">
        <f t="shared" si="1"/>
        <v/>
      </c>
    </row>
    <row r="32" spans="1:25" s="228" customFormat="1" ht="20.25">
      <c r="A32" s="257"/>
      <c r="B32" s="232" t="str">
        <f>IF(LEN(A32)=0,"",INDEX('Smelter Reference List'!$A:$A,MATCH($A32,'Smelter Reference List'!$E:$E,0)))</f>
        <v/>
      </c>
      <c r="C32" s="297" t="str">
        <f>IF(LEN(A32)=0,"",INDEX('Smelter Reference List'!$C:$C,MATCH($A32,'Smelter Reference List'!$E:$E,0)))</f>
        <v/>
      </c>
      <c r="D32" s="161" t="str">
        <f ca="1">IF(ISERROR($S32),"",OFFSET('Smelter Reference List'!$C$4,$S32-4,0)&amp;"")</f>
        <v/>
      </c>
      <c r="E32" s="161" t="str">
        <f ca="1">IF(ISERROR($S32),"",OFFSET('Smelter Reference List'!$D$4,$S32-4,0)&amp;"")</f>
        <v/>
      </c>
      <c r="F32" s="161" t="str">
        <f ca="1">IF(ISERROR($S32),"",OFFSET('Smelter Reference List'!$E$4,$S32-4,0))</f>
        <v/>
      </c>
      <c r="G32" s="161" t="str">
        <f ca="1">IF(C32=$U$4,"Enter smelter details", IF(ISERROR($S32),"",OFFSET('Smelter Reference List'!$F$4,$S32-4,0)))</f>
        <v/>
      </c>
      <c r="H32" s="247" t="str">
        <f ca="1">IF(ISERROR($S32),"",OFFSET('Smelter Reference List'!$G$4,$S32-4,0))</f>
        <v/>
      </c>
      <c r="I32" s="248" t="str">
        <f ca="1">IF(ISERROR($S32),"",OFFSET('Smelter Reference List'!$H$4,$S32-4,0))</f>
        <v/>
      </c>
      <c r="J32" s="248" t="str">
        <f ca="1">IF(ISERROR($S32),"",OFFSET('Smelter Reference List'!$I$4,$S32-4,0))</f>
        <v/>
      </c>
      <c r="K32" s="245"/>
      <c r="L32" s="245"/>
      <c r="M32" s="245"/>
      <c r="N32" s="245"/>
      <c r="O32" s="245"/>
      <c r="P32" s="245"/>
      <c r="Q32" s="246"/>
      <c r="R32" s="233"/>
      <c r="S32" s="234" t="e">
        <f>IF(C32="",NA(),MATCH($B32&amp;$C32,'Smelter Reference List'!$J:$J,0))</f>
        <v>#N/A</v>
      </c>
      <c r="T32" s="235"/>
      <c r="U32" s="235">
        <f t="shared" ca="1" si="0"/>
        <v>0</v>
      </c>
      <c r="V32" s="235"/>
      <c r="W32" s="235"/>
      <c r="Y32" s="228" t="str">
        <f t="shared" si="1"/>
        <v/>
      </c>
    </row>
    <row r="33" spans="1:25" s="228" customFormat="1" ht="20.25">
      <c r="A33" s="257"/>
      <c r="B33" s="232" t="str">
        <f>IF(LEN(A33)=0,"",INDEX('Smelter Reference List'!$A:$A,MATCH($A33,'Smelter Reference List'!$E:$E,0)))</f>
        <v/>
      </c>
      <c r="C33" s="297" t="str">
        <f>IF(LEN(A33)=0,"",INDEX('Smelter Reference List'!$C:$C,MATCH($A33,'Smelter Reference List'!$E:$E,0)))</f>
        <v/>
      </c>
      <c r="D33" s="161" t="str">
        <f ca="1">IF(ISERROR($S33),"",OFFSET('Smelter Reference List'!$C$4,$S33-4,0)&amp;"")</f>
        <v/>
      </c>
      <c r="E33" s="161" t="str">
        <f ca="1">IF(ISERROR($S33),"",OFFSET('Smelter Reference List'!$D$4,$S33-4,0)&amp;"")</f>
        <v/>
      </c>
      <c r="F33" s="161" t="str">
        <f ca="1">IF(ISERROR($S33),"",OFFSET('Smelter Reference List'!$E$4,$S33-4,0))</f>
        <v/>
      </c>
      <c r="G33" s="161" t="str">
        <f ca="1">IF(C33=$U$4,"Enter smelter details", IF(ISERROR($S33),"",OFFSET('Smelter Reference List'!$F$4,$S33-4,0)))</f>
        <v/>
      </c>
      <c r="H33" s="247" t="str">
        <f ca="1">IF(ISERROR($S33),"",OFFSET('Smelter Reference List'!$G$4,$S33-4,0))</f>
        <v/>
      </c>
      <c r="I33" s="248" t="str">
        <f ca="1">IF(ISERROR($S33),"",OFFSET('Smelter Reference List'!$H$4,$S33-4,0))</f>
        <v/>
      </c>
      <c r="J33" s="248" t="str">
        <f ca="1">IF(ISERROR($S33),"",OFFSET('Smelter Reference List'!$I$4,$S33-4,0))</f>
        <v/>
      </c>
      <c r="K33" s="245"/>
      <c r="L33" s="245"/>
      <c r="M33" s="245"/>
      <c r="N33" s="245"/>
      <c r="O33" s="245"/>
      <c r="P33" s="245"/>
      <c r="Q33" s="246"/>
      <c r="R33" s="233"/>
      <c r="S33" s="234" t="e">
        <f>IF(C33="",NA(),MATCH($B33&amp;$C33,'Smelter Reference List'!$J:$J,0))</f>
        <v>#N/A</v>
      </c>
      <c r="T33" s="235"/>
      <c r="U33" s="235">
        <f t="shared" ca="1" si="0"/>
        <v>0</v>
      </c>
      <c r="V33" s="235"/>
      <c r="W33" s="235"/>
      <c r="Y33" s="228" t="str">
        <f t="shared" si="1"/>
        <v/>
      </c>
    </row>
    <row r="34" spans="1:25" s="228" customFormat="1" ht="20.25">
      <c r="A34" s="257"/>
      <c r="B34" s="232" t="str">
        <f>IF(LEN(A34)=0,"",INDEX('Smelter Reference List'!$A:$A,MATCH($A34,'Smelter Reference List'!$E:$E,0)))</f>
        <v/>
      </c>
      <c r="C34" s="297" t="str">
        <f>IF(LEN(A34)=0,"",INDEX('Smelter Reference List'!$C:$C,MATCH($A34,'Smelter Reference List'!$E:$E,0)))</f>
        <v/>
      </c>
      <c r="D34" s="161" t="str">
        <f ca="1">IF(ISERROR($S34),"",OFFSET('Smelter Reference List'!$C$4,$S34-4,0)&amp;"")</f>
        <v/>
      </c>
      <c r="E34" s="161" t="str">
        <f ca="1">IF(ISERROR($S34),"",OFFSET('Smelter Reference List'!$D$4,$S34-4,0)&amp;"")</f>
        <v/>
      </c>
      <c r="F34" s="161" t="str">
        <f ca="1">IF(ISERROR($S34),"",OFFSET('Smelter Reference List'!$E$4,$S34-4,0))</f>
        <v/>
      </c>
      <c r="G34" s="161" t="str">
        <f ca="1">IF(C34=$U$4,"Enter smelter details", IF(ISERROR($S34),"",OFFSET('Smelter Reference List'!$F$4,$S34-4,0)))</f>
        <v/>
      </c>
      <c r="H34" s="247" t="str">
        <f ca="1">IF(ISERROR($S34),"",OFFSET('Smelter Reference List'!$G$4,$S34-4,0))</f>
        <v/>
      </c>
      <c r="I34" s="248" t="str">
        <f ca="1">IF(ISERROR($S34),"",OFFSET('Smelter Reference List'!$H$4,$S34-4,0))</f>
        <v/>
      </c>
      <c r="J34" s="248" t="str">
        <f ca="1">IF(ISERROR($S34),"",OFFSET('Smelter Reference List'!$I$4,$S34-4,0))</f>
        <v/>
      </c>
      <c r="K34" s="245"/>
      <c r="L34" s="245"/>
      <c r="M34" s="245"/>
      <c r="N34" s="245"/>
      <c r="O34" s="245"/>
      <c r="P34" s="245"/>
      <c r="Q34" s="246"/>
      <c r="R34" s="233"/>
      <c r="S34" s="234" t="e">
        <f>IF(C34="",NA(),MATCH($B34&amp;$C34,'Smelter Reference List'!$J:$J,0))</f>
        <v>#N/A</v>
      </c>
      <c r="T34" s="235"/>
      <c r="U34" s="235">
        <f t="shared" ca="1" si="0"/>
        <v>0</v>
      </c>
      <c r="V34" s="235"/>
      <c r="W34" s="235"/>
      <c r="Y34" s="228" t="str">
        <f t="shared" si="1"/>
        <v/>
      </c>
    </row>
    <row r="35" spans="1:25" s="228" customFormat="1" ht="20.25">
      <c r="A35" s="257"/>
      <c r="B35" s="232" t="str">
        <f>IF(LEN(A35)=0,"",INDEX('Smelter Reference List'!$A:$A,MATCH($A35,'Smelter Reference List'!$E:$E,0)))</f>
        <v/>
      </c>
      <c r="C35" s="297" t="str">
        <f>IF(LEN(A35)=0,"",INDEX('Smelter Reference List'!$C:$C,MATCH($A35,'Smelter Reference List'!$E:$E,0)))</f>
        <v/>
      </c>
      <c r="D35" s="161" t="str">
        <f ca="1">IF(ISERROR($S35),"",OFFSET('Smelter Reference List'!$C$4,$S35-4,0)&amp;"")</f>
        <v/>
      </c>
      <c r="E35" s="161" t="str">
        <f ca="1">IF(ISERROR($S35),"",OFFSET('Smelter Reference List'!$D$4,$S35-4,0)&amp;"")</f>
        <v/>
      </c>
      <c r="F35" s="161" t="str">
        <f ca="1">IF(ISERROR($S35),"",OFFSET('Smelter Reference List'!$E$4,$S35-4,0))</f>
        <v/>
      </c>
      <c r="G35" s="161" t="str">
        <f ca="1">IF(C35=$U$4,"Enter smelter details", IF(ISERROR($S35),"",OFFSET('Smelter Reference List'!$F$4,$S35-4,0)))</f>
        <v/>
      </c>
      <c r="H35" s="247" t="str">
        <f ca="1">IF(ISERROR($S35),"",OFFSET('Smelter Reference List'!$G$4,$S35-4,0))</f>
        <v/>
      </c>
      <c r="I35" s="248" t="str">
        <f ca="1">IF(ISERROR($S35),"",OFFSET('Smelter Reference List'!$H$4,$S35-4,0))</f>
        <v/>
      </c>
      <c r="J35" s="248" t="str">
        <f ca="1">IF(ISERROR($S35),"",OFFSET('Smelter Reference List'!$I$4,$S35-4,0))</f>
        <v/>
      </c>
      <c r="K35" s="245"/>
      <c r="L35" s="245"/>
      <c r="M35" s="245"/>
      <c r="N35" s="245"/>
      <c r="O35" s="245"/>
      <c r="P35" s="245"/>
      <c r="Q35" s="246"/>
      <c r="R35" s="233"/>
      <c r="S35" s="234" t="e">
        <f>IF(C35="",NA(),MATCH($B35&amp;$C35,'Smelter Reference List'!$J:$J,0))</f>
        <v>#N/A</v>
      </c>
      <c r="T35" s="235"/>
      <c r="U35" s="235">
        <f t="shared" ca="1" si="0"/>
        <v>0</v>
      </c>
      <c r="V35" s="235"/>
      <c r="W35" s="235"/>
      <c r="Y35" s="228" t="str">
        <f t="shared" si="1"/>
        <v/>
      </c>
    </row>
    <row r="36" spans="1:25" s="228" customFormat="1" ht="20.25">
      <c r="A36" s="257"/>
      <c r="B36" s="232" t="str">
        <f>IF(LEN(A36)=0,"",INDEX('Smelter Reference List'!$A:$A,MATCH($A36,'Smelter Reference List'!$E:$E,0)))</f>
        <v/>
      </c>
      <c r="C36" s="297" t="str">
        <f>IF(LEN(A36)=0,"",INDEX('Smelter Reference List'!$C:$C,MATCH($A36,'Smelter Reference List'!$E:$E,0)))</f>
        <v/>
      </c>
      <c r="D36" s="161" t="str">
        <f ca="1">IF(ISERROR($S36),"",OFFSET('Smelter Reference List'!$C$4,$S36-4,0)&amp;"")</f>
        <v/>
      </c>
      <c r="E36" s="161" t="str">
        <f ca="1">IF(ISERROR($S36),"",OFFSET('Smelter Reference List'!$D$4,$S36-4,0)&amp;"")</f>
        <v/>
      </c>
      <c r="F36" s="161" t="str">
        <f ca="1">IF(ISERROR($S36),"",OFFSET('Smelter Reference List'!$E$4,$S36-4,0))</f>
        <v/>
      </c>
      <c r="G36" s="161" t="str">
        <f ca="1">IF(C36=$U$4,"Enter smelter details", IF(ISERROR($S36),"",OFFSET('Smelter Reference List'!$F$4,$S36-4,0)))</f>
        <v/>
      </c>
      <c r="H36" s="247" t="str">
        <f ca="1">IF(ISERROR($S36),"",OFFSET('Smelter Reference List'!$G$4,$S36-4,0))</f>
        <v/>
      </c>
      <c r="I36" s="248" t="str">
        <f ca="1">IF(ISERROR($S36),"",OFFSET('Smelter Reference List'!$H$4,$S36-4,0))</f>
        <v/>
      </c>
      <c r="J36" s="248" t="str">
        <f ca="1">IF(ISERROR($S36),"",OFFSET('Smelter Reference List'!$I$4,$S36-4,0))</f>
        <v/>
      </c>
      <c r="K36" s="245"/>
      <c r="L36" s="245"/>
      <c r="M36" s="245"/>
      <c r="N36" s="245"/>
      <c r="O36" s="245"/>
      <c r="P36" s="245"/>
      <c r="Q36" s="246"/>
      <c r="R36" s="233"/>
      <c r="S36" s="234" t="e">
        <f>IF(C36="",NA(),MATCH($B36&amp;$C36,'Smelter Reference List'!$J:$J,0))</f>
        <v>#N/A</v>
      </c>
      <c r="T36" s="235"/>
      <c r="U36" s="235">
        <f t="shared" ca="1" si="0"/>
        <v>0</v>
      </c>
      <c r="V36" s="235"/>
      <c r="W36" s="235"/>
      <c r="Y36" s="228" t="str">
        <f t="shared" si="1"/>
        <v/>
      </c>
    </row>
    <row r="37" spans="1:25" s="228" customFormat="1" ht="20.25">
      <c r="A37" s="257"/>
      <c r="B37" s="232" t="str">
        <f>IF(LEN(A37)=0,"",INDEX('Smelter Reference List'!$A:$A,MATCH($A37,'Smelter Reference List'!$E:$E,0)))</f>
        <v/>
      </c>
      <c r="C37" s="297" t="str">
        <f>IF(LEN(A37)=0,"",INDEX('Smelter Reference List'!$C:$C,MATCH($A37,'Smelter Reference List'!$E:$E,0)))</f>
        <v/>
      </c>
      <c r="D37" s="161" t="str">
        <f ca="1">IF(ISERROR($S37),"",OFFSET('Smelter Reference List'!$C$4,$S37-4,0)&amp;"")</f>
        <v/>
      </c>
      <c r="E37" s="161" t="str">
        <f ca="1">IF(ISERROR($S37),"",OFFSET('Smelter Reference List'!$D$4,$S37-4,0)&amp;"")</f>
        <v/>
      </c>
      <c r="F37" s="161" t="str">
        <f ca="1">IF(ISERROR($S37),"",OFFSET('Smelter Reference List'!$E$4,$S37-4,0))</f>
        <v/>
      </c>
      <c r="G37" s="161" t="str">
        <f ca="1">IF(C37=$U$4,"Enter smelter details", IF(ISERROR($S37),"",OFFSET('Smelter Reference List'!$F$4,$S37-4,0)))</f>
        <v/>
      </c>
      <c r="H37" s="247" t="str">
        <f ca="1">IF(ISERROR($S37),"",OFFSET('Smelter Reference List'!$G$4,$S37-4,0))</f>
        <v/>
      </c>
      <c r="I37" s="248" t="str">
        <f ca="1">IF(ISERROR($S37),"",OFFSET('Smelter Reference List'!$H$4,$S37-4,0))</f>
        <v/>
      </c>
      <c r="J37" s="248" t="str">
        <f ca="1">IF(ISERROR($S37),"",OFFSET('Smelter Reference List'!$I$4,$S37-4,0))</f>
        <v/>
      </c>
      <c r="K37" s="245"/>
      <c r="L37" s="245"/>
      <c r="M37" s="245"/>
      <c r="N37" s="245"/>
      <c r="O37" s="245"/>
      <c r="P37" s="245"/>
      <c r="Q37" s="246"/>
      <c r="R37" s="233"/>
      <c r="S37" s="234" t="e">
        <f>IF(C37="",NA(),MATCH($B37&amp;$C37,'Smelter Reference List'!$J:$J,0))</f>
        <v>#N/A</v>
      </c>
      <c r="T37" s="235"/>
      <c r="U37" s="235">
        <f t="shared" ca="1" si="0"/>
        <v>0</v>
      </c>
      <c r="V37" s="235"/>
      <c r="W37" s="235"/>
      <c r="Y37" s="228" t="str">
        <f t="shared" si="1"/>
        <v/>
      </c>
    </row>
    <row r="38" spans="1:25" s="228" customFormat="1" ht="20.25">
      <c r="A38" s="257"/>
      <c r="B38" s="232" t="str">
        <f>IF(LEN(A38)=0,"",INDEX('Smelter Reference List'!$A:$A,MATCH($A38,'Smelter Reference List'!$E:$E,0)))</f>
        <v/>
      </c>
      <c r="C38" s="297" t="str">
        <f>IF(LEN(A38)=0,"",INDEX('Smelter Reference List'!$C:$C,MATCH($A38,'Smelter Reference List'!$E:$E,0)))</f>
        <v/>
      </c>
      <c r="D38" s="161" t="str">
        <f ca="1">IF(ISERROR($S38),"",OFFSET('Smelter Reference List'!$C$4,$S38-4,0)&amp;"")</f>
        <v/>
      </c>
      <c r="E38" s="161" t="str">
        <f ca="1">IF(ISERROR($S38),"",OFFSET('Smelter Reference List'!$D$4,$S38-4,0)&amp;"")</f>
        <v/>
      </c>
      <c r="F38" s="161" t="str">
        <f ca="1">IF(ISERROR($S38),"",OFFSET('Smelter Reference List'!$E$4,$S38-4,0))</f>
        <v/>
      </c>
      <c r="G38" s="161" t="str">
        <f ca="1">IF(C38=$U$4,"Enter smelter details", IF(ISERROR($S38),"",OFFSET('Smelter Reference List'!$F$4,$S38-4,0)))</f>
        <v/>
      </c>
      <c r="H38" s="247" t="str">
        <f ca="1">IF(ISERROR($S38),"",OFFSET('Smelter Reference List'!$G$4,$S38-4,0))</f>
        <v/>
      </c>
      <c r="I38" s="248" t="str">
        <f ca="1">IF(ISERROR($S38),"",OFFSET('Smelter Reference List'!$H$4,$S38-4,0))</f>
        <v/>
      </c>
      <c r="J38" s="248" t="str">
        <f ca="1">IF(ISERROR($S38),"",OFFSET('Smelter Reference List'!$I$4,$S38-4,0))</f>
        <v/>
      </c>
      <c r="K38" s="245"/>
      <c r="L38" s="245"/>
      <c r="M38" s="245"/>
      <c r="N38" s="245"/>
      <c r="O38" s="245"/>
      <c r="P38" s="245"/>
      <c r="Q38" s="246"/>
      <c r="R38" s="233"/>
      <c r="S38" s="234" t="e">
        <f>IF(C38="",NA(),MATCH($B38&amp;$C38,'Smelter Reference List'!$J:$J,0))</f>
        <v>#N/A</v>
      </c>
      <c r="T38" s="235"/>
      <c r="U38" s="235">
        <f t="shared" ca="1" si="0"/>
        <v>0</v>
      </c>
      <c r="V38" s="235"/>
      <c r="W38" s="235"/>
      <c r="Y38" s="228" t="str">
        <f t="shared" si="1"/>
        <v/>
      </c>
    </row>
    <row r="39" spans="1:25" s="228" customFormat="1" ht="20.25">
      <c r="A39" s="257"/>
      <c r="B39" s="232" t="str">
        <f>IF(LEN(A39)=0,"",INDEX('Smelter Reference List'!$A:$A,MATCH($A39,'Smelter Reference List'!$E:$E,0)))</f>
        <v/>
      </c>
      <c r="C39" s="297" t="str">
        <f>IF(LEN(A39)=0,"",INDEX('Smelter Reference List'!$C:$C,MATCH($A39,'Smelter Reference List'!$E:$E,0)))</f>
        <v/>
      </c>
      <c r="D39" s="161" t="str">
        <f ca="1">IF(ISERROR($S39),"",OFFSET('Smelter Reference List'!$C$4,$S39-4,0)&amp;"")</f>
        <v/>
      </c>
      <c r="E39" s="161" t="str">
        <f ca="1">IF(ISERROR($S39),"",OFFSET('Smelter Reference List'!$D$4,$S39-4,0)&amp;"")</f>
        <v/>
      </c>
      <c r="F39" s="161" t="str">
        <f ca="1">IF(ISERROR($S39),"",OFFSET('Smelter Reference List'!$E$4,$S39-4,0))</f>
        <v/>
      </c>
      <c r="G39" s="161" t="str">
        <f ca="1">IF(C39=$U$4,"Enter smelter details", IF(ISERROR($S39),"",OFFSET('Smelter Reference List'!$F$4,$S39-4,0)))</f>
        <v/>
      </c>
      <c r="H39" s="247" t="str">
        <f ca="1">IF(ISERROR($S39),"",OFFSET('Smelter Reference List'!$G$4,$S39-4,0))</f>
        <v/>
      </c>
      <c r="I39" s="248" t="str">
        <f ca="1">IF(ISERROR($S39),"",OFFSET('Smelter Reference List'!$H$4,$S39-4,0))</f>
        <v/>
      </c>
      <c r="J39" s="248" t="str">
        <f ca="1">IF(ISERROR($S39),"",OFFSET('Smelter Reference List'!$I$4,$S39-4,0))</f>
        <v/>
      </c>
      <c r="K39" s="245"/>
      <c r="L39" s="245"/>
      <c r="M39" s="245"/>
      <c r="N39" s="245"/>
      <c r="O39" s="245"/>
      <c r="P39" s="245"/>
      <c r="Q39" s="246"/>
      <c r="R39" s="233"/>
      <c r="S39" s="234" t="e">
        <f>IF(C39="",NA(),MATCH($B39&amp;$C39,'Smelter Reference List'!$J:$J,0))</f>
        <v>#N/A</v>
      </c>
      <c r="T39" s="235"/>
      <c r="U39" s="235">
        <f t="shared" ca="1" si="0"/>
        <v>0</v>
      </c>
      <c r="V39" s="235"/>
      <c r="W39" s="235"/>
      <c r="Y39" s="228" t="str">
        <f t="shared" si="1"/>
        <v/>
      </c>
    </row>
    <row r="40" spans="1:25" s="228" customFormat="1" ht="20.25">
      <c r="A40" s="257"/>
      <c r="B40" s="232" t="str">
        <f>IF(LEN(A40)=0,"",INDEX('Smelter Reference List'!$A:$A,MATCH($A40,'Smelter Reference List'!$E:$E,0)))</f>
        <v/>
      </c>
      <c r="C40" s="297" t="str">
        <f>IF(LEN(A40)=0,"",INDEX('Smelter Reference List'!$C:$C,MATCH($A40,'Smelter Reference List'!$E:$E,0)))</f>
        <v/>
      </c>
      <c r="D40" s="161" t="str">
        <f ca="1">IF(ISERROR($S40),"",OFFSET('Smelter Reference List'!$C$4,$S40-4,0)&amp;"")</f>
        <v/>
      </c>
      <c r="E40" s="161" t="str">
        <f ca="1">IF(ISERROR($S40),"",OFFSET('Smelter Reference List'!$D$4,$S40-4,0)&amp;"")</f>
        <v/>
      </c>
      <c r="F40" s="161" t="str">
        <f ca="1">IF(ISERROR($S40),"",OFFSET('Smelter Reference List'!$E$4,$S40-4,0))</f>
        <v/>
      </c>
      <c r="G40" s="161" t="str">
        <f ca="1">IF(C40=$U$4,"Enter smelter details", IF(ISERROR($S40),"",OFFSET('Smelter Reference List'!$F$4,$S40-4,0)))</f>
        <v/>
      </c>
      <c r="H40" s="247" t="str">
        <f ca="1">IF(ISERROR($S40),"",OFFSET('Smelter Reference List'!$G$4,$S40-4,0))</f>
        <v/>
      </c>
      <c r="I40" s="248" t="str">
        <f ca="1">IF(ISERROR($S40),"",OFFSET('Smelter Reference List'!$H$4,$S40-4,0))</f>
        <v/>
      </c>
      <c r="J40" s="248" t="str">
        <f ca="1">IF(ISERROR($S40),"",OFFSET('Smelter Reference List'!$I$4,$S40-4,0))</f>
        <v/>
      </c>
      <c r="K40" s="245"/>
      <c r="L40" s="245"/>
      <c r="M40" s="245"/>
      <c r="N40" s="245"/>
      <c r="O40" s="245"/>
      <c r="P40" s="245"/>
      <c r="Q40" s="246"/>
      <c r="R40" s="233"/>
      <c r="S40" s="234" t="e">
        <f>IF(C40="",NA(),MATCH($B40&amp;$C40,'Smelter Reference List'!$J:$J,0))</f>
        <v>#N/A</v>
      </c>
      <c r="T40" s="235"/>
      <c r="U40" s="235">
        <f t="shared" ca="1" si="0"/>
        <v>0</v>
      </c>
      <c r="V40" s="235"/>
      <c r="W40" s="235"/>
      <c r="Y40" s="228" t="str">
        <f t="shared" si="1"/>
        <v/>
      </c>
    </row>
    <row r="41" spans="1:25" s="228" customFormat="1" ht="20.25">
      <c r="A41" s="257"/>
      <c r="B41" s="232" t="str">
        <f>IF(LEN(A41)=0,"",INDEX('Smelter Reference List'!$A:$A,MATCH($A41,'Smelter Reference List'!$E:$E,0)))</f>
        <v/>
      </c>
      <c r="C41" s="297" t="str">
        <f>IF(LEN(A41)=0,"",INDEX('Smelter Reference List'!$C:$C,MATCH($A41,'Smelter Reference List'!$E:$E,0)))</f>
        <v/>
      </c>
      <c r="D41" s="161" t="str">
        <f ca="1">IF(ISERROR($S41),"",OFFSET('Smelter Reference List'!$C$4,$S41-4,0)&amp;"")</f>
        <v/>
      </c>
      <c r="E41" s="161" t="str">
        <f ca="1">IF(ISERROR($S41),"",OFFSET('Smelter Reference List'!$D$4,$S41-4,0)&amp;"")</f>
        <v/>
      </c>
      <c r="F41" s="161" t="str">
        <f ca="1">IF(ISERROR($S41),"",OFFSET('Smelter Reference List'!$E$4,$S41-4,0))</f>
        <v/>
      </c>
      <c r="G41" s="161" t="str">
        <f ca="1">IF(C41=$U$4,"Enter smelter details", IF(ISERROR($S41),"",OFFSET('Smelter Reference List'!$F$4,$S41-4,0)))</f>
        <v/>
      </c>
      <c r="H41" s="247" t="str">
        <f ca="1">IF(ISERROR($S41),"",OFFSET('Smelter Reference List'!$G$4,$S41-4,0))</f>
        <v/>
      </c>
      <c r="I41" s="248" t="str">
        <f ca="1">IF(ISERROR($S41),"",OFFSET('Smelter Reference List'!$H$4,$S41-4,0))</f>
        <v/>
      </c>
      <c r="J41" s="248" t="str">
        <f ca="1">IF(ISERROR($S41),"",OFFSET('Smelter Reference List'!$I$4,$S41-4,0))</f>
        <v/>
      </c>
      <c r="K41" s="245"/>
      <c r="L41" s="245"/>
      <c r="M41" s="245"/>
      <c r="N41" s="245"/>
      <c r="O41" s="245"/>
      <c r="P41" s="245"/>
      <c r="Q41" s="246"/>
      <c r="R41" s="233"/>
      <c r="S41" s="234" t="e">
        <f>IF(C41="",NA(),MATCH($B41&amp;$C41,'Smelter Reference List'!$J:$J,0))</f>
        <v>#N/A</v>
      </c>
      <c r="T41" s="235"/>
      <c r="U41" s="235">
        <f t="shared" ca="1" si="0"/>
        <v>0</v>
      </c>
      <c r="V41" s="235"/>
      <c r="W41" s="235"/>
      <c r="Y41" s="228" t="str">
        <f t="shared" si="1"/>
        <v/>
      </c>
    </row>
    <row r="42" spans="1:25" s="228" customFormat="1" ht="20.25">
      <c r="A42" s="257"/>
      <c r="B42" s="232" t="str">
        <f>IF(LEN(A42)=0,"",INDEX('Smelter Reference List'!$A:$A,MATCH($A42,'Smelter Reference List'!$E:$E,0)))</f>
        <v/>
      </c>
      <c r="C42" s="297" t="str">
        <f>IF(LEN(A42)=0,"",INDEX('Smelter Reference List'!$C:$C,MATCH($A42,'Smelter Reference List'!$E:$E,0)))</f>
        <v/>
      </c>
      <c r="D42" s="161" t="str">
        <f ca="1">IF(ISERROR($S42),"",OFFSET('Smelter Reference List'!$C$4,$S42-4,0)&amp;"")</f>
        <v/>
      </c>
      <c r="E42" s="161" t="str">
        <f ca="1">IF(ISERROR($S42),"",OFFSET('Smelter Reference List'!$D$4,$S42-4,0)&amp;"")</f>
        <v/>
      </c>
      <c r="F42" s="161" t="str">
        <f ca="1">IF(ISERROR($S42),"",OFFSET('Smelter Reference List'!$E$4,$S42-4,0))</f>
        <v/>
      </c>
      <c r="G42" s="161" t="str">
        <f ca="1">IF(C42=$U$4,"Enter smelter details", IF(ISERROR($S42),"",OFFSET('Smelter Reference List'!$F$4,$S42-4,0)))</f>
        <v/>
      </c>
      <c r="H42" s="247" t="str">
        <f ca="1">IF(ISERROR($S42),"",OFFSET('Smelter Reference List'!$G$4,$S42-4,0))</f>
        <v/>
      </c>
      <c r="I42" s="248" t="str">
        <f ca="1">IF(ISERROR($S42),"",OFFSET('Smelter Reference List'!$H$4,$S42-4,0))</f>
        <v/>
      </c>
      <c r="J42" s="248" t="str">
        <f ca="1">IF(ISERROR($S42),"",OFFSET('Smelter Reference List'!$I$4,$S42-4,0))</f>
        <v/>
      </c>
      <c r="K42" s="245"/>
      <c r="L42" s="245"/>
      <c r="M42" s="245"/>
      <c r="N42" s="245"/>
      <c r="O42" s="245"/>
      <c r="P42" s="245"/>
      <c r="Q42" s="246"/>
      <c r="R42" s="233"/>
      <c r="S42" s="234" t="e">
        <f>IF(C42="",NA(),MATCH($B42&amp;$C42,'Smelter Reference List'!$J:$J,0))</f>
        <v>#N/A</v>
      </c>
      <c r="T42" s="235"/>
      <c r="U42" s="235">
        <f t="shared" ca="1" si="0"/>
        <v>0</v>
      </c>
      <c r="V42" s="235"/>
      <c r="W42" s="235"/>
      <c r="Y42" s="228" t="str">
        <f t="shared" si="1"/>
        <v/>
      </c>
    </row>
    <row r="43" spans="1:25" s="228" customFormat="1" ht="20.25">
      <c r="A43" s="257"/>
      <c r="B43" s="232" t="str">
        <f>IF(LEN(A43)=0,"",INDEX('Smelter Reference List'!$A:$A,MATCH($A43,'Smelter Reference List'!$E:$E,0)))</f>
        <v/>
      </c>
      <c r="C43" s="297" t="str">
        <f>IF(LEN(A43)=0,"",INDEX('Smelter Reference List'!$C:$C,MATCH($A43,'Smelter Reference List'!$E:$E,0)))</f>
        <v/>
      </c>
      <c r="D43" s="161" t="str">
        <f ca="1">IF(ISERROR($S43),"",OFFSET('Smelter Reference List'!$C$4,$S43-4,0)&amp;"")</f>
        <v/>
      </c>
      <c r="E43" s="161" t="str">
        <f ca="1">IF(ISERROR($S43),"",OFFSET('Smelter Reference List'!$D$4,$S43-4,0)&amp;"")</f>
        <v/>
      </c>
      <c r="F43" s="161" t="str">
        <f ca="1">IF(ISERROR($S43),"",OFFSET('Smelter Reference List'!$E$4,$S43-4,0))</f>
        <v/>
      </c>
      <c r="G43" s="161" t="str">
        <f ca="1">IF(C43=$U$4,"Enter smelter details", IF(ISERROR($S43),"",OFFSET('Smelter Reference List'!$F$4,$S43-4,0)))</f>
        <v/>
      </c>
      <c r="H43" s="247" t="str">
        <f ca="1">IF(ISERROR($S43),"",OFFSET('Smelter Reference List'!$G$4,$S43-4,0))</f>
        <v/>
      </c>
      <c r="I43" s="248" t="str">
        <f ca="1">IF(ISERROR($S43),"",OFFSET('Smelter Reference List'!$H$4,$S43-4,0))</f>
        <v/>
      </c>
      <c r="J43" s="248" t="str">
        <f ca="1">IF(ISERROR($S43),"",OFFSET('Smelter Reference List'!$I$4,$S43-4,0))</f>
        <v/>
      </c>
      <c r="K43" s="245"/>
      <c r="L43" s="245"/>
      <c r="M43" s="245"/>
      <c r="N43" s="245"/>
      <c r="O43" s="245"/>
      <c r="P43" s="245"/>
      <c r="Q43" s="246"/>
      <c r="R43" s="233"/>
      <c r="S43" s="234" t="e">
        <f>IF(C43="",NA(),MATCH($B43&amp;$C43,'Smelter Reference List'!$J:$J,0))</f>
        <v>#N/A</v>
      </c>
      <c r="T43" s="235"/>
      <c r="U43" s="235">
        <f t="shared" ca="1" si="0"/>
        <v>0</v>
      </c>
      <c r="V43" s="235"/>
      <c r="W43" s="235"/>
      <c r="Y43" s="228" t="str">
        <f t="shared" si="1"/>
        <v/>
      </c>
    </row>
    <row r="44" spans="1:25" s="228" customFormat="1" ht="20.25">
      <c r="A44" s="257"/>
      <c r="B44" s="232" t="str">
        <f>IF(LEN(A44)=0,"",INDEX('Smelter Reference List'!$A:$A,MATCH($A44,'Smelter Reference List'!$E:$E,0)))</f>
        <v/>
      </c>
      <c r="C44" s="297" t="str">
        <f>IF(LEN(A44)=0,"",INDEX('Smelter Reference List'!$C:$C,MATCH($A44,'Smelter Reference List'!$E:$E,0)))</f>
        <v/>
      </c>
      <c r="D44" s="161" t="str">
        <f ca="1">IF(ISERROR($S44),"",OFFSET('Smelter Reference List'!$C$4,$S44-4,0)&amp;"")</f>
        <v/>
      </c>
      <c r="E44" s="161" t="str">
        <f ca="1">IF(ISERROR($S44),"",OFFSET('Smelter Reference List'!$D$4,$S44-4,0)&amp;"")</f>
        <v/>
      </c>
      <c r="F44" s="161" t="str">
        <f ca="1">IF(ISERROR($S44),"",OFFSET('Smelter Reference List'!$E$4,$S44-4,0))</f>
        <v/>
      </c>
      <c r="G44" s="161" t="str">
        <f ca="1">IF(C44=$U$4,"Enter smelter details", IF(ISERROR($S44),"",OFFSET('Smelter Reference List'!$F$4,$S44-4,0)))</f>
        <v/>
      </c>
      <c r="H44" s="247" t="str">
        <f ca="1">IF(ISERROR($S44),"",OFFSET('Smelter Reference List'!$G$4,$S44-4,0))</f>
        <v/>
      </c>
      <c r="I44" s="248" t="str">
        <f ca="1">IF(ISERROR($S44),"",OFFSET('Smelter Reference List'!$H$4,$S44-4,0))</f>
        <v/>
      </c>
      <c r="J44" s="248" t="str">
        <f ca="1">IF(ISERROR($S44),"",OFFSET('Smelter Reference List'!$I$4,$S44-4,0))</f>
        <v/>
      </c>
      <c r="K44" s="245"/>
      <c r="L44" s="245"/>
      <c r="M44" s="245"/>
      <c r="N44" s="245"/>
      <c r="O44" s="245"/>
      <c r="P44" s="245"/>
      <c r="Q44" s="246"/>
      <c r="R44" s="233"/>
      <c r="S44" s="234" t="e">
        <f>IF(C44="",NA(),MATCH($B44&amp;$C44,'Smelter Reference List'!$J:$J,0))</f>
        <v>#N/A</v>
      </c>
      <c r="T44" s="235"/>
      <c r="U44" s="235">
        <f t="shared" ca="1" si="0"/>
        <v>0</v>
      </c>
      <c r="V44" s="235"/>
      <c r="W44" s="235"/>
      <c r="Y44" s="228" t="str">
        <f t="shared" si="1"/>
        <v/>
      </c>
    </row>
    <row r="45" spans="1:25" s="228" customFormat="1" ht="20.25">
      <c r="A45" s="257"/>
      <c r="B45" s="232" t="str">
        <f>IF(LEN(A45)=0,"",INDEX('Smelter Reference List'!$A:$A,MATCH($A45,'Smelter Reference List'!$E:$E,0)))</f>
        <v/>
      </c>
      <c r="C45" s="297" t="str">
        <f>IF(LEN(A45)=0,"",INDEX('Smelter Reference List'!$C:$C,MATCH($A45,'Smelter Reference List'!$E:$E,0)))</f>
        <v/>
      </c>
      <c r="D45" s="161" t="str">
        <f ca="1">IF(ISERROR($S45),"",OFFSET('Smelter Reference List'!$C$4,$S45-4,0)&amp;"")</f>
        <v/>
      </c>
      <c r="E45" s="161" t="str">
        <f ca="1">IF(ISERROR($S45),"",OFFSET('Smelter Reference List'!$D$4,$S45-4,0)&amp;"")</f>
        <v/>
      </c>
      <c r="F45" s="161" t="str">
        <f ca="1">IF(ISERROR($S45),"",OFFSET('Smelter Reference List'!$E$4,$S45-4,0))</f>
        <v/>
      </c>
      <c r="G45" s="161" t="str">
        <f ca="1">IF(C45=$U$4,"Enter smelter details", IF(ISERROR($S45),"",OFFSET('Smelter Reference List'!$F$4,$S45-4,0)))</f>
        <v/>
      </c>
      <c r="H45" s="247" t="str">
        <f ca="1">IF(ISERROR($S45),"",OFFSET('Smelter Reference List'!$G$4,$S45-4,0))</f>
        <v/>
      </c>
      <c r="I45" s="248" t="str">
        <f ca="1">IF(ISERROR($S45),"",OFFSET('Smelter Reference List'!$H$4,$S45-4,0))</f>
        <v/>
      </c>
      <c r="J45" s="248" t="str">
        <f ca="1">IF(ISERROR($S45),"",OFFSET('Smelter Reference List'!$I$4,$S45-4,0))</f>
        <v/>
      </c>
      <c r="K45" s="245"/>
      <c r="L45" s="245"/>
      <c r="M45" s="245"/>
      <c r="N45" s="245"/>
      <c r="O45" s="245"/>
      <c r="P45" s="245"/>
      <c r="Q45" s="246"/>
      <c r="R45" s="233"/>
      <c r="S45" s="234" t="e">
        <f>IF(C45="",NA(),MATCH($B45&amp;$C45,'Smelter Reference List'!$J:$J,0))</f>
        <v>#N/A</v>
      </c>
      <c r="T45" s="235"/>
      <c r="U45" s="235">
        <f t="shared" ca="1" si="0"/>
        <v>0</v>
      </c>
      <c r="V45" s="235"/>
      <c r="W45" s="235"/>
      <c r="Y45" s="228" t="str">
        <f t="shared" si="1"/>
        <v/>
      </c>
    </row>
    <row r="46" spans="1:25" s="228" customFormat="1" ht="20.25">
      <c r="A46" s="257"/>
      <c r="B46" s="232" t="str">
        <f>IF(LEN(A46)=0,"",INDEX('Smelter Reference List'!$A:$A,MATCH($A46,'Smelter Reference List'!$E:$E,0)))</f>
        <v/>
      </c>
      <c r="C46" s="297" t="str">
        <f>IF(LEN(A46)=0,"",INDEX('Smelter Reference List'!$C:$C,MATCH($A46,'Smelter Reference List'!$E:$E,0)))</f>
        <v/>
      </c>
      <c r="D46" s="161" t="str">
        <f ca="1">IF(ISERROR($S46),"",OFFSET('Smelter Reference List'!$C$4,$S46-4,0)&amp;"")</f>
        <v/>
      </c>
      <c r="E46" s="161" t="str">
        <f ca="1">IF(ISERROR($S46),"",OFFSET('Smelter Reference List'!$D$4,$S46-4,0)&amp;"")</f>
        <v/>
      </c>
      <c r="F46" s="161" t="str">
        <f ca="1">IF(ISERROR($S46),"",OFFSET('Smelter Reference List'!$E$4,$S46-4,0))</f>
        <v/>
      </c>
      <c r="G46" s="161" t="str">
        <f ca="1">IF(C46=$U$4,"Enter smelter details", IF(ISERROR($S46),"",OFFSET('Smelter Reference List'!$F$4,$S46-4,0)))</f>
        <v/>
      </c>
      <c r="H46" s="247" t="str">
        <f ca="1">IF(ISERROR($S46),"",OFFSET('Smelter Reference List'!$G$4,$S46-4,0))</f>
        <v/>
      </c>
      <c r="I46" s="248" t="str">
        <f ca="1">IF(ISERROR($S46),"",OFFSET('Smelter Reference List'!$H$4,$S46-4,0))</f>
        <v/>
      </c>
      <c r="J46" s="248" t="str">
        <f ca="1">IF(ISERROR($S46),"",OFFSET('Smelter Reference List'!$I$4,$S46-4,0))</f>
        <v/>
      </c>
      <c r="K46" s="245"/>
      <c r="L46" s="245"/>
      <c r="M46" s="245"/>
      <c r="N46" s="245"/>
      <c r="O46" s="245"/>
      <c r="P46" s="245"/>
      <c r="Q46" s="246"/>
      <c r="R46" s="233"/>
      <c r="S46" s="234" t="e">
        <f>IF(C46="",NA(),MATCH($B46&amp;$C46,'Smelter Reference List'!$J:$J,0))</f>
        <v>#N/A</v>
      </c>
      <c r="T46" s="235"/>
      <c r="U46" s="235">
        <f t="shared" ca="1" si="0"/>
        <v>0</v>
      </c>
      <c r="V46" s="235"/>
      <c r="W46" s="235"/>
      <c r="Y46" s="228" t="str">
        <f t="shared" si="1"/>
        <v/>
      </c>
    </row>
    <row r="47" spans="1:25" s="228" customFormat="1" ht="20.25">
      <c r="A47" s="257"/>
      <c r="B47" s="232" t="str">
        <f>IF(LEN(A47)=0,"",INDEX('Smelter Reference List'!$A:$A,MATCH($A47,'Smelter Reference List'!$E:$E,0)))</f>
        <v/>
      </c>
      <c r="C47" s="297" t="str">
        <f>IF(LEN(A47)=0,"",INDEX('Smelter Reference List'!$C:$C,MATCH($A47,'Smelter Reference List'!$E:$E,0)))</f>
        <v/>
      </c>
      <c r="D47" s="161" t="str">
        <f ca="1">IF(ISERROR($S47),"",OFFSET('Smelter Reference List'!$C$4,$S47-4,0)&amp;"")</f>
        <v/>
      </c>
      <c r="E47" s="161" t="str">
        <f ca="1">IF(ISERROR($S47),"",OFFSET('Smelter Reference List'!$D$4,$S47-4,0)&amp;"")</f>
        <v/>
      </c>
      <c r="F47" s="161" t="str">
        <f ca="1">IF(ISERROR($S47),"",OFFSET('Smelter Reference List'!$E$4,$S47-4,0))</f>
        <v/>
      </c>
      <c r="G47" s="161" t="str">
        <f ca="1">IF(C47=$U$4,"Enter smelter details", IF(ISERROR($S47),"",OFFSET('Smelter Reference List'!$F$4,$S47-4,0)))</f>
        <v/>
      </c>
      <c r="H47" s="247" t="str">
        <f ca="1">IF(ISERROR($S47),"",OFFSET('Smelter Reference List'!$G$4,$S47-4,0))</f>
        <v/>
      </c>
      <c r="I47" s="248" t="str">
        <f ca="1">IF(ISERROR($S47),"",OFFSET('Smelter Reference List'!$H$4,$S47-4,0))</f>
        <v/>
      </c>
      <c r="J47" s="248" t="str">
        <f ca="1">IF(ISERROR($S47),"",OFFSET('Smelter Reference List'!$I$4,$S47-4,0))</f>
        <v/>
      </c>
      <c r="K47" s="245"/>
      <c r="L47" s="245"/>
      <c r="M47" s="245"/>
      <c r="N47" s="245"/>
      <c r="O47" s="245"/>
      <c r="P47" s="245"/>
      <c r="Q47" s="246"/>
      <c r="R47" s="233"/>
      <c r="S47" s="234" t="e">
        <f>IF(C47="",NA(),MATCH($B47&amp;$C47,'Smelter Reference List'!$J:$J,0))</f>
        <v>#N/A</v>
      </c>
      <c r="T47" s="235"/>
      <c r="U47" s="235">
        <f t="shared" ca="1" si="0"/>
        <v>0</v>
      </c>
      <c r="V47" s="235"/>
      <c r="W47" s="235"/>
      <c r="Y47" s="228" t="str">
        <f t="shared" si="1"/>
        <v/>
      </c>
    </row>
    <row r="48" spans="1:25" s="228" customFormat="1" ht="20.25">
      <c r="A48" s="257"/>
      <c r="B48" s="232" t="str">
        <f>IF(LEN(A48)=0,"",INDEX('Smelter Reference List'!$A:$A,MATCH($A48,'Smelter Reference List'!$E:$E,0)))</f>
        <v/>
      </c>
      <c r="C48" s="297" t="str">
        <f>IF(LEN(A48)=0,"",INDEX('Smelter Reference List'!$C:$C,MATCH($A48,'Smelter Reference List'!$E:$E,0)))</f>
        <v/>
      </c>
      <c r="D48" s="161" t="str">
        <f ca="1">IF(ISERROR($S48),"",OFFSET('Smelter Reference List'!$C$4,$S48-4,0)&amp;"")</f>
        <v/>
      </c>
      <c r="E48" s="161" t="str">
        <f ca="1">IF(ISERROR($S48),"",OFFSET('Smelter Reference List'!$D$4,$S48-4,0)&amp;"")</f>
        <v/>
      </c>
      <c r="F48" s="161" t="str">
        <f ca="1">IF(ISERROR($S48),"",OFFSET('Smelter Reference List'!$E$4,$S48-4,0))</f>
        <v/>
      </c>
      <c r="G48" s="161" t="str">
        <f ca="1">IF(C48=$U$4,"Enter smelter details", IF(ISERROR($S48),"",OFFSET('Smelter Reference List'!$F$4,$S48-4,0)))</f>
        <v/>
      </c>
      <c r="H48" s="247" t="str">
        <f ca="1">IF(ISERROR($S48),"",OFFSET('Smelter Reference List'!$G$4,$S48-4,0))</f>
        <v/>
      </c>
      <c r="I48" s="248" t="str">
        <f ca="1">IF(ISERROR($S48),"",OFFSET('Smelter Reference List'!$H$4,$S48-4,0))</f>
        <v/>
      </c>
      <c r="J48" s="248" t="str">
        <f ca="1">IF(ISERROR($S48),"",OFFSET('Smelter Reference List'!$I$4,$S48-4,0))</f>
        <v/>
      </c>
      <c r="K48" s="245"/>
      <c r="L48" s="245"/>
      <c r="M48" s="245"/>
      <c r="N48" s="245"/>
      <c r="O48" s="245"/>
      <c r="P48" s="245"/>
      <c r="Q48" s="246"/>
      <c r="R48" s="233"/>
      <c r="S48" s="234" t="e">
        <f>IF(C48="",NA(),MATCH($B48&amp;$C48,'Smelter Reference List'!$J:$J,0))</f>
        <v>#N/A</v>
      </c>
      <c r="T48" s="235"/>
      <c r="U48" s="235">
        <f t="shared" ca="1" si="0"/>
        <v>0</v>
      </c>
      <c r="V48" s="235"/>
      <c r="W48" s="235"/>
      <c r="Y48" s="228" t="str">
        <f t="shared" si="1"/>
        <v/>
      </c>
    </row>
    <row r="49" spans="1:25" s="228" customFormat="1" ht="20.25">
      <c r="A49" s="257"/>
      <c r="B49" s="232" t="str">
        <f>IF(LEN(A49)=0,"",INDEX('Smelter Reference List'!$A:$A,MATCH($A49,'Smelter Reference List'!$E:$E,0)))</f>
        <v/>
      </c>
      <c r="C49" s="297" t="str">
        <f>IF(LEN(A49)=0,"",INDEX('Smelter Reference List'!$C:$C,MATCH($A49,'Smelter Reference List'!$E:$E,0)))</f>
        <v/>
      </c>
      <c r="D49" s="161" t="str">
        <f ca="1">IF(ISERROR($S49),"",OFFSET('Smelter Reference List'!$C$4,$S49-4,0)&amp;"")</f>
        <v/>
      </c>
      <c r="E49" s="161" t="str">
        <f ca="1">IF(ISERROR($S49),"",OFFSET('Smelter Reference List'!$D$4,$S49-4,0)&amp;"")</f>
        <v/>
      </c>
      <c r="F49" s="161" t="str">
        <f ca="1">IF(ISERROR($S49),"",OFFSET('Smelter Reference List'!$E$4,$S49-4,0))</f>
        <v/>
      </c>
      <c r="G49" s="161" t="str">
        <f ca="1">IF(C49=$U$4,"Enter smelter details", IF(ISERROR($S49),"",OFFSET('Smelter Reference List'!$F$4,$S49-4,0)))</f>
        <v/>
      </c>
      <c r="H49" s="247" t="str">
        <f ca="1">IF(ISERROR($S49),"",OFFSET('Smelter Reference List'!$G$4,$S49-4,0))</f>
        <v/>
      </c>
      <c r="I49" s="248" t="str">
        <f ca="1">IF(ISERROR($S49),"",OFFSET('Smelter Reference List'!$H$4,$S49-4,0))</f>
        <v/>
      </c>
      <c r="J49" s="248" t="str">
        <f ca="1">IF(ISERROR($S49),"",OFFSET('Smelter Reference List'!$I$4,$S49-4,0))</f>
        <v/>
      </c>
      <c r="K49" s="245"/>
      <c r="L49" s="245"/>
      <c r="M49" s="245"/>
      <c r="N49" s="245"/>
      <c r="O49" s="245"/>
      <c r="P49" s="245"/>
      <c r="Q49" s="246"/>
      <c r="R49" s="233"/>
      <c r="S49" s="234" t="e">
        <f>IF(C49="",NA(),MATCH($B49&amp;$C49,'Smelter Reference List'!$J:$J,0))</f>
        <v>#N/A</v>
      </c>
      <c r="T49" s="235"/>
      <c r="U49" s="235">
        <f t="shared" ca="1" si="0"/>
        <v>0</v>
      </c>
      <c r="V49" s="235"/>
      <c r="W49" s="235"/>
      <c r="Y49" s="228" t="str">
        <f t="shared" si="1"/>
        <v/>
      </c>
    </row>
    <row r="50" spans="1:25" s="228" customFormat="1" ht="20.25">
      <c r="A50" s="257"/>
      <c r="B50" s="232" t="str">
        <f>IF(LEN(A50)=0,"",INDEX('Smelter Reference List'!$A:$A,MATCH($A50,'Smelter Reference List'!$E:$E,0)))</f>
        <v/>
      </c>
      <c r="C50" s="297" t="str">
        <f>IF(LEN(A50)=0,"",INDEX('Smelter Reference List'!$C:$C,MATCH($A50,'Smelter Reference List'!$E:$E,0)))</f>
        <v/>
      </c>
      <c r="D50" s="161" t="str">
        <f ca="1">IF(ISERROR($S50),"",OFFSET('Smelter Reference List'!$C$4,$S50-4,0)&amp;"")</f>
        <v/>
      </c>
      <c r="E50" s="161" t="str">
        <f ca="1">IF(ISERROR($S50),"",OFFSET('Smelter Reference List'!$D$4,$S50-4,0)&amp;"")</f>
        <v/>
      </c>
      <c r="F50" s="161" t="str">
        <f ca="1">IF(ISERROR($S50),"",OFFSET('Smelter Reference List'!$E$4,$S50-4,0))</f>
        <v/>
      </c>
      <c r="G50" s="161" t="str">
        <f ca="1">IF(C50=$U$4,"Enter smelter details", IF(ISERROR($S50),"",OFFSET('Smelter Reference List'!$F$4,$S50-4,0)))</f>
        <v/>
      </c>
      <c r="H50" s="247" t="str">
        <f ca="1">IF(ISERROR($S50),"",OFFSET('Smelter Reference List'!$G$4,$S50-4,0))</f>
        <v/>
      </c>
      <c r="I50" s="248" t="str">
        <f ca="1">IF(ISERROR($S50),"",OFFSET('Smelter Reference List'!$H$4,$S50-4,0))</f>
        <v/>
      </c>
      <c r="J50" s="248" t="str">
        <f ca="1">IF(ISERROR($S50),"",OFFSET('Smelter Reference List'!$I$4,$S50-4,0))</f>
        <v/>
      </c>
      <c r="K50" s="245"/>
      <c r="L50" s="245"/>
      <c r="M50" s="245"/>
      <c r="N50" s="245"/>
      <c r="O50" s="245"/>
      <c r="P50" s="245"/>
      <c r="Q50" s="246"/>
      <c r="R50" s="233"/>
      <c r="S50" s="234" t="e">
        <f>IF(C50="",NA(),MATCH($B50&amp;$C50,'Smelter Reference List'!$J:$J,0))</f>
        <v>#N/A</v>
      </c>
      <c r="T50" s="235"/>
      <c r="U50" s="235">
        <f t="shared" ca="1" si="0"/>
        <v>0</v>
      </c>
      <c r="V50" s="235"/>
      <c r="W50" s="235"/>
      <c r="Y50" s="228" t="str">
        <f t="shared" si="1"/>
        <v/>
      </c>
    </row>
    <row r="51" spans="1:25" s="228" customFormat="1" ht="20.25">
      <c r="A51" s="257"/>
      <c r="B51" s="232" t="str">
        <f>IF(LEN(A51)=0,"",INDEX('Smelter Reference List'!$A:$A,MATCH($A51,'Smelter Reference List'!$E:$E,0)))</f>
        <v/>
      </c>
      <c r="C51" s="297" t="str">
        <f>IF(LEN(A51)=0,"",INDEX('Smelter Reference List'!$C:$C,MATCH($A51,'Smelter Reference List'!$E:$E,0)))</f>
        <v/>
      </c>
      <c r="D51" s="161" t="str">
        <f ca="1">IF(ISERROR($S51),"",OFFSET('Smelter Reference List'!$C$4,$S51-4,0)&amp;"")</f>
        <v/>
      </c>
      <c r="E51" s="161" t="str">
        <f ca="1">IF(ISERROR($S51),"",OFFSET('Smelter Reference List'!$D$4,$S51-4,0)&amp;"")</f>
        <v/>
      </c>
      <c r="F51" s="161" t="str">
        <f ca="1">IF(ISERROR($S51),"",OFFSET('Smelter Reference List'!$E$4,$S51-4,0))</f>
        <v/>
      </c>
      <c r="G51" s="161" t="str">
        <f ca="1">IF(C51=$U$4,"Enter smelter details", IF(ISERROR($S51),"",OFFSET('Smelter Reference List'!$F$4,$S51-4,0)))</f>
        <v/>
      </c>
      <c r="H51" s="247" t="str">
        <f ca="1">IF(ISERROR($S51),"",OFFSET('Smelter Reference List'!$G$4,$S51-4,0))</f>
        <v/>
      </c>
      <c r="I51" s="248" t="str">
        <f ca="1">IF(ISERROR($S51),"",OFFSET('Smelter Reference List'!$H$4,$S51-4,0))</f>
        <v/>
      </c>
      <c r="J51" s="248" t="str">
        <f ca="1">IF(ISERROR($S51),"",OFFSET('Smelter Reference List'!$I$4,$S51-4,0))</f>
        <v/>
      </c>
      <c r="K51" s="245"/>
      <c r="L51" s="245"/>
      <c r="M51" s="245"/>
      <c r="N51" s="245"/>
      <c r="O51" s="245"/>
      <c r="P51" s="245"/>
      <c r="Q51" s="246"/>
      <c r="R51" s="233"/>
      <c r="S51" s="234" t="e">
        <f>IF(C51="",NA(),MATCH($B51&amp;$C51,'Smelter Reference List'!$J:$J,0))</f>
        <v>#N/A</v>
      </c>
      <c r="T51" s="235"/>
      <c r="U51" s="235">
        <f t="shared" ca="1" si="0"/>
        <v>0</v>
      </c>
      <c r="V51" s="235"/>
      <c r="W51" s="235"/>
      <c r="Y51" s="228" t="str">
        <f t="shared" si="1"/>
        <v/>
      </c>
    </row>
    <row r="52" spans="1:25" s="228" customFormat="1" ht="20.25">
      <c r="A52" s="257"/>
      <c r="B52" s="232" t="str">
        <f>IF(LEN(A52)=0,"",INDEX('Smelter Reference List'!$A:$A,MATCH($A52,'Smelter Reference List'!$E:$E,0)))</f>
        <v/>
      </c>
      <c r="C52" s="297" t="str">
        <f>IF(LEN(A52)=0,"",INDEX('Smelter Reference List'!$C:$C,MATCH($A52,'Smelter Reference List'!$E:$E,0)))</f>
        <v/>
      </c>
      <c r="D52" s="161" t="str">
        <f ca="1">IF(ISERROR($S52),"",OFFSET('Smelter Reference List'!$C$4,$S52-4,0)&amp;"")</f>
        <v/>
      </c>
      <c r="E52" s="161" t="str">
        <f ca="1">IF(ISERROR($S52),"",OFFSET('Smelter Reference List'!$D$4,$S52-4,0)&amp;"")</f>
        <v/>
      </c>
      <c r="F52" s="161" t="str">
        <f ca="1">IF(ISERROR($S52),"",OFFSET('Smelter Reference List'!$E$4,$S52-4,0))</f>
        <v/>
      </c>
      <c r="G52" s="161" t="str">
        <f ca="1">IF(C52=$U$4,"Enter smelter details", IF(ISERROR($S52),"",OFFSET('Smelter Reference List'!$F$4,$S52-4,0)))</f>
        <v/>
      </c>
      <c r="H52" s="247" t="str">
        <f ca="1">IF(ISERROR($S52),"",OFFSET('Smelter Reference List'!$G$4,$S52-4,0))</f>
        <v/>
      </c>
      <c r="I52" s="248" t="str">
        <f ca="1">IF(ISERROR($S52),"",OFFSET('Smelter Reference List'!$H$4,$S52-4,0))</f>
        <v/>
      </c>
      <c r="J52" s="248" t="str">
        <f ca="1">IF(ISERROR($S52),"",OFFSET('Smelter Reference List'!$I$4,$S52-4,0))</f>
        <v/>
      </c>
      <c r="K52" s="245"/>
      <c r="L52" s="245"/>
      <c r="M52" s="245"/>
      <c r="N52" s="245"/>
      <c r="O52" s="245"/>
      <c r="P52" s="245"/>
      <c r="Q52" s="246"/>
      <c r="R52" s="233"/>
      <c r="S52" s="234" t="e">
        <f>IF(C52="",NA(),MATCH($B52&amp;$C52,'Smelter Reference List'!$J:$J,0))</f>
        <v>#N/A</v>
      </c>
      <c r="T52" s="235"/>
      <c r="U52" s="235">
        <f t="shared" ca="1" si="0"/>
        <v>0</v>
      </c>
      <c r="V52" s="235"/>
      <c r="W52" s="235"/>
      <c r="Y52" s="228" t="str">
        <f t="shared" si="1"/>
        <v/>
      </c>
    </row>
    <row r="53" spans="1:25" s="228" customFormat="1" ht="20.25">
      <c r="A53" s="257"/>
      <c r="B53" s="232" t="str">
        <f>IF(LEN(A53)=0,"",INDEX('Smelter Reference List'!$A:$A,MATCH($A53,'Smelter Reference List'!$E:$E,0)))</f>
        <v/>
      </c>
      <c r="C53" s="297" t="str">
        <f>IF(LEN(A53)=0,"",INDEX('Smelter Reference List'!$C:$C,MATCH($A53,'Smelter Reference List'!$E:$E,0)))</f>
        <v/>
      </c>
      <c r="D53" s="161" t="str">
        <f ca="1">IF(ISERROR($S53),"",OFFSET('Smelter Reference List'!$C$4,$S53-4,0)&amp;"")</f>
        <v/>
      </c>
      <c r="E53" s="161" t="str">
        <f ca="1">IF(ISERROR($S53),"",OFFSET('Smelter Reference List'!$D$4,$S53-4,0)&amp;"")</f>
        <v/>
      </c>
      <c r="F53" s="161" t="str">
        <f ca="1">IF(ISERROR($S53),"",OFFSET('Smelter Reference List'!$E$4,$S53-4,0))</f>
        <v/>
      </c>
      <c r="G53" s="161" t="str">
        <f ca="1">IF(C53=$U$4,"Enter smelter details", IF(ISERROR($S53),"",OFFSET('Smelter Reference List'!$F$4,$S53-4,0)))</f>
        <v/>
      </c>
      <c r="H53" s="247" t="str">
        <f ca="1">IF(ISERROR($S53),"",OFFSET('Smelter Reference List'!$G$4,$S53-4,0))</f>
        <v/>
      </c>
      <c r="I53" s="248" t="str">
        <f ca="1">IF(ISERROR($S53),"",OFFSET('Smelter Reference List'!$H$4,$S53-4,0))</f>
        <v/>
      </c>
      <c r="J53" s="248" t="str">
        <f ca="1">IF(ISERROR($S53),"",OFFSET('Smelter Reference List'!$I$4,$S53-4,0))</f>
        <v/>
      </c>
      <c r="K53" s="245"/>
      <c r="L53" s="245"/>
      <c r="M53" s="245"/>
      <c r="N53" s="245"/>
      <c r="O53" s="245"/>
      <c r="P53" s="245"/>
      <c r="Q53" s="246"/>
      <c r="R53" s="233"/>
      <c r="S53" s="234" t="e">
        <f>IF(C53="",NA(),MATCH($B53&amp;$C53,'Smelter Reference List'!$J:$J,0))</f>
        <v>#N/A</v>
      </c>
      <c r="T53" s="235"/>
      <c r="U53" s="235">
        <f t="shared" ca="1" si="0"/>
        <v>0</v>
      </c>
      <c r="V53" s="235"/>
      <c r="W53" s="235"/>
      <c r="Y53" s="228" t="str">
        <f t="shared" si="1"/>
        <v/>
      </c>
    </row>
    <row r="54" spans="1:25" s="228" customFormat="1" ht="20.25">
      <c r="A54" s="257"/>
      <c r="B54" s="232" t="str">
        <f>IF(LEN(A54)=0,"",INDEX('Smelter Reference List'!$A:$A,MATCH($A54,'Smelter Reference List'!$E:$E,0)))</f>
        <v/>
      </c>
      <c r="C54" s="297" t="str">
        <f>IF(LEN(A54)=0,"",INDEX('Smelter Reference List'!$C:$C,MATCH($A54,'Smelter Reference List'!$E:$E,0)))</f>
        <v/>
      </c>
      <c r="D54" s="161" t="str">
        <f ca="1">IF(ISERROR($S54),"",OFFSET('Smelter Reference List'!$C$4,$S54-4,0)&amp;"")</f>
        <v/>
      </c>
      <c r="E54" s="161" t="str">
        <f ca="1">IF(ISERROR($S54),"",OFFSET('Smelter Reference List'!$D$4,$S54-4,0)&amp;"")</f>
        <v/>
      </c>
      <c r="F54" s="161" t="str">
        <f ca="1">IF(ISERROR($S54),"",OFFSET('Smelter Reference List'!$E$4,$S54-4,0))</f>
        <v/>
      </c>
      <c r="G54" s="161" t="str">
        <f ca="1">IF(C54=$U$4,"Enter smelter details", IF(ISERROR($S54),"",OFFSET('Smelter Reference List'!$F$4,$S54-4,0)))</f>
        <v/>
      </c>
      <c r="H54" s="247" t="str">
        <f ca="1">IF(ISERROR($S54),"",OFFSET('Smelter Reference List'!$G$4,$S54-4,0))</f>
        <v/>
      </c>
      <c r="I54" s="248" t="str">
        <f ca="1">IF(ISERROR($S54),"",OFFSET('Smelter Reference List'!$H$4,$S54-4,0))</f>
        <v/>
      </c>
      <c r="J54" s="248" t="str">
        <f ca="1">IF(ISERROR($S54),"",OFFSET('Smelter Reference List'!$I$4,$S54-4,0))</f>
        <v/>
      </c>
      <c r="K54" s="245"/>
      <c r="L54" s="245"/>
      <c r="M54" s="245"/>
      <c r="N54" s="245"/>
      <c r="O54" s="245"/>
      <c r="P54" s="245"/>
      <c r="Q54" s="246"/>
      <c r="R54" s="233"/>
      <c r="S54" s="234" t="e">
        <f>IF(C54="",NA(),MATCH($B54&amp;$C54,'Smelter Reference List'!$J:$J,0))</f>
        <v>#N/A</v>
      </c>
      <c r="T54" s="235"/>
      <c r="U54" s="235">
        <f t="shared" ca="1" si="0"/>
        <v>0</v>
      </c>
      <c r="V54" s="235"/>
      <c r="W54" s="235"/>
      <c r="Y54" s="228" t="str">
        <f t="shared" si="1"/>
        <v/>
      </c>
    </row>
    <row r="55" spans="1:25" s="228" customFormat="1" ht="20.25">
      <c r="A55" s="257"/>
      <c r="B55" s="232" t="str">
        <f>IF(LEN(A55)=0,"",INDEX('Smelter Reference List'!$A:$A,MATCH($A55,'Smelter Reference List'!$E:$E,0)))</f>
        <v/>
      </c>
      <c r="C55" s="297" t="str">
        <f>IF(LEN(A55)=0,"",INDEX('Smelter Reference List'!$C:$C,MATCH($A55,'Smelter Reference List'!$E:$E,0)))</f>
        <v/>
      </c>
      <c r="D55" s="161" t="str">
        <f ca="1">IF(ISERROR($S55),"",OFFSET('Smelter Reference List'!$C$4,$S55-4,0)&amp;"")</f>
        <v/>
      </c>
      <c r="E55" s="161" t="str">
        <f ca="1">IF(ISERROR($S55),"",OFFSET('Smelter Reference List'!$D$4,$S55-4,0)&amp;"")</f>
        <v/>
      </c>
      <c r="F55" s="161" t="str">
        <f ca="1">IF(ISERROR($S55),"",OFFSET('Smelter Reference List'!$E$4,$S55-4,0))</f>
        <v/>
      </c>
      <c r="G55" s="161" t="str">
        <f ca="1">IF(C55=$U$4,"Enter smelter details", IF(ISERROR($S55),"",OFFSET('Smelter Reference List'!$F$4,$S55-4,0)))</f>
        <v/>
      </c>
      <c r="H55" s="247" t="str">
        <f ca="1">IF(ISERROR($S55),"",OFFSET('Smelter Reference List'!$G$4,$S55-4,0))</f>
        <v/>
      </c>
      <c r="I55" s="248" t="str">
        <f ca="1">IF(ISERROR($S55),"",OFFSET('Smelter Reference List'!$H$4,$S55-4,0))</f>
        <v/>
      </c>
      <c r="J55" s="248" t="str">
        <f ca="1">IF(ISERROR($S55),"",OFFSET('Smelter Reference List'!$I$4,$S55-4,0))</f>
        <v/>
      </c>
      <c r="K55" s="245"/>
      <c r="L55" s="245"/>
      <c r="M55" s="245"/>
      <c r="N55" s="245"/>
      <c r="O55" s="245"/>
      <c r="P55" s="245"/>
      <c r="Q55" s="246"/>
      <c r="R55" s="233"/>
      <c r="S55" s="234" t="e">
        <f>IF(C55="",NA(),MATCH($B55&amp;$C55,'Smelter Reference List'!$J:$J,0))</f>
        <v>#N/A</v>
      </c>
      <c r="T55" s="235"/>
      <c r="U55" s="235">
        <f t="shared" ca="1" si="0"/>
        <v>0</v>
      </c>
      <c r="V55" s="235"/>
      <c r="W55" s="235"/>
      <c r="Y55" s="228" t="str">
        <f t="shared" si="1"/>
        <v/>
      </c>
    </row>
    <row r="56" spans="1:25" s="228" customFormat="1" ht="20.25">
      <c r="A56" s="257"/>
      <c r="B56" s="232" t="str">
        <f>IF(LEN(A56)=0,"",INDEX('Smelter Reference List'!$A:$A,MATCH($A56,'Smelter Reference List'!$E:$E,0)))</f>
        <v/>
      </c>
      <c r="C56" s="297" t="str">
        <f>IF(LEN(A56)=0,"",INDEX('Smelter Reference List'!$C:$C,MATCH($A56,'Smelter Reference List'!$E:$E,0)))</f>
        <v/>
      </c>
      <c r="D56" s="161" t="str">
        <f ca="1">IF(ISERROR($S56),"",OFFSET('Smelter Reference List'!$C$4,$S56-4,0)&amp;"")</f>
        <v/>
      </c>
      <c r="E56" s="161" t="str">
        <f ca="1">IF(ISERROR($S56),"",OFFSET('Smelter Reference List'!$D$4,$S56-4,0)&amp;"")</f>
        <v/>
      </c>
      <c r="F56" s="161" t="str">
        <f ca="1">IF(ISERROR($S56),"",OFFSET('Smelter Reference List'!$E$4,$S56-4,0))</f>
        <v/>
      </c>
      <c r="G56" s="161" t="str">
        <f ca="1">IF(C56=$U$4,"Enter smelter details", IF(ISERROR($S56),"",OFFSET('Smelter Reference List'!$F$4,$S56-4,0)))</f>
        <v/>
      </c>
      <c r="H56" s="247" t="str">
        <f ca="1">IF(ISERROR($S56),"",OFFSET('Smelter Reference List'!$G$4,$S56-4,0))</f>
        <v/>
      </c>
      <c r="I56" s="248" t="str">
        <f ca="1">IF(ISERROR($S56),"",OFFSET('Smelter Reference List'!$H$4,$S56-4,0))</f>
        <v/>
      </c>
      <c r="J56" s="248" t="str">
        <f ca="1">IF(ISERROR($S56),"",OFFSET('Smelter Reference List'!$I$4,$S56-4,0))</f>
        <v/>
      </c>
      <c r="K56" s="245"/>
      <c r="L56" s="245"/>
      <c r="M56" s="245"/>
      <c r="N56" s="245"/>
      <c r="O56" s="245"/>
      <c r="P56" s="245"/>
      <c r="Q56" s="246"/>
      <c r="R56" s="233"/>
      <c r="S56" s="234" t="e">
        <f>IF(C56="",NA(),MATCH($B56&amp;$C56,'Smelter Reference List'!$J:$J,0))</f>
        <v>#N/A</v>
      </c>
      <c r="T56" s="235"/>
      <c r="U56" s="235">
        <f t="shared" ca="1" si="0"/>
        <v>0</v>
      </c>
      <c r="V56" s="235"/>
      <c r="W56" s="235"/>
      <c r="Y56" s="228" t="str">
        <f t="shared" si="1"/>
        <v/>
      </c>
    </row>
    <row r="57" spans="1:25" s="228" customFormat="1" ht="20.25">
      <c r="A57" s="257"/>
      <c r="B57" s="232" t="str">
        <f>IF(LEN(A57)=0,"",INDEX('Smelter Reference List'!$A:$A,MATCH($A57,'Smelter Reference List'!$E:$E,0)))</f>
        <v/>
      </c>
      <c r="C57" s="297" t="str">
        <f>IF(LEN(A57)=0,"",INDEX('Smelter Reference List'!$C:$C,MATCH($A57,'Smelter Reference List'!$E:$E,0)))</f>
        <v/>
      </c>
      <c r="D57" s="161" t="str">
        <f ca="1">IF(ISERROR($S57),"",OFFSET('Smelter Reference List'!$C$4,$S57-4,0)&amp;"")</f>
        <v/>
      </c>
      <c r="E57" s="161" t="str">
        <f ca="1">IF(ISERROR($S57),"",OFFSET('Smelter Reference List'!$D$4,$S57-4,0)&amp;"")</f>
        <v/>
      </c>
      <c r="F57" s="161" t="str">
        <f ca="1">IF(ISERROR($S57),"",OFFSET('Smelter Reference List'!$E$4,$S57-4,0))</f>
        <v/>
      </c>
      <c r="G57" s="161" t="str">
        <f ca="1">IF(C57=$U$4,"Enter smelter details", IF(ISERROR($S57),"",OFFSET('Smelter Reference List'!$F$4,$S57-4,0)))</f>
        <v/>
      </c>
      <c r="H57" s="247" t="str">
        <f ca="1">IF(ISERROR($S57),"",OFFSET('Smelter Reference List'!$G$4,$S57-4,0))</f>
        <v/>
      </c>
      <c r="I57" s="248" t="str">
        <f ca="1">IF(ISERROR($S57),"",OFFSET('Smelter Reference List'!$H$4,$S57-4,0))</f>
        <v/>
      </c>
      <c r="J57" s="248" t="str">
        <f ca="1">IF(ISERROR($S57),"",OFFSET('Smelter Reference List'!$I$4,$S57-4,0))</f>
        <v/>
      </c>
      <c r="K57" s="245"/>
      <c r="L57" s="245"/>
      <c r="M57" s="245"/>
      <c r="N57" s="245"/>
      <c r="O57" s="245"/>
      <c r="P57" s="245"/>
      <c r="Q57" s="246"/>
      <c r="R57" s="233"/>
      <c r="S57" s="234" t="e">
        <f>IF(C57="",NA(),MATCH($B57&amp;$C57,'Smelter Reference List'!$J:$J,0))</f>
        <v>#N/A</v>
      </c>
      <c r="T57" s="235"/>
      <c r="U57" s="235">
        <f t="shared" ca="1" si="0"/>
        <v>0</v>
      </c>
      <c r="V57" s="235"/>
      <c r="W57" s="235"/>
      <c r="Y57" s="228" t="str">
        <f t="shared" si="1"/>
        <v/>
      </c>
    </row>
    <row r="58" spans="1:25" s="228" customFormat="1" ht="20.25">
      <c r="A58" s="257"/>
      <c r="B58" s="232" t="str">
        <f>IF(LEN(A58)=0,"",INDEX('Smelter Reference List'!$A:$A,MATCH($A58,'Smelter Reference List'!$E:$E,0)))</f>
        <v/>
      </c>
      <c r="C58" s="297" t="str">
        <f>IF(LEN(A58)=0,"",INDEX('Smelter Reference List'!$C:$C,MATCH($A58,'Smelter Reference List'!$E:$E,0)))</f>
        <v/>
      </c>
      <c r="D58" s="161" t="str">
        <f ca="1">IF(ISERROR($S58),"",OFFSET('Smelter Reference List'!$C$4,$S58-4,0)&amp;"")</f>
        <v/>
      </c>
      <c r="E58" s="161" t="str">
        <f ca="1">IF(ISERROR($S58),"",OFFSET('Smelter Reference List'!$D$4,$S58-4,0)&amp;"")</f>
        <v/>
      </c>
      <c r="F58" s="161" t="str">
        <f ca="1">IF(ISERROR($S58),"",OFFSET('Smelter Reference List'!$E$4,$S58-4,0))</f>
        <v/>
      </c>
      <c r="G58" s="161" t="str">
        <f ca="1">IF(C58=$U$4,"Enter smelter details", IF(ISERROR($S58),"",OFFSET('Smelter Reference List'!$F$4,$S58-4,0)))</f>
        <v/>
      </c>
      <c r="H58" s="247" t="str">
        <f ca="1">IF(ISERROR($S58),"",OFFSET('Smelter Reference List'!$G$4,$S58-4,0))</f>
        <v/>
      </c>
      <c r="I58" s="248" t="str">
        <f ca="1">IF(ISERROR($S58),"",OFFSET('Smelter Reference List'!$H$4,$S58-4,0))</f>
        <v/>
      </c>
      <c r="J58" s="248" t="str">
        <f ca="1">IF(ISERROR($S58),"",OFFSET('Smelter Reference List'!$I$4,$S58-4,0))</f>
        <v/>
      </c>
      <c r="K58" s="245"/>
      <c r="L58" s="245"/>
      <c r="M58" s="245"/>
      <c r="N58" s="245"/>
      <c r="O58" s="245"/>
      <c r="P58" s="245"/>
      <c r="Q58" s="246"/>
      <c r="R58" s="233"/>
      <c r="S58" s="234" t="e">
        <f>IF(C58="",NA(),MATCH($B58&amp;$C58,'Smelter Reference List'!$J:$J,0))</f>
        <v>#N/A</v>
      </c>
      <c r="T58" s="235"/>
      <c r="U58" s="235">
        <f t="shared" ca="1" si="0"/>
        <v>0</v>
      </c>
      <c r="V58" s="235"/>
      <c r="W58" s="235"/>
      <c r="Y58" s="228" t="str">
        <f t="shared" si="1"/>
        <v/>
      </c>
    </row>
    <row r="59" spans="1:25" s="228" customFormat="1" ht="20.25">
      <c r="A59" s="257"/>
      <c r="B59" s="232" t="str">
        <f>IF(LEN(A59)=0,"",INDEX('Smelter Reference List'!$A:$A,MATCH($A59,'Smelter Reference List'!$E:$E,0)))</f>
        <v/>
      </c>
      <c r="C59" s="297" t="str">
        <f>IF(LEN(A59)=0,"",INDEX('Smelter Reference List'!$C:$C,MATCH($A59,'Smelter Reference List'!$E:$E,0)))</f>
        <v/>
      </c>
      <c r="D59" s="161" t="str">
        <f ca="1">IF(ISERROR($S59),"",OFFSET('Smelter Reference List'!$C$4,$S59-4,0)&amp;"")</f>
        <v/>
      </c>
      <c r="E59" s="161" t="str">
        <f ca="1">IF(ISERROR($S59),"",OFFSET('Smelter Reference List'!$D$4,$S59-4,0)&amp;"")</f>
        <v/>
      </c>
      <c r="F59" s="161" t="str">
        <f ca="1">IF(ISERROR($S59),"",OFFSET('Smelter Reference List'!$E$4,$S59-4,0))</f>
        <v/>
      </c>
      <c r="G59" s="161" t="str">
        <f ca="1">IF(C59=$U$4,"Enter smelter details", IF(ISERROR($S59),"",OFFSET('Smelter Reference List'!$F$4,$S59-4,0)))</f>
        <v/>
      </c>
      <c r="H59" s="247" t="str">
        <f ca="1">IF(ISERROR($S59),"",OFFSET('Smelter Reference List'!$G$4,$S59-4,0))</f>
        <v/>
      </c>
      <c r="I59" s="248" t="str">
        <f ca="1">IF(ISERROR($S59),"",OFFSET('Smelter Reference List'!$H$4,$S59-4,0))</f>
        <v/>
      </c>
      <c r="J59" s="248" t="str">
        <f ca="1">IF(ISERROR($S59),"",OFFSET('Smelter Reference List'!$I$4,$S59-4,0))</f>
        <v/>
      </c>
      <c r="K59" s="245"/>
      <c r="L59" s="245"/>
      <c r="M59" s="245"/>
      <c r="N59" s="245"/>
      <c r="O59" s="245"/>
      <c r="P59" s="245"/>
      <c r="Q59" s="246"/>
      <c r="R59" s="233"/>
      <c r="S59" s="234" t="e">
        <f>IF(C59="",NA(),MATCH($B59&amp;$C59,'Smelter Reference List'!$J:$J,0))</f>
        <v>#N/A</v>
      </c>
      <c r="T59" s="235"/>
      <c r="U59" s="235">
        <f t="shared" ca="1" si="0"/>
        <v>0</v>
      </c>
      <c r="V59" s="235"/>
      <c r="W59" s="235"/>
      <c r="Y59" s="228" t="str">
        <f t="shared" si="1"/>
        <v/>
      </c>
    </row>
    <row r="60" spans="1:25" s="228" customFormat="1" ht="20.25">
      <c r="A60" s="257"/>
      <c r="B60" s="232" t="str">
        <f>IF(LEN(A60)=0,"",INDEX('Smelter Reference List'!$A:$A,MATCH($A60,'Smelter Reference List'!$E:$E,0)))</f>
        <v/>
      </c>
      <c r="C60" s="297" t="str">
        <f>IF(LEN(A60)=0,"",INDEX('Smelter Reference List'!$C:$C,MATCH($A60,'Smelter Reference List'!$E:$E,0)))</f>
        <v/>
      </c>
      <c r="D60" s="161" t="str">
        <f ca="1">IF(ISERROR($S60),"",OFFSET('Smelter Reference List'!$C$4,$S60-4,0)&amp;"")</f>
        <v/>
      </c>
      <c r="E60" s="161" t="str">
        <f ca="1">IF(ISERROR($S60),"",OFFSET('Smelter Reference List'!$D$4,$S60-4,0)&amp;"")</f>
        <v/>
      </c>
      <c r="F60" s="161" t="str">
        <f ca="1">IF(ISERROR($S60),"",OFFSET('Smelter Reference List'!$E$4,$S60-4,0))</f>
        <v/>
      </c>
      <c r="G60" s="161" t="str">
        <f ca="1">IF(C60=$U$4,"Enter smelter details", IF(ISERROR($S60),"",OFFSET('Smelter Reference List'!$F$4,$S60-4,0)))</f>
        <v/>
      </c>
      <c r="H60" s="247" t="str">
        <f ca="1">IF(ISERROR($S60),"",OFFSET('Smelter Reference List'!$G$4,$S60-4,0))</f>
        <v/>
      </c>
      <c r="I60" s="248" t="str">
        <f ca="1">IF(ISERROR($S60),"",OFFSET('Smelter Reference List'!$H$4,$S60-4,0))</f>
        <v/>
      </c>
      <c r="J60" s="248" t="str">
        <f ca="1">IF(ISERROR($S60),"",OFFSET('Smelter Reference List'!$I$4,$S60-4,0))</f>
        <v/>
      </c>
      <c r="K60" s="245"/>
      <c r="L60" s="245"/>
      <c r="M60" s="245"/>
      <c r="N60" s="245"/>
      <c r="O60" s="245"/>
      <c r="P60" s="245"/>
      <c r="Q60" s="246"/>
      <c r="R60" s="233"/>
      <c r="S60" s="234" t="e">
        <f>IF(C60="",NA(),MATCH($B60&amp;$C60,'Smelter Reference List'!$J:$J,0))</f>
        <v>#N/A</v>
      </c>
      <c r="T60" s="235"/>
      <c r="U60" s="235">
        <f t="shared" ca="1" si="0"/>
        <v>0</v>
      </c>
      <c r="V60" s="235"/>
      <c r="W60" s="235"/>
      <c r="Y60" s="228" t="str">
        <f t="shared" si="1"/>
        <v/>
      </c>
    </row>
    <row r="61" spans="1:25" s="228" customFormat="1" ht="20.25">
      <c r="A61" s="257"/>
      <c r="B61" s="232" t="str">
        <f>IF(LEN(A61)=0,"",INDEX('Smelter Reference List'!$A:$A,MATCH($A61,'Smelter Reference List'!$E:$E,0)))</f>
        <v/>
      </c>
      <c r="C61" s="297" t="str">
        <f>IF(LEN(A61)=0,"",INDEX('Smelter Reference List'!$C:$C,MATCH($A61,'Smelter Reference List'!$E:$E,0)))</f>
        <v/>
      </c>
      <c r="D61" s="161" t="str">
        <f ca="1">IF(ISERROR($S61),"",OFFSET('Smelter Reference List'!$C$4,$S61-4,0)&amp;"")</f>
        <v/>
      </c>
      <c r="E61" s="161" t="str">
        <f ca="1">IF(ISERROR($S61),"",OFFSET('Smelter Reference List'!$D$4,$S61-4,0)&amp;"")</f>
        <v/>
      </c>
      <c r="F61" s="161" t="str">
        <f ca="1">IF(ISERROR($S61),"",OFFSET('Smelter Reference List'!$E$4,$S61-4,0))</f>
        <v/>
      </c>
      <c r="G61" s="161" t="str">
        <f ca="1">IF(C61=$U$4,"Enter smelter details", IF(ISERROR($S61),"",OFFSET('Smelter Reference List'!$F$4,$S61-4,0)))</f>
        <v/>
      </c>
      <c r="H61" s="247" t="str">
        <f ca="1">IF(ISERROR($S61),"",OFFSET('Smelter Reference List'!$G$4,$S61-4,0))</f>
        <v/>
      </c>
      <c r="I61" s="248" t="str">
        <f ca="1">IF(ISERROR($S61),"",OFFSET('Smelter Reference List'!$H$4,$S61-4,0))</f>
        <v/>
      </c>
      <c r="J61" s="248" t="str">
        <f ca="1">IF(ISERROR($S61),"",OFFSET('Smelter Reference List'!$I$4,$S61-4,0))</f>
        <v/>
      </c>
      <c r="K61" s="245"/>
      <c r="L61" s="245"/>
      <c r="M61" s="245"/>
      <c r="N61" s="245"/>
      <c r="O61" s="245"/>
      <c r="P61" s="245"/>
      <c r="Q61" s="246"/>
      <c r="R61" s="233"/>
      <c r="S61" s="234" t="e">
        <f>IF(C61="",NA(),MATCH($B61&amp;$C61,'Smelter Reference List'!$J:$J,0))</f>
        <v>#N/A</v>
      </c>
      <c r="T61" s="235"/>
      <c r="U61" s="235">
        <f t="shared" ca="1" si="0"/>
        <v>0</v>
      </c>
      <c r="V61" s="235"/>
      <c r="W61" s="235"/>
      <c r="Y61" s="228" t="str">
        <f t="shared" si="1"/>
        <v/>
      </c>
    </row>
    <row r="62" spans="1:25" s="228" customFormat="1" ht="20.25">
      <c r="A62" s="257"/>
      <c r="B62" s="232" t="str">
        <f>IF(LEN(A62)=0,"",INDEX('Smelter Reference List'!$A:$A,MATCH($A62,'Smelter Reference List'!$E:$E,0)))</f>
        <v/>
      </c>
      <c r="C62" s="297" t="str">
        <f>IF(LEN(A62)=0,"",INDEX('Smelter Reference List'!$C:$C,MATCH($A62,'Smelter Reference List'!$E:$E,0)))</f>
        <v/>
      </c>
      <c r="D62" s="161" t="str">
        <f ca="1">IF(ISERROR($S62),"",OFFSET('Smelter Reference List'!$C$4,$S62-4,0)&amp;"")</f>
        <v/>
      </c>
      <c r="E62" s="161" t="str">
        <f ca="1">IF(ISERROR($S62),"",OFFSET('Smelter Reference List'!$D$4,$S62-4,0)&amp;"")</f>
        <v/>
      </c>
      <c r="F62" s="161" t="str">
        <f ca="1">IF(ISERROR($S62),"",OFFSET('Smelter Reference List'!$E$4,$S62-4,0))</f>
        <v/>
      </c>
      <c r="G62" s="161" t="str">
        <f ca="1">IF(C62=$U$4,"Enter smelter details", IF(ISERROR($S62),"",OFFSET('Smelter Reference List'!$F$4,$S62-4,0)))</f>
        <v/>
      </c>
      <c r="H62" s="247" t="str">
        <f ca="1">IF(ISERROR($S62),"",OFFSET('Smelter Reference List'!$G$4,$S62-4,0))</f>
        <v/>
      </c>
      <c r="I62" s="248" t="str">
        <f ca="1">IF(ISERROR($S62),"",OFFSET('Smelter Reference List'!$H$4,$S62-4,0))</f>
        <v/>
      </c>
      <c r="J62" s="248" t="str">
        <f ca="1">IF(ISERROR($S62),"",OFFSET('Smelter Reference List'!$I$4,$S62-4,0))</f>
        <v/>
      </c>
      <c r="K62" s="245"/>
      <c r="L62" s="245"/>
      <c r="M62" s="245"/>
      <c r="N62" s="245"/>
      <c r="O62" s="245"/>
      <c r="P62" s="245"/>
      <c r="Q62" s="246"/>
      <c r="R62" s="233"/>
      <c r="S62" s="234" t="e">
        <f>IF(C62="",NA(),MATCH($B62&amp;$C62,'Smelter Reference List'!$J:$J,0))</f>
        <v>#N/A</v>
      </c>
      <c r="T62" s="235"/>
      <c r="U62" s="235">
        <f t="shared" ca="1" si="0"/>
        <v>0</v>
      </c>
      <c r="V62" s="235"/>
      <c r="W62" s="235"/>
      <c r="Y62" s="228" t="str">
        <f t="shared" si="1"/>
        <v/>
      </c>
    </row>
    <row r="63" spans="1:25" s="228" customFormat="1" ht="20.25">
      <c r="A63" s="257"/>
      <c r="B63" s="232" t="str">
        <f>IF(LEN(A63)=0,"",INDEX('Smelter Reference List'!$A:$A,MATCH($A63,'Smelter Reference List'!$E:$E,0)))</f>
        <v/>
      </c>
      <c r="C63" s="297" t="str">
        <f>IF(LEN(A63)=0,"",INDEX('Smelter Reference List'!$C:$C,MATCH($A63,'Smelter Reference List'!$E:$E,0)))</f>
        <v/>
      </c>
      <c r="D63" s="161" t="str">
        <f ca="1">IF(ISERROR($S63),"",OFFSET('Smelter Reference List'!$C$4,$S63-4,0)&amp;"")</f>
        <v/>
      </c>
      <c r="E63" s="161" t="str">
        <f ca="1">IF(ISERROR($S63),"",OFFSET('Smelter Reference List'!$D$4,$S63-4,0)&amp;"")</f>
        <v/>
      </c>
      <c r="F63" s="161" t="str">
        <f ca="1">IF(ISERROR($S63),"",OFFSET('Smelter Reference List'!$E$4,$S63-4,0))</f>
        <v/>
      </c>
      <c r="G63" s="161" t="str">
        <f ca="1">IF(C63=$U$4,"Enter smelter details", IF(ISERROR($S63),"",OFFSET('Smelter Reference List'!$F$4,$S63-4,0)))</f>
        <v/>
      </c>
      <c r="H63" s="247" t="str">
        <f ca="1">IF(ISERROR($S63),"",OFFSET('Smelter Reference List'!$G$4,$S63-4,0))</f>
        <v/>
      </c>
      <c r="I63" s="248" t="str">
        <f ca="1">IF(ISERROR($S63),"",OFFSET('Smelter Reference List'!$H$4,$S63-4,0))</f>
        <v/>
      </c>
      <c r="J63" s="248" t="str">
        <f ca="1">IF(ISERROR($S63),"",OFFSET('Smelter Reference List'!$I$4,$S63-4,0))</f>
        <v/>
      </c>
      <c r="K63" s="245"/>
      <c r="L63" s="245"/>
      <c r="M63" s="245"/>
      <c r="N63" s="245"/>
      <c r="O63" s="245"/>
      <c r="P63" s="245"/>
      <c r="Q63" s="246"/>
      <c r="R63" s="233"/>
      <c r="S63" s="234" t="e">
        <f>IF(C63="",NA(),MATCH($B63&amp;$C63,'Smelter Reference List'!$J:$J,0))</f>
        <v>#N/A</v>
      </c>
      <c r="T63" s="235"/>
      <c r="U63" s="235">
        <f t="shared" ca="1" si="0"/>
        <v>0</v>
      </c>
      <c r="V63" s="235"/>
      <c r="W63" s="235"/>
      <c r="Y63" s="228" t="str">
        <f t="shared" si="1"/>
        <v/>
      </c>
    </row>
    <row r="64" spans="1:25" s="228" customFormat="1" ht="20.25">
      <c r="A64" s="257"/>
      <c r="B64" s="232" t="str">
        <f>IF(LEN(A64)=0,"",INDEX('Smelter Reference List'!$A:$A,MATCH($A64,'Smelter Reference List'!$E:$E,0)))</f>
        <v/>
      </c>
      <c r="C64" s="297" t="str">
        <f>IF(LEN(A64)=0,"",INDEX('Smelter Reference List'!$C:$C,MATCH($A64,'Smelter Reference List'!$E:$E,0)))</f>
        <v/>
      </c>
      <c r="D64" s="161" t="str">
        <f ca="1">IF(ISERROR($S64),"",OFFSET('Smelter Reference List'!$C$4,$S64-4,0)&amp;"")</f>
        <v/>
      </c>
      <c r="E64" s="161" t="str">
        <f ca="1">IF(ISERROR($S64),"",OFFSET('Smelter Reference List'!$D$4,$S64-4,0)&amp;"")</f>
        <v/>
      </c>
      <c r="F64" s="161" t="str">
        <f ca="1">IF(ISERROR($S64),"",OFFSET('Smelter Reference List'!$E$4,$S64-4,0))</f>
        <v/>
      </c>
      <c r="G64" s="161" t="str">
        <f ca="1">IF(C64=$U$4,"Enter smelter details", IF(ISERROR($S64),"",OFFSET('Smelter Reference List'!$F$4,$S64-4,0)))</f>
        <v/>
      </c>
      <c r="H64" s="247" t="str">
        <f ca="1">IF(ISERROR($S64),"",OFFSET('Smelter Reference List'!$G$4,$S64-4,0))</f>
        <v/>
      </c>
      <c r="I64" s="248" t="str">
        <f ca="1">IF(ISERROR($S64),"",OFFSET('Smelter Reference List'!$H$4,$S64-4,0))</f>
        <v/>
      </c>
      <c r="J64" s="248" t="str">
        <f ca="1">IF(ISERROR($S64),"",OFFSET('Smelter Reference List'!$I$4,$S64-4,0))</f>
        <v/>
      </c>
      <c r="K64" s="245"/>
      <c r="L64" s="245"/>
      <c r="M64" s="245"/>
      <c r="N64" s="245"/>
      <c r="O64" s="245"/>
      <c r="P64" s="245"/>
      <c r="Q64" s="246"/>
      <c r="R64" s="233"/>
      <c r="S64" s="234" t="e">
        <f>IF(C64="",NA(),MATCH($B64&amp;$C64,'Smelter Reference List'!$J:$J,0))</f>
        <v>#N/A</v>
      </c>
      <c r="T64" s="235"/>
      <c r="U64" s="235">
        <f t="shared" ca="1" si="0"/>
        <v>0</v>
      </c>
      <c r="V64" s="235"/>
      <c r="W64" s="235"/>
      <c r="Y64" s="228" t="str">
        <f t="shared" si="1"/>
        <v/>
      </c>
    </row>
    <row r="65" spans="1:25" s="228" customFormat="1" ht="20.25">
      <c r="A65" s="257"/>
      <c r="B65" s="232" t="str">
        <f>IF(LEN(A65)=0,"",INDEX('Smelter Reference List'!$A:$A,MATCH($A65,'Smelter Reference List'!$E:$E,0)))</f>
        <v/>
      </c>
      <c r="C65" s="297" t="str">
        <f>IF(LEN(A65)=0,"",INDEX('Smelter Reference List'!$C:$C,MATCH($A65,'Smelter Reference List'!$E:$E,0)))</f>
        <v/>
      </c>
      <c r="D65" s="161" t="str">
        <f ca="1">IF(ISERROR($S65),"",OFFSET('Smelter Reference List'!$C$4,$S65-4,0)&amp;"")</f>
        <v/>
      </c>
      <c r="E65" s="161" t="str">
        <f ca="1">IF(ISERROR($S65),"",OFFSET('Smelter Reference List'!$D$4,$S65-4,0)&amp;"")</f>
        <v/>
      </c>
      <c r="F65" s="161" t="str">
        <f ca="1">IF(ISERROR($S65),"",OFFSET('Smelter Reference List'!$E$4,$S65-4,0))</f>
        <v/>
      </c>
      <c r="G65" s="161" t="str">
        <f ca="1">IF(C65=$U$4,"Enter smelter details", IF(ISERROR($S65),"",OFFSET('Smelter Reference List'!$F$4,$S65-4,0)))</f>
        <v/>
      </c>
      <c r="H65" s="247" t="str">
        <f ca="1">IF(ISERROR($S65),"",OFFSET('Smelter Reference List'!$G$4,$S65-4,0))</f>
        <v/>
      </c>
      <c r="I65" s="248" t="str">
        <f ca="1">IF(ISERROR($S65),"",OFFSET('Smelter Reference List'!$H$4,$S65-4,0))</f>
        <v/>
      </c>
      <c r="J65" s="248" t="str">
        <f ca="1">IF(ISERROR($S65),"",OFFSET('Smelter Reference List'!$I$4,$S65-4,0))</f>
        <v/>
      </c>
      <c r="K65" s="245"/>
      <c r="L65" s="245"/>
      <c r="M65" s="245"/>
      <c r="N65" s="245"/>
      <c r="O65" s="245"/>
      <c r="P65" s="245"/>
      <c r="Q65" s="246"/>
      <c r="R65" s="233"/>
      <c r="S65" s="234" t="e">
        <f>IF(C65="",NA(),MATCH($B65&amp;$C65,'Smelter Reference List'!$J:$J,0))</f>
        <v>#N/A</v>
      </c>
      <c r="T65" s="235"/>
      <c r="U65" s="235">
        <f t="shared" ca="1" si="0"/>
        <v>0</v>
      </c>
      <c r="V65" s="235"/>
      <c r="W65" s="235"/>
      <c r="Y65" s="228" t="str">
        <f t="shared" si="1"/>
        <v/>
      </c>
    </row>
    <row r="66" spans="1:25" s="228" customFormat="1" ht="20.25">
      <c r="A66" s="257"/>
      <c r="B66" s="232" t="str">
        <f>IF(LEN(A66)=0,"",INDEX('Smelter Reference List'!$A:$A,MATCH($A66,'Smelter Reference List'!$E:$E,0)))</f>
        <v/>
      </c>
      <c r="C66" s="297" t="str">
        <f>IF(LEN(A66)=0,"",INDEX('Smelter Reference List'!$C:$C,MATCH($A66,'Smelter Reference List'!$E:$E,0)))</f>
        <v/>
      </c>
      <c r="D66" s="161" t="str">
        <f ca="1">IF(ISERROR($S66),"",OFFSET('Smelter Reference List'!$C$4,$S66-4,0)&amp;"")</f>
        <v/>
      </c>
      <c r="E66" s="161" t="str">
        <f ca="1">IF(ISERROR($S66),"",OFFSET('Smelter Reference List'!$D$4,$S66-4,0)&amp;"")</f>
        <v/>
      </c>
      <c r="F66" s="161" t="str">
        <f ca="1">IF(ISERROR($S66),"",OFFSET('Smelter Reference List'!$E$4,$S66-4,0))</f>
        <v/>
      </c>
      <c r="G66" s="161" t="str">
        <f ca="1">IF(C66=$U$4,"Enter smelter details", IF(ISERROR($S66),"",OFFSET('Smelter Reference List'!$F$4,$S66-4,0)))</f>
        <v/>
      </c>
      <c r="H66" s="247" t="str">
        <f ca="1">IF(ISERROR($S66),"",OFFSET('Smelter Reference List'!$G$4,$S66-4,0))</f>
        <v/>
      </c>
      <c r="I66" s="248" t="str">
        <f ca="1">IF(ISERROR($S66),"",OFFSET('Smelter Reference List'!$H$4,$S66-4,0))</f>
        <v/>
      </c>
      <c r="J66" s="248" t="str">
        <f ca="1">IF(ISERROR($S66),"",OFFSET('Smelter Reference List'!$I$4,$S66-4,0))</f>
        <v/>
      </c>
      <c r="K66" s="245"/>
      <c r="L66" s="245"/>
      <c r="M66" s="245"/>
      <c r="N66" s="245"/>
      <c r="O66" s="245"/>
      <c r="P66" s="245"/>
      <c r="Q66" s="246"/>
      <c r="R66" s="233"/>
      <c r="S66" s="234" t="e">
        <f>IF(C66="",NA(),MATCH($B66&amp;$C66,'Smelter Reference List'!$J:$J,0))</f>
        <v>#N/A</v>
      </c>
      <c r="T66" s="235"/>
      <c r="U66" s="235">
        <f t="shared" ca="1" si="0"/>
        <v>0</v>
      </c>
      <c r="V66" s="235"/>
      <c r="W66" s="235"/>
      <c r="Y66" s="228" t="str">
        <f t="shared" si="1"/>
        <v/>
      </c>
    </row>
    <row r="67" spans="1:25" s="228" customFormat="1" ht="20.25">
      <c r="A67" s="257"/>
      <c r="B67" s="232" t="str">
        <f>IF(LEN(A67)=0,"",INDEX('Smelter Reference List'!$A:$A,MATCH($A67,'Smelter Reference List'!$E:$E,0)))</f>
        <v/>
      </c>
      <c r="C67" s="297" t="str">
        <f>IF(LEN(A67)=0,"",INDEX('Smelter Reference List'!$C:$C,MATCH($A67,'Smelter Reference List'!$E:$E,0)))</f>
        <v/>
      </c>
      <c r="D67" s="161" t="str">
        <f ca="1">IF(ISERROR($S67),"",OFFSET('Smelter Reference List'!$C$4,$S67-4,0)&amp;"")</f>
        <v/>
      </c>
      <c r="E67" s="161" t="str">
        <f ca="1">IF(ISERROR($S67),"",OFFSET('Smelter Reference List'!$D$4,$S67-4,0)&amp;"")</f>
        <v/>
      </c>
      <c r="F67" s="161" t="str">
        <f ca="1">IF(ISERROR($S67),"",OFFSET('Smelter Reference List'!$E$4,$S67-4,0))</f>
        <v/>
      </c>
      <c r="G67" s="161" t="str">
        <f ca="1">IF(C67=$U$4,"Enter smelter details", IF(ISERROR($S67),"",OFFSET('Smelter Reference List'!$F$4,$S67-4,0)))</f>
        <v/>
      </c>
      <c r="H67" s="247" t="str">
        <f ca="1">IF(ISERROR($S67),"",OFFSET('Smelter Reference List'!$G$4,$S67-4,0))</f>
        <v/>
      </c>
      <c r="I67" s="248" t="str">
        <f ca="1">IF(ISERROR($S67),"",OFFSET('Smelter Reference List'!$H$4,$S67-4,0))</f>
        <v/>
      </c>
      <c r="J67" s="248" t="str">
        <f ca="1">IF(ISERROR($S67),"",OFFSET('Smelter Reference List'!$I$4,$S67-4,0))</f>
        <v/>
      </c>
      <c r="K67" s="245"/>
      <c r="L67" s="245"/>
      <c r="M67" s="245"/>
      <c r="N67" s="245"/>
      <c r="O67" s="245"/>
      <c r="P67" s="245"/>
      <c r="Q67" s="246"/>
      <c r="R67" s="233"/>
      <c r="S67" s="234" t="e">
        <f>IF(C67="",NA(),MATCH($B67&amp;$C67,'Smelter Reference List'!$J:$J,0))</f>
        <v>#N/A</v>
      </c>
      <c r="T67" s="235"/>
      <c r="U67" s="235">
        <f t="shared" ca="1" si="0"/>
        <v>0</v>
      </c>
      <c r="V67" s="235"/>
      <c r="W67" s="235"/>
      <c r="Y67" s="228" t="str">
        <f t="shared" si="1"/>
        <v/>
      </c>
    </row>
    <row r="68" spans="1:25" s="228" customFormat="1" ht="20.25">
      <c r="A68" s="257"/>
      <c r="B68" s="232" t="str">
        <f>IF(LEN(A68)=0,"",INDEX('Smelter Reference List'!$A:$A,MATCH($A68,'Smelter Reference List'!$E:$E,0)))</f>
        <v/>
      </c>
      <c r="C68" s="297" t="str">
        <f>IF(LEN(A68)=0,"",INDEX('Smelter Reference List'!$C:$C,MATCH($A68,'Smelter Reference List'!$E:$E,0)))</f>
        <v/>
      </c>
      <c r="D68" s="161" t="str">
        <f ca="1">IF(ISERROR($S68),"",OFFSET('Smelter Reference List'!$C$4,$S68-4,0)&amp;"")</f>
        <v/>
      </c>
      <c r="E68" s="161" t="str">
        <f ca="1">IF(ISERROR($S68),"",OFFSET('Smelter Reference List'!$D$4,$S68-4,0)&amp;"")</f>
        <v/>
      </c>
      <c r="F68" s="161" t="str">
        <f ca="1">IF(ISERROR($S68),"",OFFSET('Smelter Reference List'!$E$4,$S68-4,0))</f>
        <v/>
      </c>
      <c r="G68" s="161" t="str">
        <f ca="1">IF(C68=$U$4,"Enter smelter details", IF(ISERROR($S68),"",OFFSET('Smelter Reference List'!$F$4,$S68-4,0)))</f>
        <v/>
      </c>
      <c r="H68" s="247" t="str">
        <f ca="1">IF(ISERROR($S68),"",OFFSET('Smelter Reference List'!$G$4,$S68-4,0))</f>
        <v/>
      </c>
      <c r="I68" s="248" t="str">
        <f ca="1">IF(ISERROR($S68),"",OFFSET('Smelter Reference List'!$H$4,$S68-4,0))</f>
        <v/>
      </c>
      <c r="J68" s="248" t="str">
        <f ca="1">IF(ISERROR($S68),"",OFFSET('Smelter Reference List'!$I$4,$S68-4,0))</f>
        <v/>
      </c>
      <c r="K68" s="245"/>
      <c r="L68" s="245"/>
      <c r="M68" s="245"/>
      <c r="N68" s="245"/>
      <c r="O68" s="245"/>
      <c r="P68" s="245"/>
      <c r="Q68" s="246"/>
      <c r="R68" s="233"/>
      <c r="S68" s="234" t="e">
        <f>IF(C68="",NA(),MATCH($B68&amp;$C68,'Smelter Reference List'!$J:$J,0))</f>
        <v>#N/A</v>
      </c>
      <c r="T68" s="235"/>
      <c r="U68" s="235">
        <f t="shared" ca="1" si="0"/>
        <v>0</v>
      </c>
      <c r="V68" s="235"/>
      <c r="W68" s="235"/>
      <c r="Y68" s="228" t="str">
        <f t="shared" si="1"/>
        <v/>
      </c>
    </row>
    <row r="69" spans="1:25" s="228" customFormat="1" ht="20.25">
      <c r="A69" s="257"/>
      <c r="B69" s="232" t="str">
        <f>IF(LEN(A69)=0,"",INDEX('Smelter Reference List'!$A:$A,MATCH($A69,'Smelter Reference List'!$E:$E,0)))</f>
        <v/>
      </c>
      <c r="C69" s="297" t="str">
        <f>IF(LEN(A69)=0,"",INDEX('Smelter Reference List'!$C:$C,MATCH($A69,'Smelter Reference List'!$E:$E,0)))</f>
        <v/>
      </c>
      <c r="D69" s="161" t="str">
        <f ca="1">IF(ISERROR($S69),"",OFFSET('Smelter Reference List'!$C$4,$S69-4,0)&amp;"")</f>
        <v/>
      </c>
      <c r="E69" s="161" t="str">
        <f ca="1">IF(ISERROR($S69),"",OFFSET('Smelter Reference List'!$D$4,$S69-4,0)&amp;"")</f>
        <v/>
      </c>
      <c r="F69" s="161" t="str">
        <f ca="1">IF(ISERROR($S69),"",OFFSET('Smelter Reference List'!$E$4,$S69-4,0))</f>
        <v/>
      </c>
      <c r="G69" s="161" t="str">
        <f ca="1">IF(C69=$U$4,"Enter smelter details", IF(ISERROR($S69),"",OFFSET('Smelter Reference List'!$F$4,$S69-4,0)))</f>
        <v/>
      </c>
      <c r="H69" s="247" t="str">
        <f ca="1">IF(ISERROR($S69),"",OFFSET('Smelter Reference List'!$G$4,$S69-4,0))</f>
        <v/>
      </c>
      <c r="I69" s="248" t="str">
        <f ca="1">IF(ISERROR($S69),"",OFFSET('Smelter Reference List'!$H$4,$S69-4,0))</f>
        <v/>
      </c>
      <c r="J69" s="248" t="str">
        <f ca="1">IF(ISERROR($S69),"",OFFSET('Smelter Reference List'!$I$4,$S69-4,0))</f>
        <v/>
      </c>
      <c r="K69" s="245"/>
      <c r="L69" s="245"/>
      <c r="M69" s="245"/>
      <c r="N69" s="245"/>
      <c r="O69" s="245"/>
      <c r="P69" s="245"/>
      <c r="Q69" s="246"/>
      <c r="R69" s="233"/>
      <c r="S69" s="234" t="e">
        <f>IF(C69="",NA(),MATCH($B69&amp;$C69,'Smelter Reference List'!$J:$J,0))</f>
        <v>#N/A</v>
      </c>
      <c r="T69" s="235"/>
      <c r="U69" s="235">
        <f t="shared" ca="1" si="0"/>
        <v>0</v>
      </c>
      <c r="V69" s="235"/>
      <c r="W69" s="235"/>
      <c r="Y69" s="228" t="str">
        <f t="shared" si="1"/>
        <v/>
      </c>
    </row>
    <row r="70" spans="1:25" s="228" customFormat="1" ht="20.25">
      <c r="A70" s="257"/>
      <c r="B70" s="232" t="str">
        <f>IF(LEN(A70)=0,"",INDEX('Smelter Reference List'!$A:$A,MATCH($A70,'Smelter Reference List'!$E:$E,0)))</f>
        <v/>
      </c>
      <c r="C70" s="297" t="str">
        <f>IF(LEN(A70)=0,"",INDEX('Smelter Reference List'!$C:$C,MATCH($A70,'Smelter Reference List'!$E:$E,0)))</f>
        <v/>
      </c>
      <c r="D70" s="161" t="str">
        <f ca="1">IF(ISERROR($S70),"",OFFSET('Smelter Reference List'!$C$4,$S70-4,0)&amp;"")</f>
        <v/>
      </c>
      <c r="E70" s="161" t="str">
        <f ca="1">IF(ISERROR($S70),"",OFFSET('Smelter Reference List'!$D$4,$S70-4,0)&amp;"")</f>
        <v/>
      </c>
      <c r="F70" s="161" t="str">
        <f ca="1">IF(ISERROR($S70),"",OFFSET('Smelter Reference List'!$E$4,$S70-4,0))</f>
        <v/>
      </c>
      <c r="G70" s="161" t="str">
        <f ca="1">IF(C70=$U$4,"Enter smelter details", IF(ISERROR($S70),"",OFFSET('Smelter Reference List'!$F$4,$S70-4,0)))</f>
        <v/>
      </c>
      <c r="H70" s="247" t="str">
        <f ca="1">IF(ISERROR($S70),"",OFFSET('Smelter Reference List'!$G$4,$S70-4,0))</f>
        <v/>
      </c>
      <c r="I70" s="248" t="str">
        <f ca="1">IF(ISERROR($S70),"",OFFSET('Smelter Reference List'!$H$4,$S70-4,0))</f>
        <v/>
      </c>
      <c r="J70" s="248" t="str">
        <f ca="1">IF(ISERROR($S70),"",OFFSET('Smelter Reference List'!$I$4,$S70-4,0))</f>
        <v/>
      </c>
      <c r="K70" s="245"/>
      <c r="L70" s="245"/>
      <c r="M70" s="245"/>
      <c r="N70" s="245"/>
      <c r="O70" s="245"/>
      <c r="P70" s="245"/>
      <c r="Q70" s="246"/>
      <c r="R70" s="233"/>
      <c r="S70" s="234" t="e">
        <f>IF(C70="",NA(),MATCH($B70&amp;$C70,'Smelter Reference List'!$J:$J,0))</f>
        <v>#N/A</v>
      </c>
      <c r="T70" s="235"/>
      <c r="U70" s="235">
        <f t="shared" ref="U70:U133" ca="1" si="2">IF(AND(C70="Smelter not listed",OR(LEN(D70)=0,LEN(E70)=0)),1,0)</f>
        <v>0</v>
      </c>
      <c r="V70" s="235"/>
      <c r="W70" s="235"/>
      <c r="Y70" s="228" t="str">
        <f t="shared" ref="Y70:Y133" si="3">B70&amp;C70</f>
        <v/>
      </c>
    </row>
    <row r="71" spans="1:25" s="228" customFormat="1" ht="20.25">
      <c r="A71" s="257"/>
      <c r="B71" s="232" t="str">
        <f>IF(LEN(A71)=0,"",INDEX('Smelter Reference List'!$A:$A,MATCH($A71,'Smelter Reference List'!$E:$E,0)))</f>
        <v/>
      </c>
      <c r="C71" s="297" t="str">
        <f>IF(LEN(A71)=0,"",INDEX('Smelter Reference List'!$C:$C,MATCH($A71,'Smelter Reference List'!$E:$E,0)))</f>
        <v/>
      </c>
      <c r="D71" s="161" t="str">
        <f ca="1">IF(ISERROR($S71),"",OFFSET('Smelter Reference List'!$C$4,$S71-4,0)&amp;"")</f>
        <v/>
      </c>
      <c r="E71" s="161" t="str">
        <f ca="1">IF(ISERROR($S71),"",OFFSET('Smelter Reference List'!$D$4,$S71-4,0)&amp;"")</f>
        <v/>
      </c>
      <c r="F71" s="161" t="str">
        <f ca="1">IF(ISERROR($S71),"",OFFSET('Smelter Reference List'!$E$4,$S71-4,0))</f>
        <v/>
      </c>
      <c r="G71" s="161" t="str">
        <f ca="1">IF(C71=$U$4,"Enter smelter details", IF(ISERROR($S71),"",OFFSET('Smelter Reference List'!$F$4,$S71-4,0)))</f>
        <v/>
      </c>
      <c r="H71" s="247" t="str">
        <f ca="1">IF(ISERROR($S71),"",OFFSET('Smelter Reference List'!$G$4,$S71-4,0))</f>
        <v/>
      </c>
      <c r="I71" s="248" t="str">
        <f ca="1">IF(ISERROR($S71),"",OFFSET('Smelter Reference List'!$H$4,$S71-4,0))</f>
        <v/>
      </c>
      <c r="J71" s="248" t="str">
        <f ca="1">IF(ISERROR($S71),"",OFFSET('Smelter Reference List'!$I$4,$S71-4,0))</f>
        <v/>
      </c>
      <c r="K71" s="245"/>
      <c r="L71" s="245"/>
      <c r="M71" s="245"/>
      <c r="N71" s="245"/>
      <c r="O71" s="245"/>
      <c r="P71" s="245"/>
      <c r="Q71" s="246"/>
      <c r="R71" s="233"/>
      <c r="S71" s="234" t="e">
        <f>IF(C71="",NA(),MATCH($B71&amp;$C71,'Smelter Reference List'!$J:$J,0))</f>
        <v>#N/A</v>
      </c>
      <c r="T71" s="235"/>
      <c r="U71" s="235">
        <f t="shared" ca="1" si="2"/>
        <v>0</v>
      </c>
      <c r="V71" s="235"/>
      <c r="W71" s="235"/>
      <c r="Y71" s="228" t="str">
        <f t="shared" si="3"/>
        <v/>
      </c>
    </row>
    <row r="72" spans="1:25" s="228" customFormat="1" ht="20.25">
      <c r="A72" s="257"/>
      <c r="B72" s="232" t="str">
        <f>IF(LEN(A72)=0,"",INDEX('Smelter Reference List'!$A:$A,MATCH($A72,'Smelter Reference List'!$E:$E,0)))</f>
        <v/>
      </c>
      <c r="C72" s="297" t="str">
        <f>IF(LEN(A72)=0,"",INDEX('Smelter Reference List'!$C:$C,MATCH($A72,'Smelter Reference List'!$E:$E,0)))</f>
        <v/>
      </c>
      <c r="D72" s="161" t="str">
        <f ca="1">IF(ISERROR($S72),"",OFFSET('Smelter Reference List'!$C$4,$S72-4,0)&amp;"")</f>
        <v/>
      </c>
      <c r="E72" s="161" t="str">
        <f ca="1">IF(ISERROR($S72),"",OFFSET('Smelter Reference List'!$D$4,$S72-4,0)&amp;"")</f>
        <v/>
      </c>
      <c r="F72" s="161" t="str">
        <f ca="1">IF(ISERROR($S72),"",OFFSET('Smelter Reference List'!$E$4,$S72-4,0))</f>
        <v/>
      </c>
      <c r="G72" s="161" t="str">
        <f ca="1">IF(C72=$U$4,"Enter smelter details", IF(ISERROR($S72),"",OFFSET('Smelter Reference List'!$F$4,$S72-4,0)))</f>
        <v/>
      </c>
      <c r="H72" s="247" t="str">
        <f ca="1">IF(ISERROR($S72),"",OFFSET('Smelter Reference List'!$G$4,$S72-4,0))</f>
        <v/>
      </c>
      <c r="I72" s="248" t="str">
        <f ca="1">IF(ISERROR($S72),"",OFFSET('Smelter Reference List'!$H$4,$S72-4,0))</f>
        <v/>
      </c>
      <c r="J72" s="248" t="str">
        <f ca="1">IF(ISERROR($S72),"",OFFSET('Smelter Reference List'!$I$4,$S72-4,0))</f>
        <v/>
      </c>
      <c r="K72" s="245"/>
      <c r="L72" s="245"/>
      <c r="M72" s="245"/>
      <c r="N72" s="245"/>
      <c r="O72" s="245"/>
      <c r="P72" s="245"/>
      <c r="Q72" s="246"/>
      <c r="R72" s="233"/>
      <c r="S72" s="234" t="e">
        <f>IF(C72="",NA(),MATCH($B72&amp;$C72,'Smelter Reference List'!$J:$J,0))</f>
        <v>#N/A</v>
      </c>
      <c r="T72" s="235"/>
      <c r="U72" s="235">
        <f t="shared" ca="1" si="2"/>
        <v>0</v>
      </c>
      <c r="V72" s="235"/>
      <c r="W72" s="235"/>
      <c r="Y72" s="228" t="str">
        <f t="shared" si="3"/>
        <v/>
      </c>
    </row>
    <row r="73" spans="1:25" s="228" customFormat="1" ht="20.25">
      <c r="A73" s="257"/>
      <c r="B73" s="232" t="str">
        <f>IF(LEN(A73)=0,"",INDEX('Smelter Reference List'!$A:$A,MATCH($A73,'Smelter Reference List'!$E:$E,0)))</f>
        <v/>
      </c>
      <c r="C73" s="297" t="str">
        <f>IF(LEN(A73)=0,"",INDEX('Smelter Reference List'!$C:$C,MATCH($A73,'Smelter Reference List'!$E:$E,0)))</f>
        <v/>
      </c>
      <c r="D73" s="161" t="str">
        <f ca="1">IF(ISERROR($S73),"",OFFSET('Smelter Reference List'!$C$4,$S73-4,0)&amp;"")</f>
        <v/>
      </c>
      <c r="E73" s="161" t="str">
        <f ca="1">IF(ISERROR($S73),"",OFFSET('Smelter Reference List'!$D$4,$S73-4,0)&amp;"")</f>
        <v/>
      </c>
      <c r="F73" s="161" t="str">
        <f ca="1">IF(ISERROR($S73),"",OFFSET('Smelter Reference List'!$E$4,$S73-4,0))</f>
        <v/>
      </c>
      <c r="G73" s="161" t="str">
        <f ca="1">IF(C73=$U$4,"Enter smelter details", IF(ISERROR($S73),"",OFFSET('Smelter Reference List'!$F$4,$S73-4,0)))</f>
        <v/>
      </c>
      <c r="H73" s="247" t="str">
        <f ca="1">IF(ISERROR($S73),"",OFFSET('Smelter Reference List'!$G$4,$S73-4,0))</f>
        <v/>
      </c>
      <c r="I73" s="248" t="str">
        <f ca="1">IF(ISERROR($S73),"",OFFSET('Smelter Reference List'!$H$4,$S73-4,0))</f>
        <v/>
      </c>
      <c r="J73" s="248" t="str">
        <f ca="1">IF(ISERROR($S73),"",OFFSET('Smelter Reference List'!$I$4,$S73-4,0))</f>
        <v/>
      </c>
      <c r="K73" s="245"/>
      <c r="L73" s="245"/>
      <c r="M73" s="245"/>
      <c r="N73" s="245"/>
      <c r="O73" s="245"/>
      <c r="P73" s="245"/>
      <c r="Q73" s="246"/>
      <c r="R73" s="233"/>
      <c r="S73" s="234" t="e">
        <f>IF(C73="",NA(),MATCH($B73&amp;$C73,'Smelter Reference List'!$J:$J,0))</f>
        <v>#N/A</v>
      </c>
      <c r="T73" s="235"/>
      <c r="U73" s="235">
        <f t="shared" ca="1" si="2"/>
        <v>0</v>
      </c>
      <c r="V73" s="235"/>
      <c r="W73" s="235"/>
      <c r="Y73" s="228" t="str">
        <f t="shared" si="3"/>
        <v/>
      </c>
    </row>
    <row r="74" spans="1:25" s="228" customFormat="1" ht="20.25">
      <c r="A74" s="257"/>
      <c r="B74" s="232" t="str">
        <f>IF(LEN(A74)=0,"",INDEX('Smelter Reference List'!$A:$A,MATCH($A74,'Smelter Reference List'!$E:$E,0)))</f>
        <v/>
      </c>
      <c r="C74" s="297" t="str">
        <f>IF(LEN(A74)=0,"",INDEX('Smelter Reference List'!$C:$C,MATCH($A74,'Smelter Reference List'!$E:$E,0)))</f>
        <v/>
      </c>
      <c r="D74" s="161" t="str">
        <f ca="1">IF(ISERROR($S74),"",OFFSET('Smelter Reference List'!$C$4,$S74-4,0)&amp;"")</f>
        <v/>
      </c>
      <c r="E74" s="161" t="str">
        <f ca="1">IF(ISERROR($S74),"",OFFSET('Smelter Reference List'!$D$4,$S74-4,0)&amp;"")</f>
        <v/>
      </c>
      <c r="F74" s="161" t="str">
        <f ca="1">IF(ISERROR($S74),"",OFFSET('Smelter Reference List'!$E$4,$S74-4,0))</f>
        <v/>
      </c>
      <c r="G74" s="161" t="str">
        <f ca="1">IF(C74=$U$4,"Enter smelter details", IF(ISERROR($S74),"",OFFSET('Smelter Reference List'!$F$4,$S74-4,0)))</f>
        <v/>
      </c>
      <c r="H74" s="247" t="str">
        <f ca="1">IF(ISERROR($S74),"",OFFSET('Smelter Reference List'!$G$4,$S74-4,0))</f>
        <v/>
      </c>
      <c r="I74" s="248" t="str">
        <f ca="1">IF(ISERROR($S74),"",OFFSET('Smelter Reference List'!$H$4,$S74-4,0))</f>
        <v/>
      </c>
      <c r="J74" s="248" t="str">
        <f ca="1">IF(ISERROR($S74),"",OFFSET('Smelter Reference List'!$I$4,$S74-4,0))</f>
        <v/>
      </c>
      <c r="K74" s="245"/>
      <c r="L74" s="245"/>
      <c r="M74" s="245"/>
      <c r="N74" s="245"/>
      <c r="O74" s="245"/>
      <c r="P74" s="245"/>
      <c r="Q74" s="246"/>
      <c r="R74" s="233"/>
      <c r="S74" s="234" t="e">
        <f>IF(C74="",NA(),MATCH($B74&amp;$C74,'Smelter Reference List'!$J:$J,0))</f>
        <v>#N/A</v>
      </c>
      <c r="T74" s="235"/>
      <c r="U74" s="235">
        <f t="shared" ca="1" si="2"/>
        <v>0</v>
      </c>
      <c r="V74" s="235"/>
      <c r="W74" s="235"/>
      <c r="Y74" s="228" t="str">
        <f t="shared" si="3"/>
        <v/>
      </c>
    </row>
    <row r="75" spans="1:25" s="228" customFormat="1" ht="20.25">
      <c r="A75" s="257"/>
      <c r="B75" s="232" t="str">
        <f>IF(LEN(A75)=0,"",INDEX('Smelter Reference List'!$A:$A,MATCH($A75,'Smelter Reference List'!$E:$E,0)))</f>
        <v/>
      </c>
      <c r="C75" s="297" t="str">
        <f>IF(LEN(A75)=0,"",INDEX('Smelter Reference List'!$C:$C,MATCH($A75,'Smelter Reference List'!$E:$E,0)))</f>
        <v/>
      </c>
      <c r="D75" s="161" t="str">
        <f ca="1">IF(ISERROR($S75),"",OFFSET('Smelter Reference List'!$C$4,$S75-4,0)&amp;"")</f>
        <v/>
      </c>
      <c r="E75" s="161" t="str">
        <f ca="1">IF(ISERROR($S75),"",OFFSET('Smelter Reference List'!$D$4,$S75-4,0)&amp;"")</f>
        <v/>
      </c>
      <c r="F75" s="161" t="str">
        <f ca="1">IF(ISERROR($S75),"",OFFSET('Smelter Reference List'!$E$4,$S75-4,0))</f>
        <v/>
      </c>
      <c r="G75" s="161" t="str">
        <f ca="1">IF(C75=$U$4,"Enter smelter details", IF(ISERROR($S75),"",OFFSET('Smelter Reference List'!$F$4,$S75-4,0)))</f>
        <v/>
      </c>
      <c r="H75" s="247" t="str">
        <f ca="1">IF(ISERROR($S75),"",OFFSET('Smelter Reference List'!$G$4,$S75-4,0))</f>
        <v/>
      </c>
      <c r="I75" s="248" t="str">
        <f ca="1">IF(ISERROR($S75),"",OFFSET('Smelter Reference List'!$H$4,$S75-4,0))</f>
        <v/>
      </c>
      <c r="J75" s="248" t="str">
        <f ca="1">IF(ISERROR($S75),"",OFFSET('Smelter Reference List'!$I$4,$S75-4,0))</f>
        <v/>
      </c>
      <c r="K75" s="245"/>
      <c r="L75" s="245"/>
      <c r="M75" s="245"/>
      <c r="N75" s="245"/>
      <c r="O75" s="245"/>
      <c r="P75" s="245"/>
      <c r="Q75" s="246"/>
      <c r="R75" s="233"/>
      <c r="S75" s="234" t="e">
        <f>IF(C75="",NA(),MATCH($B75&amp;$C75,'Smelter Reference List'!$J:$J,0))</f>
        <v>#N/A</v>
      </c>
      <c r="T75" s="235"/>
      <c r="U75" s="235">
        <f t="shared" ca="1" si="2"/>
        <v>0</v>
      </c>
      <c r="V75" s="235"/>
      <c r="W75" s="235"/>
      <c r="Y75" s="228" t="str">
        <f t="shared" si="3"/>
        <v/>
      </c>
    </row>
    <row r="76" spans="1:25" s="228" customFormat="1" ht="20.25">
      <c r="A76" s="257"/>
      <c r="B76" s="232" t="str">
        <f>IF(LEN(A76)=0,"",INDEX('Smelter Reference List'!$A:$A,MATCH($A76,'Smelter Reference List'!$E:$E,0)))</f>
        <v/>
      </c>
      <c r="C76" s="297" t="str">
        <f>IF(LEN(A76)=0,"",INDEX('Smelter Reference List'!$C:$C,MATCH($A76,'Smelter Reference List'!$E:$E,0)))</f>
        <v/>
      </c>
      <c r="D76" s="161" t="str">
        <f ca="1">IF(ISERROR($S76),"",OFFSET('Smelter Reference List'!$C$4,$S76-4,0)&amp;"")</f>
        <v/>
      </c>
      <c r="E76" s="161" t="str">
        <f ca="1">IF(ISERROR($S76),"",OFFSET('Smelter Reference List'!$D$4,$S76-4,0)&amp;"")</f>
        <v/>
      </c>
      <c r="F76" s="161" t="str">
        <f ca="1">IF(ISERROR($S76),"",OFFSET('Smelter Reference List'!$E$4,$S76-4,0))</f>
        <v/>
      </c>
      <c r="G76" s="161" t="str">
        <f ca="1">IF(C76=$U$4,"Enter smelter details", IF(ISERROR($S76),"",OFFSET('Smelter Reference List'!$F$4,$S76-4,0)))</f>
        <v/>
      </c>
      <c r="H76" s="247" t="str">
        <f ca="1">IF(ISERROR($S76),"",OFFSET('Smelter Reference List'!$G$4,$S76-4,0))</f>
        <v/>
      </c>
      <c r="I76" s="248" t="str">
        <f ca="1">IF(ISERROR($S76),"",OFFSET('Smelter Reference List'!$H$4,$S76-4,0))</f>
        <v/>
      </c>
      <c r="J76" s="248" t="str">
        <f ca="1">IF(ISERROR($S76),"",OFFSET('Smelter Reference List'!$I$4,$S76-4,0))</f>
        <v/>
      </c>
      <c r="K76" s="245"/>
      <c r="L76" s="245"/>
      <c r="M76" s="245"/>
      <c r="N76" s="245"/>
      <c r="O76" s="245"/>
      <c r="P76" s="245"/>
      <c r="Q76" s="246"/>
      <c r="R76" s="233"/>
      <c r="S76" s="234" t="e">
        <f>IF(C76="",NA(),MATCH($B76&amp;$C76,'Smelter Reference List'!$J:$J,0))</f>
        <v>#N/A</v>
      </c>
      <c r="T76" s="235"/>
      <c r="U76" s="235">
        <f t="shared" ca="1" si="2"/>
        <v>0</v>
      </c>
      <c r="V76" s="235"/>
      <c r="W76" s="235"/>
      <c r="Y76" s="228" t="str">
        <f t="shared" si="3"/>
        <v/>
      </c>
    </row>
    <row r="77" spans="1:25" s="228" customFormat="1" ht="20.25">
      <c r="A77" s="257"/>
      <c r="B77" s="232" t="str">
        <f>IF(LEN(A77)=0,"",INDEX('Smelter Reference List'!$A:$A,MATCH($A77,'Smelter Reference List'!$E:$E,0)))</f>
        <v/>
      </c>
      <c r="C77" s="297" t="str">
        <f>IF(LEN(A77)=0,"",INDEX('Smelter Reference List'!$C:$C,MATCH($A77,'Smelter Reference List'!$E:$E,0)))</f>
        <v/>
      </c>
      <c r="D77" s="161" t="str">
        <f ca="1">IF(ISERROR($S77),"",OFFSET('Smelter Reference List'!$C$4,$S77-4,0)&amp;"")</f>
        <v/>
      </c>
      <c r="E77" s="161" t="str">
        <f ca="1">IF(ISERROR($S77),"",OFFSET('Smelter Reference List'!$D$4,$S77-4,0)&amp;"")</f>
        <v/>
      </c>
      <c r="F77" s="161" t="str">
        <f ca="1">IF(ISERROR($S77),"",OFFSET('Smelter Reference List'!$E$4,$S77-4,0))</f>
        <v/>
      </c>
      <c r="G77" s="161" t="str">
        <f ca="1">IF(C77=$U$4,"Enter smelter details", IF(ISERROR($S77),"",OFFSET('Smelter Reference List'!$F$4,$S77-4,0)))</f>
        <v/>
      </c>
      <c r="H77" s="247" t="str">
        <f ca="1">IF(ISERROR($S77),"",OFFSET('Smelter Reference List'!$G$4,$S77-4,0))</f>
        <v/>
      </c>
      <c r="I77" s="248" t="str">
        <f ca="1">IF(ISERROR($S77),"",OFFSET('Smelter Reference List'!$H$4,$S77-4,0))</f>
        <v/>
      </c>
      <c r="J77" s="248" t="str">
        <f ca="1">IF(ISERROR($S77),"",OFFSET('Smelter Reference List'!$I$4,$S77-4,0))</f>
        <v/>
      </c>
      <c r="K77" s="245"/>
      <c r="L77" s="245"/>
      <c r="M77" s="245"/>
      <c r="N77" s="245"/>
      <c r="O77" s="245"/>
      <c r="P77" s="245"/>
      <c r="Q77" s="246"/>
      <c r="R77" s="233"/>
      <c r="S77" s="234" t="e">
        <f>IF(C77="",NA(),MATCH($B77&amp;$C77,'Smelter Reference List'!$J:$J,0))</f>
        <v>#N/A</v>
      </c>
      <c r="T77" s="235"/>
      <c r="U77" s="235">
        <f t="shared" ca="1" si="2"/>
        <v>0</v>
      </c>
      <c r="V77" s="235"/>
      <c r="W77" s="235"/>
      <c r="Y77" s="228" t="str">
        <f t="shared" si="3"/>
        <v/>
      </c>
    </row>
    <row r="78" spans="1:25" s="228" customFormat="1" ht="20.25">
      <c r="A78" s="257"/>
      <c r="B78" s="232" t="str">
        <f>IF(LEN(A78)=0,"",INDEX('Smelter Reference List'!$A:$A,MATCH($A78,'Smelter Reference List'!$E:$E,0)))</f>
        <v/>
      </c>
      <c r="C78" s="297" t="str">
        <f>IF(LEN(A78)=0,"",INDEX('Smelter Reference List'!$C:$C,MATCH($A78,'Smelter Reference List'!$E:$E,0)))</f>
        <v/>
      </c>
      <c r="D78" s="161" t="str">
        <f ca="1">IF(ISERROR($S78),"",OFFSET('Smelter Reference List'!$C$4,$S78-4,0)&amp;"")</f>
        <v/>
      </c>
      <c r="E78" s="161" t="str">
        <f ca="1">IF(ISERROR($S78),"",OFFSET('Smelter Reference List'!$D$4,$S78-4,0)&amp;"")</f>
        <v/>
      </c>
      <c r="F78" s="161" t="str">
        <f ca="1">IF(ISERROR($S78),"",OFFSET('Smelter Reference List'!$E$4,$S78-4,0))</f>
        <v/>
      </c>
      <c r="G78" s="161" t="str">
        <f ca="1">IF(C78=$U$4,"Enter smelter details", IF(ISERROR($S78),"",OFFSET('Smelter Reference List'!$F$4,$S78-4,0)))</f>
        <v/>
      </c>
      <c r="H78" s="247" t="str">
        <f ca="1">IF(ISERROR($S78),"",OFFSET('Smelter Reference List'!$G$4,$S78-4,0))</f>
        <v/>
      </c>
      <c r="I78" s="248" t="str">
        <f ca="1">IF(ISERROR($S78),"",OFFSET('Smelter Reference List'!$H$4,$S78-4,0))</f>
        <v/>
      </c>
      <c r="J78" s="248" t="str">
        <f ca="1">IF(ISERROR($S78),"",OFFSET('Smelter Reference List'!$I$4,$S78-4,0))</f>
        <v/>
      </c>
      <c r="K78" s="245"/>
      <c r="L78" s="245"/>
      <c r="M78" s="245"/>
      <c r="N78" s="245"/>
      <c r="O78" s="245"/>
      <c r="P78" s="245"/>
      <c r="Q78" s="246"/>
      <c r="R78" s="233"/>
      <c r="S78" s="234" t="e">
        <f>IF(C78="",NA(),MATCH($B78&amp;$C78,'Smelter Reference List'!$J:$J,0))</f>
        <v>#N/A</v>
      </c>
      <c r="T78" s="235"/>
      <c r="U78" s="235">
        <f t="shared" ca="1" si="2"/>
        <v>0</v>
      </c>
      <c r="V78" s="235"/>
      <c r="W78" s="235"/>
      <c r="Y78" s="228" t="str">
        <f t="shared" si="3"/>
        <v/>
      </c>
    </row>
    <row r="79" spans="1:25" s="228" customFormat="1" ht="20.25">
      <c r="A79" s="257"/>
      <c r="B79" s="232" t="str">
        <f>IF(LEN(A79)=0,"",INDEX('Smelter Reference List'!$A:$A,MATCH($A79,'Smelter Reference List'!$E:$E,0)))</f>
        <v/>
      </c>
      <c r="C79" s="297" t="str">
        <f>IF(LEN(A79)=0,"",INDEX('Smelter Reference List'!$C:$C,MATCH($A79,'Smelter Reference List'!$E:$E,0)))</f>
        <v/>
      </c>
      <c r="D79" s="161" t="str">
        <f ca="1">IF(ISERROR($S79),"",OFFSET('Smelter Reference List'!$C$4,$S79-4,0)&amp;"")</f>
        <v/>
      </c>
      <c r="E79" s="161" t="str">
        <f ca="1">IF(ISERROR($S79),"",OFFSET('Smelter Reference List'!$D$4,$S79-4,0)&amp;"")</f>
        <v/>
      </c>
      <c r="F79" s="161" t="str">
        <f ca="1">IF(ISERROR($S79),"",OFFSET('Smelter Reference List'!$E$4,$S79-4,0))</f>
        <v/>
      </c>
      <c r="G79" s="161" t="str">
        <f ca="1">IF(C79=$U$4,"Enter smelter details", IF(ISERROR($S79),"",OFFSET('Smelter Reference List'!$F$4,$S79-4,0)))</f>
        <v/>
      </c>
      <c r="H79" s="247" t="str">
        <f ca="1">IF(ISERROR($S79),"",OFFSET('Smelter Reference List'!$G$4,$S79-4,0))</f>
        <v/>
      </c>
      <c r="I79" s="248" t="str">
        <f ca="1">IF(ISERROR($S79),"",OFFSET('Smelter Reference List'!$H$4,$S79-4,0))</f>
        <v/>
      </c>
      <c r="J79" s="248" t="str">
        <f ca="1">IF(ISERROR($S79),"",OFFSET('Smelter Reference List'!$I$4,$S79-4,0))</f>
        <v/>
      </c>
      <c r="K79" s="245"/>
      <c r="L79" s="245"/>
      <c r="M79" s="245"/>
      <c r="N79" s="245"/>
      <c r="O79" s="245"/>
      <c r="P79" s="245"/>
      <c r="Q79" s="246"/>
      <c r="R79" s="233"/>
      <c r="S79" s="234" t="e">
        <f>IF(C79="",NA(),MATCH($B79&amp;$C79,'Smelter Reference List'!$J:$J,0))</f>
        <v>#N/A</v>
      </c>
      <c r="T79" s="235"/>
      <c r="U79" s="235">
        <f t="shared" ca="1" si="2"/>
        <v>0</v>
      </c>
      <c r="V79" s="235"/>
      <c r="W79" s="235"/>
      <c r="Y79" s="228" t="str">
        <f t="shared" si="3"/>
        <v/>
      </c>
    </row>
    <row r="80" spans="1:25" s="228" customFormat="1" ht="20.25">
      <c r="A80" s="257"/>
      <c r="B80" s="232" t="str">
        <f>IF(LEN(A80)=0,"",INDEX('Smelter Reference List'!$A:$A,MATCH($A80,'Smelter Reference List'!$E:$E,0)))</f>
        <v/>
      </c>
      <c r="C80" s="297" t="str">
        <f>IF(LEN(A80)=0,"",INDEX('Smelter Reference List'!$C:$C,MATCH($A80,'Smelter Reference List'!$E:$E,0)))</f>
        <v/>
      </c>
      <c r="D80" s="161" t="str">
        <f ca="1">IF(ISERROR($S80),"",OFFSET('Smelter Reference List'!$C$4,$S80-4,0)&amp;"")</f>
        <v/>
      </c>
      <c r="E80" s="161" t="str">
        <f ca="1">IF(ISERROR($S80),"",OFFSET('Smelter Reference List'!$D$4,$S80-4,0)&amp;"")</f>
        <v/>
      </c>
      <c r="F80" s="161" t="str">
        <f ca="1">IF(ISERROR($S80),"",OFFSET('Smelter Reference List'!$E$4,$S80-4,0))</f>
        <v/>
      </c>
      <c r="G80" s="161" t="str">
        <f ca="1">IF(C80=$U$4,"Enter smelter details", IF(ISERROR($S80),"",OFFSET('Smelter Reference List'!$F$4,$S80-4,0)))</f>
        <v/>
      </c>
      <c r="H80" s="247" t="str">
        <f ca="1">IF(ISERROR($S80),"",OFFSET('Smelter Reference List'!$G$4,$S80-4,0))</f>
        <v/>
      </c>
      <c r="I80" s="248" t="str">
        <f ca="1">IF(ISERROR($S80),"",OFFSET('Smelter Reference List'!$H$4,$S80-4,0))</f>
        <v/>
      </c>
      <c r="J80" s="248" t="str">
        <f ca="1">IF(ISERROR($S80),"",OFFSET('Smelter Reference List'!$I$4,$S80-4,0))</f>
        <v/>
      </c>
      <c r="K80" s="245"/>
      <c r="L80" s="245"/>
      <c r="M80" s="245"/>
      <c r="N80" s="245"/>
      <c r="O80" s="245"/>
      <c r="P80" s="245"/>
      <c r="Q80" s="246"/>
      <c r="R80" s="233"/>
      <c r="S80" s="234" t="e">
        <f>IF(C80="",NA(),MATCH($B80&amp;$C80,'Smelter Reference List'!$J:$J,0))</f>
        <v>#N/A</v>
      </c>
      <c r="T80" s="235"/>
      <c r="U80" s="235">
        <f t="shared" ca="1" si="2"/>
        <v>0</v>
      </c>
      <c r="V80" s="235"/>
      <c r="W80" s="235"/>
      <c r="Y80" s="228" t="str">
        <f t="shared" si="3"/>
        <v/>
      </c>
    </row>
    <row r="81" spans="1:25" s="228" customFormat="1" ht="20.25">
      <c r="A81" s="257"/>
      <c r="B81" s="232" t="str">
        <f>IF(LEN(A81)=0,"",INDEX('Smelter Reference List'!$A:$A,MATCH($A81,'Smelter Reference List'!$E:$E,0)))</f>
        <v/>
      </c>
      <c r="C81" s="297" t="str">
        <f>IF(LEN(A81)=0,"",INDEX('Smelter Reference List'!$C:$C,MATCH($A81,'Smelter Reference List'!$E:$E,0)))</f>
        <v/>
      </c>
      <c r="D81" s="161" t="str">
        <f ca="1">IF(ISERROR($S81),"",OFFSET('Smelter Reference List'!$C$4,$S81-4,0)&amp;"")</f>
        <v/>
      </c>
      <c r="E81" s="161" t="str">
        <f ca="1">IF(ISERROR($S81),"",OFFSET('Smelter Reference List'!$D$4,$S81-4,0)&amp;"")</f>
        <v/>
      </c>
      <c r="F81" s="161" t="str">
        <f ca="1">IF(ISERROR($S81),"",OFFSET('Smelter Reference List'!$E$4,$S81-4,0))</f>
        <v/>
      </c>
      <c r="G81" s="161" t="str">
        <f ca="1">IF(C81=$U$4,"Enter smelter details", IF(ISERROR($S81),"",OFFSET('Smelter Reference List'!$F$4,$S81-4,0)))</f>
        <v/>
      </c>
      <c r="H81" s="247" t="str">
        <f ca="1">IF(ISERROR($S81),"",OFFSET('Smelter Reference List'!$G$4,$S81-4,0))</f>
        <v/>
      </c>
      <c r="I81" s="248" t="str">
        <f ca="1">IF(ISERROR($S81),"",OFFSET('Smelter Reference List'!$H$4,$S81-4,0))</f>
        <v/>
      </c>
      <c r="J81" s="248" t="str">
        <f ca="1">IF(ISERROR($S81),"",OFFSET('Smelter Reference List'!$I$4,$S81-4,0))</f>
        <v/>
      </c>
      <c r="K81" s="245"/>
      <c r="L81" s="245"/>
      <c r="M81" s="245"/>
      <c r="N81" s="245"/>
      <c r="O81" s="245"/>
      <c r="P81" s="245"/>
      <c r="Q81" s="246"/>
      <c r="R81" s="233"/>
      <c r="S81" s="234" t="e">
        <f>IF(C81="",NA(),MATCH($B81&amp;$C81,'Smelter Reference List'!$J:$J,0))</f>
        <v>#N/A</v>
      </c>
      <c r="T81" s="235"/>
      <c r="U81" s="235">
        <f t="shared" ca="1" si="2"/>
        <v>0</v>
      </c>
      <c r="V81" s="235"/>
      <c r="W81" s="235"/>
      <c r="Y81" s="228" t="str">
        <f t="shared" si="3"/>
        <v/>
      </c>
    </row>
    <row r="82" spans="1:25" s="228" customFormat="1" ht="20.25">
      <c r="A82" s="257"/>
      <c r="B82" s="232" t="str">
        <f>IF(LEN(A82)=0,"",INDEX('Smelter Reference List'!$A:$A,MATCH($A82,'Smelter Reference List'!$E:$E,0)))</f>
        <v/>
      </c>
      <c r="C82" s="297" t="str">
        <f>IF(LEN(A82)=0,"",INDEX('Smelter Reference List'!$C:$C,MATCH($A82,'Smelter Reference List'!$E:$E,0)))</f>
        <v/>
      </c>
      <c r="D82" s="161" t="str">
        <f ca="1">IF(ISERROR($S82),"",OFFSET('Smelter Reference List'!$C$4,$S82-4,0)&amp;"")</f>
        <v/>
      </c>
      <c r="E82" s="161" t="str">
        <f ca="1">IF(ISERROR($S82),"",OFFSET('Smelter Reference List'!$D$4,$S82-4,0)&amp;"")</f>
        <v/>
      </c>
      <c r="F82" s="161" t="str">
        <f ca="1">IF(ISERROR($S82),"",OFFSET('Smelter Reference List'!$E$4,$S82-4,0))</f>
        <v/>
      </c>
      <c r="G82" s="161" t="str">
        <f ca="1">IF(C82=$U$4,"Enter smelter details", IF(ISERROR($S82),"",OFFSET('Smelter Reference List'!$F$4,$S82-4,0)))</f>
        <v/>
      </c>
      <c r="H82" s="247" t="str">
        <f ca="1">IF(ISERROR($S82),"",OFFSET('Smelter Reference List'!$G$4,$S82-4,0))</f>
        <v/>
      </c>
      <c r="I82" s="248" t="str">
        <f ca="1">IF(ISERROR($S82),"",OFFSET('Smelter Reference List'!$H$4,$S82-4,0))</f>
        <v/>
      </c>
      <c r="J82" s="248" t="str">
        <f ca="1">IF(ISERROR($S82),"",OFFSET('Smelter Reference List'!$I$4,$S82-4,0))</f>
        <v/>
      </c>
      <c r="K82" s="245"/>
      <c r="L82" s="245"/>
      <c r="M82" s="245"/>
      <c r="N82" s="245"/>
      <c r="O82" s="245"/>
      <c r="P82" s="245"/>
      <c r="Q82" s="246"/>
      <c r="R82" s="233"/>
      <c r="S82" s="234" t="e">
        <f>IF(C82="",NA(),MATCH($B82&amp;$C82,'Smelter Reference List'!$J:$J,0))</f>
        <v>#N/A</v>
      </c>
      <c r="T82" s="235"/>
      <c r="U82" s="235">
        <f t="shared" ca="1" si="2"/>
        <v>0</v>
      </c>
      <c r="V82" s="235"/>
      <c r="W82" s="235"/>
      <c r="Y82" s="228" t="str">
        <f t="shared" si="3"/>
        <v/>
      </c>
    </row>
    <row r="83" spans="1:25" s="228" customFormat="1" ht="20.25">
      <c r="A83" s="257"/>
      <c r="B83" s="232" t="str">
        <f>IF(LEN(A83)=0,"",INDEX('Smelter Reference List'!$A:$A,MATCH($A83,'Smelter Reference List'!$E:$E,0)))</f>
        <v/>
      </c>
      <c r="C83" s="297" t="str">
        <f>IF(LEN(A83)=0,"",INDEX('Smelter Reference List'!$C:$C,MATCH($A83,'Smelter Reference List'!$E:$E,0)))</f>
        <v/>
      </c>
      <c r="D83" s="161" t="str">
        <f ca="1">IF(ISERROR($S83),"",OFFSET('Smelter Reference List'!$C$4,$S83-4,0)&amp;"")</f>
        <v/>
      </c>
      <c r="E83" s="161" t="str">
        <f ca="1">IF(ISERROR($S83),"",OFFSET('Smelter Reference List'!$D$4,$S83-4,0)&amp;"")</f>
        <v/>
      </c>
      <c r="F83" s="161" t="str">
        <f ca="1">IF(ISERROR($S83),"",OFFSET('Smelter Reference List'!$E$4,$S83-4,0))</f>
        <v/>
      </c>
      <c r="G83" s="161" t="str">
        <f ca="1">IF(C83=$U$4,"Enter smelter details", IF(ISERROR($S83),"",OFFSET('Smelter Reference List'!$F$4,$S83-4,0)))</f>
        <v/>
      </c>
      <c r="H83" s="247" t="str">
        <f ca="1">IF(ISERROR($S83),"",OFFSET('Smelter Reference List'!$G$4,$S83-4,0))</f>
        <v/>
      </c>
      <c r="I83" s="248" t="str">
        <f ca="1">IF(ISERROR($S83),"",OFFSET('Smelter Reference List'!$H$4,$S83-4,0))</f>
        <v/>
      </c>
      <c r="J83" s="248" t="str">
        <f ca="1">IF(ISERROR($S83),"",OFFSET('Smelter Reference List'!$I$4,$S83-4,0))</f>
        <v/>
      </c>
      <c r="K83" s="245"/>
      <c r="L83" s="245"/>
      <c r="M83" s="245"/>
      <c r="N83" s="245"/>
      <c r="O83" s="245"/>
      <c r="P83" s="245"/>
      <c r="Q83" s="246"/>
      <c r="R83" s="233"/>
      <c r="S83" s="234" t="e">
        <f>IF(C83="",NA(),MATCH($B83&amp;$C83,'Smelter Reference List'!$J:$J,0))</f>
        <v>#N/A</v>
      </c>
      <c r="T83" s="235"/>
      <c r="U83" s="235">
        <f t="shared" ca="1" si="2"/>
        <v>0</v>
      </c>
      <c r="V83" s="235"/>
      <c r="W83" s="235"/>
      <c r="Y83" s="228" t="str">
        <f t="shared" si="3"/>
        <v/>
      </c>
    </row>
    <row r="84" spans="1:25" s="228" customFormat="1" ht="20.25">
      <c r="A84" s="257"/>
      <c r="B84" s="232" t="str">
        <f>IF(LEN(A84)=0,"",INDEX('Smelter Reference List'!$A:$A,MATCH($A84,'Smelter Reference List'!$E:$E,0)))</f>
        <v/>
      </c>
      <c r="C84" s="297" t="str">
        <f>IF(LEN(A84)=0,"",INDEX('Smelter Reference List'!$C:$C,MATCH($A84,'Smelter Reference List'!$E:$E,0)))</f>
        <v/>
      </c>
      <c r="D84" s="161" t="str">
        <f ca="1">IF(ISERROR($S84),"",OFFSET('Smelter Reference List'!$C$4,$S84-4,0)&amp;"")</f>
        <v/>
      </c>
      <c r="E84" s="161" t="str">
        <f ca="1">IF(ISERROR($S84),"",OFFSET('Smelter Reference List'!$D$4,$S84-4,0)&amp;"")</f>
        <v/>
      </c>
      <c r="F84" s="161" t="str">
        <f ca="1">IF(ISERROR($S84),"",OFFSET('Smelter Reference List'!$E$4,$S84-4,0))</f>
        <v/>
      </c>
      <c r="G84" s="161" t="str">
        <f ca="1">IF(C84=$U$4,"Enter smelter details", IF(ISERROR($S84),"",OFFSET('Smelter Reference List'!$F$4,$S84-4,0)))</f>
        <v/>
      </c>
      <c r="H84" s="247" t="str">
        <f ca="1">IF(ISERROR($S84),"",OFFSET('Smelter Reference List'!$G$4,$S84-4,0))</f>
        <v/>
      </c>
      <c r="I84" s="248" t="str">
        <f ca="1">IF(ISERROR($S84),"",OFFSET('Smelter Reference List'!$H$4,$S84-4,0))</f>
        <v/>
      </c>
      <c r="J84" s="248" t="str">
        <f ca="1">IF(ISERROR($S84),"",OFFSET('Smelter Reference List'!$I$4,$S84-4,0))</f>
        <v/>
      </c>
      <c r="K84" s="245"/>
      <c r="L84" s="245"/>
      <c r="M84" s="245"/>
      <c r="N84" s="245"/>
      <c r="O84" s="245"/>
      <c r="P84" s="245"/>
      <c r="Q84" s="246"/>
      <c r="R84" s="233"/>
      <c r="S84" s="234" t="e">
        <f>IF(C84="",NA(),MATCH($B84&amp;$C84,'Smelter Reference List'!$J:$J,0))</f>
        <v>#N/A</v>
      </c>
      <c r="T84" s="235"/>
      <c r="U84" s="235">
        <f t="shared" ca="1" si="2"/>
        <v>0</v>
      </c>
      <c r="V84" s="235"/>
      <c r="W84" s="235"/>
      <c r="Y84" s="228" t="str">
        <f t="shared" si="3"/>
        <v/>
      </c>
    </row>
    <row r="85" spans="1:25" s="228" customFormat="1" ht="20.25">
      <c r="A85" s="257"/>
      <c r="B85" s="232" t="str">
        <f>IF(LEN(A85)=0,"",INDEX('Smelter Reference List'!$A:$A,MATCH($A85,'Smelter Reference List'!$E:$E,0)))</f>
        <v/>
      </c>
      <c r="C85" s="297" t="str">
        <f>IF(LEN(A85)=0,"",INDEX('Smelter Reference List'!$C:$C,MATCH($A85,'Smelter Reference List'!$E:$E,0)))</f>
        <v/>
      </c>
      <c r="D85" s="161" t="str">
        <f ca="1">IF(ISERROR($S85),"",OFFSET('Smelter Reference List'!$C$4,$S85-4,0)&amp;"")</f>
        <v/>
      </c>
      <c r="E85" s="161" t="str">
        <f ca="1">IF(ISERROR($S85),"",OFFSET('Smelter Reference List'!$D$4,$S85-4,0)&amp;"")</f>
        <v/>
      </c>
      <c r="F85" s="161" t="str">
        <f ca="1">IF(ISERROR($S85),"",OFFSET('Smelter Reference List'!$E$4,$S85-4,0))</f>
        <v/>
      </c>
      <c r="G85" s="161" t="str">
        <f ca="1">IF(C85=$U$4,"Enter smelter details", IF(ISERROR($S85),"",OFFSET('Smelter Reference List'!$F$4,$S85-4,0)))</f>
        <v/>
      </c>
      <c r="H85" s="247" t="str">
        <f ca="1">IF(ISERROR($S85),"",OFFSET('Smelter Reference List'!$G$4,$S85-4,0))</f>
        <v/>
      </c>
      <c r="I85" s="248" t="str">
        <f ca="1">IF(ISERROR($S85),"",OFFSET('Smelter Reference List'!$H$4,$S85-4,0))</f>
        <v/>
      </c>
      <c r="J85" s="248" t="str">
        <f ca="1">IF(ISERROR($S85),"",OFFSET('Smelter Reference List'!$I$4,$S85-4,0))</f>
        <v/>
      </c>
      <c r="K85" s="245"/>
      <c r="L85" s="245"/>
      <c r="M85" s="245"/>
      <c r="N85" s="245"/>
      <c r="O85" s="245"/>
      <c r="P85" s="245"/>
      <c r="Q85" s="246"/>
      <c r="R85" s="233"/>
      <c r="S85" s="234" t="e">
        <f>IF(C85="",NA(),MATCH($B85&amp;$C85,'Smelter Reference List'!$J:$J,0))</f>
        <v>#N/A</v>
      </c>
      <c r="T85" s="235"/>
      <c r="U85" s="235">
        <f t="shared" ca="1" si="2"/>
        <v>0</v>
      </c>
      <c r="V85" s="235"/>
      <c r="W85" s="235"/>
      <c r="Y85" s="228" t="str">
        <f t="shared" si="3"/>
        <v/>
      </c>
    </row>
    <row r="86" spans="1:25" s="228" customFormat="1" ht="20.25">
      <c r="A86" s="257"/>
      <c r="B86" s="232" t="str">
        <f>IF(LEN(A86)=0,"",INDEX('Smelter Reference List'!$A:$A,MATCH($A86,'Smelter Reference List'!$E:$E,0)))</f>
        <v/>
      </c>
      <c r="C86" s="297" t="str">
        <f>IF(LEN(A86)=0,"",INDEX('Smelter Reference List'!$C:$C,MATCH($A86,'Smelter Reference List'!$E:$E,0)))</f>
        <v/>
      </c>
      <c r="D86" s="161" t="str">
        <f ca="1">IF(ISERROR($S86),"",OFFSET('Smelter Reference List'!$C$4,$S86-4,0)&amp;"")</f>
        <v/>
      </c>
      <c r="E86" s="161" t="str">
        <f ca="1">IF(ISERROR($S86),"",OFFSET('Smelter Reference List'!$D$4,$S86-4,0)&amp;"")</f>
        <v/>
      </c>
      <c r="F86" s="161" t="str">
        <f ca="1">IF(ISERROR($S86),"",OFFSET('Smelter Reference List'!$E$4,$S86-4,0))</f>
        <v/>
      </c>
      <c r="G86" s="161" t="str">
        <f ca="1">IF(C86=$U$4,"Enter smelter details", IF(ISERROR($S86),"",OFFSET('Smelter Reference List'!$F$4,$S86-4,0)))</f>
        <v/>
      </c>
      <c r="H86" s="247" t="str">
        <f ca="1">IF(ISERROR($S86),"",OFFSET('Smelter Reference List'!$G$4,$S86-4,0))</f>
        <v/>
      </c>
      <c r="I86" s="248" t="str">
        <f ca="1">IF(ISERROR($S86),"",OFFSET('Smelter Reference List'!$H$4,$S86-4,0))</f>
        <v/>
      </c>
      <c r="J86" s="248" t="str">
        <f ca="1">IF(ISERROR($S86),"",OFFSET('Smelter Reference List'!$I$4,$S86-4,0))</f>
        <v/>
      </c>
      <c r="K86" s="245"/>
      <c r="L86" s="245"/>
      <c r="M86" s="245"/>
      <c r="N86" s="245"/>
      <c r="O86" s="245"/>
      <c r="P86" s="245"/>
      <c r="Q86" s="246"/>
      <c r="R86" s="233"/>
      <c r="S86" s="234" t="e">
        <f>IF(C86="",NA(),MATCH($B86&amp;$C86,'Smelter Reference List'!$J:$J,0))</f>
        <v>#N/A</v>
      </c>
      <c r="T86" s="235"/>
      <c r="U86" s="235">
        <f t="shared" ca="1" si="2"/>
        <v>0</v>
      </c>
      <c r="V86" s="235"/>
      <c r="W86" s="235"/>
      <c r="Y86" s="228" t="str">
        <f t="shared" si="3"/>
        <v/>
      </c>
    </row>
    <row r="87" spans="1:25" s="228" customFormat="1" ht="20.25">
      <c r="A87" s="257"/>
      <c r="B87" s="232" t="str">
        <f>IF(LEN(A87)=0,"",INDEX('Smelter Reference List'!$A:$A,MATCH($A87,'Smelter Reference List'!$E:$E,0)))</f>
        <v/>
      </c>
      <c r="C87" s="297" t="str">
        <f>IF(LEN(A87)=0,"",INDEX('Smelter Reference List'!$C:$C,MATCH($A87,'Smelter Reference List'!$E:$E,0)))</f>
        <v/>
      </c>
      <c r="D87" s="161" t="str">
        <f ca="1">IF(ISERROR($S87),"",OFFSET('Smelter Reference List'!$C$4,$S87-4,0)&amp;"")</f>
        <v/>
      </c>
      <c r="E87" s="161" t="str">
        <f ca="1">IF(ISERROR($S87),"",OFFSET('Smelter Reference List'!$D$4,$S87-4,0)&amp;"")</f>
        <v/>
      </c>
      <c r="F87" s="161" t="str">
        <f ca="1">IF(ISERROR($S87),"",OFFSET('Smelter Reference List'!$E$4,$S87-4,0))</f>
        <v/>
      </c>
      <c r="G87" s="161" t="str">
        <f ca="1">IF(C87=$U$4,"Enter smelter details", IF(ISERROR($S87),"",OFFSET('Smelter Reference List'!$F$4,$S87-4,0)))</f>
        <v/>
      </c>
      <c r="H87" s="247" t="str">
        <f ca="1">IF(ISERROR($S87),"",OFFSET('Smelter Reference List'!$G$4,$S87-4,0))</f>
        <v/>
      </c>
      <c r="I87" s="248" t="str">
        <f ca="1">IF(ISERROR($S87),"",OFFSET('Smelter Reference List'!$H$4,$S87-4,0))</f>
        <v/>
      </c>
      <c r="J87" s="248" t="str">
        <f ca="1">IF(ISERROR($S87),"",OFFSET('Smelter Reference List'!$I$4,$S87-4,0))</f>
        <v/>
      </c>
      <c r="K87" s="245"/>
      <c r="L87" s="245"/>
      <c r="M87" s="245"/>
      <c r="N87" s="245"/>
      <c r="O87" s="245"/>
      <c r="P87" s="245"/>
      <c r="Q87" s="246"/>
      <c r="R87" s="233"/>
      <c r="S87" s="234" t="e">
        <f>IF(C87="",NA(),MATCH($B87&amp;$C87,'Smelter Reference List'!$J:$J,0))</f>
        <v>#N/A</v>
      </c>
      <c r="T87" s="235"/>
      <c r="U87" s="235">
        <f t="shared" ca="1" si="2"/>
        <v>0</v>
      </c>
      <c r="V87" s="235"/>
      <c r="W87" s="235"/>
      <c r="Y87" s="228" t="str">
        <f t="shared" si="3"/>
        <v/>
      </c>
    </row>
    <row r="88" spans="1:25" s="228" customFormat="1" ht="20.25">
      <c r="A88" s="257"/>
      <c r="B88" s="232" t="str">
        <f>IF(LEN(A88)=0,"",INDEX('Smelter Reference List'!$A:$A,MATCH($A88,'Smelter Reference List'!$E:$E,0)))</f>
        <v/>
      </c>
      <c r="C88" s="297" t="str">
        <f>IF(LEN(A88)=0,"",INDEX('Smelter Reference List'!$C:$C,MATCH($A88,'Smelter Reference List'!$E:$E,0)))</f>
        <v/>
      </c>
      <c r="D88" s="161" t="str">
        <f ca="1">IF(ISERROR($S88),"",OFFSET('Smelter Reference List'!$C$4,$S88-4,0)&amp;"")</f>
        <v/>
      </c>
      <c r="E88" s="161" t="str">
        <f ca="1">IF(ISERROR($S88),"",OFFSET('Smelter Reference List'!$D$4,$S88-4,0)&amp;"")</f>
        <v/>
      </c>
      <c r="F88" s="161" t="str">
        <f ca="1">IF(ISERROR($S88),"",OFFSET('Smelter Reference List'!$E$4,$S88-4,0))</f>
        <v/>
      </c>
      <c r="G88" s="161" t="str">
        <f ca="1">IF(C88=$U$4,"Enter smelter details", IF(ISERROR($S88),"",OFFSET('Smelter Reference List'!$F$4,$S88-4,0)))</f>
        <v/>
      </c>
      <c r="H88" s="247" t="str">
        <f ca="1">IF(ISERROR($S88),"",OFFSET('Smelter Reference List'!$G$4,$S88-4,0))</f>
        <v/>
      </c>
      <c r="I88" s="248" t="str">
        <f ca="1">IF(ISERROR($S88),"",OFFSET('Smelter Reference List'!$H$4,$S88-4,0))</f>
        <v/>
      </c>
      <c r="J88" s="248" t="str">
        <f ca="1">IF(ISERROR($S88),"",OFFSET('Smelter Reference List'!$I$4,$S88-4,0))</f>
        <v/>
      </c>
      <c r="K88" s="245"/>
      <c r="L88" s="245"/>
      <c r="M88" s="245"/>
      <c r="N88" s="245"/>
      <c r="O88" s="245"/>
      <c r="P88" s="245"/>
      <c r="Q88" s="246"/>
      <c r="R88" s="233"/>
      <c r="S88" s="234" t="e">
        <f>IF(C88="",NA(),MATCH($B88&amp;$C88,'Smelter Reference List'!$J:$J,0))</f>
        <v>#N/A</v>
      </c>
      <c r="T88" s="235"/>
      <c r="U88" s="235">
        <f t="shared" ca="1" si="2"/>
        <v>0</v>
      </c>
      <c r="V88" s="235"/>
      <c r="W88" s="235"/>
      <c r="Y88" s="228" t="str">
        <f t="shared" si="3"/>
        <v/>
      </c>
    </row>
    <row r="89" spans="1:25" s="228" customFormat="1" ht="20.25">
      <c r="A89" s="257"/>
      <c r="B89" s="232" t="str">
        <f>IF(LEN(A89)=0,"",INDEX('Smelter Reference List'!$A:$A,MATCH($A89,'Smelter Reference List'!$E:$E,0)))</f>
        <v/>
      </c>
      <c r="C89" s="297" t="str">
        <f>IF(LEN(A89)=0,"",INDEX('Smelter Reference List'!$C:$C,MATCH($A89,'Smelter Reference List'!$E:$E,0)))</f>
        <v/>
      </c>
      <c r="D89" s="161" t="str">
        <f ca="1">IF(ISERROR($S89),"",OFFSET('Smelter Reference List'!$C$4,$S89-4,0)&amp;"")</f>
        <v/>
      </c>
      <c r="E89" s="161" t="str">
        <f ca="1">IF(ISERROR($S89),"",OFFSET('Smelter Reference List'!$D$4,$S89-4,0)&amp;"")</f>
        <v/>
      </c>
      <c r="F89" s="161" t="str">
        <f ca="1">IF(ISERROR($S89),"",OFFSET('Smelter Reference List'!$E$4,$S89-4,0))</f>
        <v/>
      </c>
      <c r="G89" s="161" t="str">
        <f ca="1">IF(C89=$U$4,"Enter smelter details", IF(ISERROR($S89),"",OFFSET('Smelter Reference List'!$F$4,$S89-4,0)))</f>
        <v/>
      </c>
      <c r="H89" s="247" t="str">
        <f ca="1">IF(ISERROR($S89),"",OFFSET('Smelter Reference List'!$G$4,$S89-4,0))</f>
        <v/>
      </c>
      <c r="I89" s="248" t="str">
        <f ca="1">IF(ISERROR($S89),"",OFFSET('Smelter Reference List'!$H$4,$S89-4,0))</f>
        <v/>
      </c>
      <c r="J89" s="248" t="str">
        <f ca="1">IF(ISERROR($S89),"",OFFSET('Smelter Reference List'!$I$4,$S89-4,0))</f>
        <v/>
      </c>
      <c r="K89" s="245"/>
      <c r="L89" s="245"/>
      <c r="M89" s="245"/>
      <c r="N89" s="245"/>
      <c r="O89" s="245"/>
      <c r="P89" s="245"/>
      <c r="Q89" s="246"/>
      <c r="R89" s="233"/>
      <c r="S89" s="234" t="e">
        <f>IF(C89="",NA(),MATCH($B89&amp;$C89,'Smelter Reference List'!$J:$J,0))</f>
        <v>#N/A</v>
      </c>
      <c r="T89" s="235"/>
      <c r="U89" s="235">
        <f t="shared" ca="1" si="2"/>
        <v>0</v>
      </c>
      <c r="V89" s="235"/>
      <c r="W89" s="235"/>
      <c r="Y89" s="228" t="str">
        <f t="shared" si="3"/>
        <v/>
      </c>
    </row>
    <row r="90" spans="1:25" s="228" customFormat="1" ht="20.25">
      <c r="A90" s="257"/>
      <c r="B90" s="232" t="str">
        <f>IF(LEN(A90)=0,"",INDEX('Smelter Reference List'!$A:$A,MATCH($A90,'Smelter Reference List'!$E:$E,0)))</f>
        <v/>
      </c>
      <c r="C90" s="297" t="str">
        <f>IF(LEN(A90)=0,"",INDEX('Smelter Reference List'!$C:$C,MATCH($A90,'Smelter Reference List'!$E:$E,0)))</f>
        <v/>
      </c>
      <c r="D90" s="161" t="str">
        <f ca="1">IF(ISERROR($S90),"",OFFSET('Smelter Reference List'!$C$4,$S90-4,0)&amp;"")</f>
        <v/>
      </c>
      <c r="E90" s="161" t="str">
        <f ca="1">IF(ISERROR($S90),"",OFFSET('Smelter Reference List'!$D$4,$S90-4,0)&amp;"")</f>
        <v/>
      </c>
      <c r="F90" s="161" t="str">
        <f ca="1">IF(ISERROR($S90),"",OFFSET('Smelter Reference List'!$E$4,$S90-4,0))</f>
        <v/>
      </c>
      <c r="G90" s="161" t="str">
        <f ca="1">IF(C90=$U$4,"Enter smelter details", IF(ISERROR($S90),"",OFFSET('Smelter Reference List'!$F$4,$S90-4,0)))</f>
        <v/>
      </c>
      <c r="H90" s="247" t="str">
        <f ca="1">IF(ISERROR($S90),"",OFFSET('Smelter Reference List'!$G$4,$S90-4,0))</f>
        <v/>
      </c>
      <c r="I90" s="248" t="str">
        <f ca="1">IF(ISERROR($S90),"",OFFSET('Smelter Reference List'!$H$4,$S90-4,0))</f>
        <v/>
      </c>
      <c r="J90" s="248" t="str">
        <f ca="1">IF(ISERROR($S90),"",OFFSET('Smelter Reference List'!$I$4,$S90-4,0))</f>
        <v/>
      </c>
      <c r="K90" s="245"/>
      <c r="L90" s="245"/>
      <c r="M90" s="245"/>
      <c r="N90" s="245"/>
      <c r="O90" s="245"/>
      <c r="P90" s="245"/>
      <c r="Q90" s="246"/>
      <c r="R90" s="233"/>
      <c r="S90" s="234" t="e">
        <f>IF(C90="",NA(),MATCH($B90&amp;$C90,'Smelter Reference List'!$J:$J,0))</f>
        <v>#N/A</v>
      </c>
      <c r="T90" s="235"/>
      <c r="U90" s="235">
        <f t="shared" ca="1" si="2"/>
        <v>0</v>
      </c>
      <c r="V90" s="235"/>
      <c r="W90" s="235"/>
      <c r="Y90" s="228" t="str">
        <f t="shared" si="3"/>
        <v/>
      </c>
    </row>
    <row r="91" spans="1:25" s="228" customFormat="1" ht="20.25">
      <c r="A91" s="257"/>
      <c r="B91" s="232" t="str">
        <f>IF(LEN(A91)=0,"",INDEX('Smelter Reference List'!$A:$A,MATCH($A91,'Smelter Reference List'!$E:$E,0)))</f>
        <v/>
      </c>
      <c r="C91" s="297" t="str">
        <f>IF(LEN(A91)=0,"",INDEX('Smelter Reference List'!$C:$C,MATCH($A91,'Smelter Reference List'!$E:$E,0)))</f>
        <v/>
      </c>
      <c r="D91" s="161" t="str">
        <f ca="1">IF(ISERROR($S91),"",OFFSET('Smelter Reference List'!$C$4,$S91-4,0)&amp;"")</f>
        <v/>
      </c>
      <c r="E91" s="161" t="str">
        <f ca="1">IF(ISERROR($S91),"",OFFSET('Smelter Reference List'!$D$4,$S91-4,0)&amp;"")</f>
        <v/>
      </c>
      <c r="F91" s="161" t="str">
        <f ca="1">IF(ISERROR($S91),"",OFFSET('Smelter Reference List'!$E$4,$S91-4,0))</f>
        <v/>
      </c>
      <c r="G91" s="161" t="str">
        <f ca="1">IF(C91=$U$4,"Enter smelter details", IF(ISERROR($S91),"",OFFSET('Smelter Reference List'!$F$4,$S91-4,0)))</f>
        <v/>
      </c>
      <c r="H91" s="247" t="str">
        <f ca="1">IF(ISERROR($S91),"",OFFSET('Smelter Reference List'!$G$4,$S91-4,0))</f>
        <v/>
      </c>
      <c r="I91" s="248" t="str">
        <f ca="1">IF(ISERROR($S91),"",OFFSET('Smelter Reference List'!$H$4,$S91-4,0))</f>
        <v/>
      </c>
      <c r="J91" s="248" t="str">
        <f ca="1">IF(ISERROR($S91),"",OFFSET('Smelter Reference List'!$I$4,$S91-4,0))</f>
        <v/>
      </c>
      <c r="K91" s="245"/>
      <c r="L91" s="245"/>
      <c r="M91" s="245"/>
      <c r="N91" s="245"/>
      <c r="O91" s="245"/>
      <c r="P91" s="245"/>
      <c r="Q91" s="246"/>
      <c r="R91" s="233"/>
      <c r="S91" s="234" t="e">
        <f>IF(C91="",NA(),MATCH($B91&amp;$C91,'Smelter Reference List'!$J:$J,0))</f>
        <v>#N/A</v>
      </c>
      <c r="T91" s="235"/>
      <c r="U91" s="235">
        <f t="shared" ca="1" si="2"/>
        <v>0</v>
      </c>
      <c r="V91" s="235"/>
      <c r="W91" s="235"/>
      <c r="Y91" s="228" t="str">
        <f t="shared" si="3"/>
        <v/>
      </c>
    </row>
    <row r="92" spans="1:25" s="228" customFormat="1" ht="20.25">
      <c r="A92" s="257"/>
      <c r="B92" s="232" t="str">
        <f>IF(LEN(A92)=0,"",INDEX('Smelter Reference List'!$A:$A,MATCH($A92,'Smelter Reference List'!$E:$E,0)))</f>
        <v/>
      </c>
      <c r="C92" s="297" t="str">
        <f>IF(LEN(A92)=0,"",INDEX('Smelter Reference List'!$C:$C,MATCH($A92,'Smelter Reference List'!$E:$E,0)))</f>
        <v/>
      </c>
      <c r="D92" s="161" t="str">
        <f ca="1">IF(ISERROR($S92),"",OFFSET('Smelter Reference List'!$C$4,$S92-4,0)&amp;"")</f>
        <v/>
      </c>
      <c r="E92" s="161" t="str">
        <f ca="1">IF(ISERROR($S92),"",OFFSET('Smelter Reference List'!$D$4,$S92-4,0)&amp;"")</f>
        <v/>
      </c>
      <c r="F92" s="161" t="str">
        <f ca="1">IF(ISERROR($S92),"",OFFSET('Smelter Reference List'!$E$4,$S92-4,0))</f>
        <v/>
      </c>
      <c r="G92" s="161" t="str">
        <f ca="1">IF(C92=$U$4,"Enter smelter details", IF(ISERROR($S92),"",OFFSET('Smelter Reference List'!$F$4,$S92-4,0)))</f>
        <v/>
      </c>
      <c r="H92" s="247" t="str">
        <f ca="1">IF(ISERROR($S92),"",OFFSET('Smelter Reference List'!$G$4,$S92-4,0))</f>
        <v/>
      </c>
      <c r="I92" s="248" t="str">
        <f ca="1">IF(ISERROR($S92),"",OFFSET('Smelter Reference List'!$H$4,$S92-4,0))</f>
        <v/>
      </c>
      <c r="J92" s="248" t="str">
        <f ca="1">IF(ISERROR($S92),"",OFFSET('Smelter Reference List'!$I$4,$S92-4,0))</f>
        <v/>
      </c>
      <c r="K92" s="245"/>
      <c r="L92" s="245"/>
      <c r="M92" s="245"/>
      <c r="N92" s="245"/>
      <c r="O92" s="245"/>
      <c r="P92" s="245"/>
      <c r="Q92" s="246"/>
      <c r="R92" s="233"/>
      <c r="S92" s="234" t="e">
        <f>IF(C92="",NA(),MATCH($B92&amp;$C92,'Smelter Reference List'!$J:$J,0))</f>
        <v>#N/A</v>
      </c>
      <c r="T92" s="235"/>
      <c r="U92" s="235">
        <f t="shared" ca="1" si="2"/>
        <v>0</v>
      </c>
      <c r="V92" s="235"/>
      <c r="W92" s="235"/>
      <c r="Y92" s="228" t="str">
        <f t="shared" si="3"/>
        <v/>
      </c>
    </row>
    <row r="93" spans="1:25" s="228" customFormat="1" ht="20.25">
      <c r="A93" s="257"/>
      <c r="B93" s="232" t="str">
        <f>IF(LEN(A93)=0,"",INDEX('Smelter Reference List'!$A:$A,MATCH($A93,'Smelter Reference List'!$E:$E,0)))</f>
        <v/>
      </c>
      <c r="C93" s="297" t="str">
        <f>IF(LEN(A93)=0,"",INDEX('Smelter Reference List'!$C:$C,MATCH($A93,'Smelter Reference List'!$E:$E,0)))</f>
        <v/>
      </c>
      <c r="D93" s="161" t="str">
        <f ca="1">IF(ISERROR($S93),"",OFFSET('Smelter Reference List'!$C$4,$S93-4,0)&amp;"")</f>
        <v/>
      </c>
      <c r="E93" s="161" t="str">
        <f ca="1">IF(ISERROR($S93),"",OFFSET('Smelter Reference List'!$D$4,$S93-4,0)&amp;"")</f>
        <v/>
      </c>
      <c r="F93" s="161" t="str">
        <f ca="1">IF(ISERROR($S93),"",OFFSET('Smelter Reference List'!$E$4,$S93-4,0))</f>
        <v/>
      </c>
      <c r="G93" s="161" t="str">
        <f ca="1">IF(C93=$U$4,"Enter smelter details", IF(ISERROR($S93),"",OFFSET('Smelter Reference List'!$F$4,$S93-4,0)))</f>
        <v/>
      </c>
      <c r="H93" s="247" t="str">
        <f ca="1">IF(ISERROR($S93),"",OFFSET('Smelter Reference List'!$G$4,$S93-4,0))</f>
        <v/>
      </c>
      <c r="I93" s="248" t="str">
        <f ca="1">IF(ISERROR($S93),"",OFFSET('Smelter Reference List'!$H$4,$S93-4,0))</f>
        <v/>
      </c>
      <c r="J93" s="248" t="str">
        <f ca="1">IF(ISERROR($S93),"",OFFSET('Smelter Reference List'!$I$4,$S93-4,0))</f>
        <v/>
      </c>
      <c r="K93" s="245"/>
      <c r="L93" s="245"/>
      <c r="M93" s="245"/>
      <c r="N93" s="245"/>
      <c r="O93" s="245"/>
      <c r="P93" s="245"/>
      <c r="Q93" s="246"/>
      <c r="R93" s="233"/>
      <c r="S93" s="234" t="e">
        <f>IF(C93="",NA(),MATCH($B93&amp;$C93,'Smelter Reference List'!$J:$J,0))</f>
        <v>#N/A</v>
      </c>
      <c r="T93" s="235"/>
      <c r="U93" s="235">
        <f t="shared" ca="1" si="2"/>
        <v>0</v>
      </c>
      <c r="V93" s="235"/>
      <c r="W93" s="235"/>
      <c r="Y93" s="228" t="str">
        <f t="shared" si="3"/>
        <v/>
      </c>
    </row>
    <row r="94" spans="1:25" s="228" customFormat="1" ht="20.25">
      <c r="A94" s="257"/>
      <c r="B94" s="232" t="str">
        <f>IF(LEN(A94)=0,"",INDEX('Smelter Reference List'!$A:$A,MATCH($A94,'Smelter Reference List'!$E:$E,0)))</f>
        <v/>
      </c>
      <c r="C94" s="297" t="str">
        <f>IF(LEN(A94)=0,"",INDEX('Smelter Reference List'!$C:$C,MATCH($A94,'Smelter Reference List'!$E:$E,0)))</f>
        <v/>
      </c>
      <c r="D94" s="161" t="str">
        <f ca="1">IF(ISERROR($S94),"",OFFSET('Smelter Reference List'!$C$4,$S94-4,0)&amp;"")</f>
        <v/>
      </c>
      <c r="E94" s="161" t="str">
        <f ca="1">IF(ISERROR($S94),"",OFFSET('Smelter Reference List'!$D$4,$S94-4,0)&amp;"")</f>
        <v/>
      </c>
      <c r="F94" s="161" t="str">
        <f ca="1">IF(ISERROR($S94),"",OFFSET('Smelter Reference List'!$E$4,$S94-4,0))</f>
        <v/>
      </c>
      <c r="G94" s="161" t="str">
        <f ca="1">IF(C94=$U$4,"Enter smelter details", IF(ISERROR($S94),"",OFFSET('Smelter Reference List'!$F$4,$S94-4,0)))</f>
        <v/>
      </c>
      <c r="H94" s="247" t="str">
        <f ca="1">IF(ISERROR($S94),"",OFFSET('Smelter Reference List'!$G$4,$S94-4,0))</f>
        <v/>
      </c>
      <c r="I94" s="248" t="str">
        <f ca="1">IF(ISERROR($S94),"",OFFSET('Smelter Reference List'!$H$4,$S94-4,0))</f>
        <v/>
      </c>
      <c r="J94" s="248" t="str">
        <f ca="1">IF(ISERROR($S94),"",OFFSET('Smelter Reference List'!$I$4,$S94-4,0))</f>
        <v/>
      </c>
      <c r="K94" s="245"/>
      <c r="L94" s="245"/>
      <c r="M94" s="245"/>
      <c r="N94" s="245"/>
      <c r="O94" s="245"/>
      <c r="P94" s="245"/>
      <c r="Q94" s="246"/>
      <c r="R94" s="233"/>
      <c r="S94" s="234" t="e">
        <f>IF(C94="",NA(),MATCH($B94&amp;$C94,'Smelter Reference List'!$J:$J,0))</f>
        <v>#N/A</v>
      </c>
      <c r="T94" s="235"/>
      <c r="U94" s="235">
        <f t="shared" ca="1" si="2"/>
        <v>0</v>
      </c>
      <c r="V94" s="235"/>
      <c r="W94" s="235"/>
      <c r="Y94" s="228" t="str">
        <f t="shared" si="3"/>
        <v/>
      </c>
    </row>
    <row r="95" spans="1:25" s="228" customFormat="1" ht="20.25">
      <c r="A95" s="257"/>
      <c r="B95" s="232" t="str">
        <f>IF(LEN(A95)=0,"",INDEX('Smelter Reference List'!$A:$A,MATCH($A95,'Smelter Reference List'!$E:$E,0)))</f>
        <v/>
      </c>
      <c r="C95" s="297" t="str">
        <f>IF(LEN(A95)=0,"",INDEX('Smelter Reference List'!$C:$C,MATCH($A95,'Smelter Reference List'!$E:$E,0)))</f>
        <v/>
      </c>
      <c r="D95" s="161" t="str">
        <f ca="1">IF(ISERROR($S95),"",OFFSET('Smelter Reference List'!$C$4,$S95-4,0)&amp;"")</f>
        <v/>
      </c>
      <c r="E95" s="161" t="str">
        <f ca="1">IF(ISERROR($S95),"",OFFSET('Smelter Reference List'!$D$4,$S95-4,0)&amp;"")</f>
        <v/>
      </c>
      <c r="F95" s="161" t="str">
        <f ca="1">IF(ISERROR($S95),"",OFFSET('Smelter Reference List'!$E$4,$S95-4,0))</f>
        <v/>
      </c>
      <c r="G95" s="161" t="str">
        <f ca="1">IF(C95=$U$4,"Enter smelter details", IF(ISERROR($S95),"",OFFSET('Smelter Reference List'!$F$4,$S95-4,0)))</f>
        <v/>
      </c>
      <c r="H95" s="247" t="str">
        <f ca="1">IF(ISERROR($S95),"",OFFSET('Smelter Reference List'!$G$4,$S95-4,0))</f>
        <v/>
      </c>
      <c r="I95" s="248" t="str">
        <f ca="1">IF(ISERROR($S95),"",OFFSET('Smelter Reference List'!$H$4,$S95-4,0))</f>
        <v/>
      </c>
      <c r="J95" s="248" t="str">
        <f ca="1">IF(ISERROR($S95),"",OFFSET('Smelter Reference List'!$I$4,$S95-4,0))</f>
        <v/>
      </c>
      <c r="K95" s="245"/>
      <c r="L95" s="245"/>
      <c r="M95" s="245"/>
      <c r="N95" s="245"/>
      <c r="O95" s="245"/>
      <c r="P95" s="245"/>
      <c r="Q95" s="246"/>
      <c r="R95" s="233"/>
      <c r="S95" s="234" t="e">
        <f>IF(C95="",NA(),MATCH($B95&amp;$C95,'Smelter Reference List'!$J:$J,0))</f>
        <v>#N/A</v>
      </c>
      <c r="T95" s="235"/>
      <c r="U95" s="235">
        <f t="shared" ca="1" si="2"/>
        <v>0</v>
      </c>
      <c r="V95" s="235"/>
      <c r="W95" s="235"/>
      <c r="Y95" s="228" t="str">
        <f t="shared" si="3"/>
        <v/>
      </c>
    </row>
    <row r="96" spans="1:25" s="228" customFormat="1" ht="20.25">
      <c r="A96" s="257"/>
      <c r="B96" s="232" t="str">
        <f>IF(LEN(A96)=0,"",INDEX('Smelter Reference List'!$A:$A,MATCH($A96,'Smelter Reference List'!$E:$E,0)))</f>
        <v/>
      </c>
      <c r="C96" s="297" t="str">
        <f>IF(LEN(A96)=0,"",INDEX('Smelter Reference List'!$C:$C,MATCH($A96,'Smelter Reference List'!$E:$E,0)))</f>
        <v/>
      </c>
      <c r="D96" s="161" t="str">
        <f ca="1">IF(ISERROR($S96),"",OFFSET('Smelter Reference List'!$C$4,$S96-4,0)&amp;"")</f>
        <v/>
      </c>
      <c r="E96" s="161" t="str">
        <f ca="1">IF(ISERROR($S96),"",OFFSET('Smelter Reference List'!$D$4,$S96-4,0)&amp;"")</f>
        <v/>
      </c>
      <c r="F96" s="161" t="str">
        <f ca="1">IF(ISERROR($S96),"",OFFSET('Smelter Reference List'!$E$4,$S96-4,0))</f>
        <v/>
      </c>
      <c r="G96" s="161" t="str">
        <f ca="1">IF(C96=$U$4,"Enter smelter details", IF(ISERROR($S96),"",OFFSET('Smelter Reference List'!$F$4,$S96-4,0)))</f>
        <v/>
      </c>
      <c r="H96" s="247" t="str">
        <f ca="1">IF(ISERROR($S96),"",OFFSET('Smelter Reference List'!$G$4,$S96-4,0))</f>
        <v/>
      </c>
      <c r="I96" s="248" t="str">
        <f ca="1">IF(ISERROR($S96),"",OFFSET('Smelter Reference List'!$H$4,$S96-4,0))</f>
        <v/>
      </c>
      <c r="J96" s="248" t="str">
        <f ca="1">IF(ISERROR($S96),"",OFFSET('Smelter Reference List'!$I$4,$S96-4,0))</f>
        <v/>
      </c>
      <c r="K96" s="245"/>
      <c r="L96" s="245"/>
      <c r="M96" s="245"/>
      <c r="N96" s="245"/>
      <c r="O96" s="245"/>
      <c r="P96" s="245"/>
      <c r="Q96" s="246"/>
      <c r="R96" s="233"/>
      <c r="S96" s="234" t="e">
        <f>IF(C96="",NA(),MATCH($B96&amp;$C96,'Smelter Reference List'!$J:$J,0))</f>
        <v>#N/A</v>
      </c>
      <c r="T96" s="235"/>
      <c r="U96" s="235">
        <f t="shared" ca="1" si="2"/>
        <v>0</v>
      </c>
      <c r="V96" s="235"/>
      <c r="W96" s="235"/>
      <c r="Y96" s="228" t="str">
        <f t="shared" si="3"/>
        <v/>
      </c>
    </row>
    <row r="97" spans="1:25" s="228" customFormat="1" ht="20.25">
      <c r="A97" s="257"/>
      <c r="B97" s="232" t="str">
        <f>IF(LEN(A97)=0,"",INDEX('Smelter Reference List'!$A:$A,MATCH($A97,'Smelter Reference List'!$E:$E,0)))</f>
        <v/>
      </c>
      <c r="C97" s="297" t="str">
        <f>IF(LEN(A97)=0,"",INDEX('Smelter Reference List'!$C:$C,MATCH($A97,'Smelter Reference List'!$E:$E,0)))</f>
        <v/>
      </c>
      <c r="D97" s="161" t="str">
        <f ca="1">IF(ISERROR($S97),"",OFFSET('Smelter Reference List'!$C$4,$S97-4,0)&amp;"")</f>
        <v/>
      </c>
      <c r="E97" s="161" t="str">
        <f ca="1">IF(ISERROR($S97),"",OFFSET('Smelter Reference List'!$D$4,$S97-4,0)&amp;"")</f>
        <v/>
      </c>
      <c r="F97" s="161" t="str">
        <f ca="1">IF(ISERROR($S97),"",OFFSET('Smelter Reference List'!$E$4,$S97-4,0))</f>
        <v/>
      </c>
      <c r="G97" s="161" t="str">
        <f ca="1">IF(C97=$U$4,"Enter smelter details", IF(ISERROR($S97),"",OFFSET('Smelter Reference List'!$F$4,$S97-4,0)))</f>
        <v/>
      </c>
      <c r="H97" s="247" t="str">
        <f ca="1">IF(ISERROR($S97),"",OFFSET('Smelter Reference List'!$G$4,$S97-4,0))</f>
        <v/>
      </c>
      <c r="I97" s="248" t="str">
        <f ca="1">IF(ISERROR($S97),"",OFFSET('Smelter Reference List'!$H$4,$S97-4,0))</f>
        <v/>
      </c>
      <c r="J97" s="248" t="str">
        <f ca="1">IF(ISERROR($S97),"",OFFSET('Smelter Reference List'!$I$4,$S97-4,0))</f>
        <v/>
      </c>
      <c r="K97" s="245"/>
      <c r="L97" s="245"/>
      <c r="M97" s="245"/>
      <c r="N97" s="245"/>
      <c r="O97" s="245"/>
      <c r="P97" s="245"/>
      <c r="Q97" s="246"/>
      <c r="R97" s="233"/>
      <c r="S97" s="234" t="e">
        <f>IF(C97="",NA(),MATCH($B97&amp;$C97,'Smelter Reference List'!$J:$J,0))</f>
        <v>#N/A</v>
      </c>
      <c r="T97" s="235"/>
      <c r="U97" s="235">
        <f t="shared" ca="1" si="2"/>
        <v>0</v>
      </c>
      <c r="V97" s="235"/>
      <c r="W97" s="235"/>
      <c r="Y97" s="228" t="str">
        <f t="shared" si="3"/>
        <v/>
      </c>
    </row>
    <row r="98" spans="1:25" s="228" customFormat="1" ht="20.25">
      <c r="A98" s="257"/>
      <c r="B98" s="232" t="str">
        <f>IF(LEN(A98)=0,"",INDEX('Smelter Reference List'!$A:$A,MATCH($A98,'Smelter Reference List'!$E:$E,0)))</f>
        <v/>
      </c>
      <c r="C98" s="297" t="str">
        <f>IF(LEN(A98)=0,"",INDEX('Smelter Reference List'!$C:$C,MATCH($A98,'Smelter Reference List'!$E:$E,0)))</f>
        <v/>
      </c>
      <c r="D98" s="161" t="str">
        <f ca="1">IF(ISERROR($S98),"",OFFSET('Smelter Reference List'!$C$4,$S98-4,0)&amp;"")</f>
        <v/>
      </c>
      <c r="E98" s="161" t="str">
        <f ca="1">IF(ISERROR($S98),"",OFFSET('Smelter Reference List'!$D$4,$S98-4,0)&amp;"")</f>
        <v/>
      </c>
      <c r="F98" s="161" t="str">
        <f ca="1">IF(ISERROR($S98),"",OFFSET('Smelter Reference List'!$E$4,$S98-4,0))</f>
        <v/>
      </c>
      <c r="G98" s="161" t="str">
        <f ca="1">IF(C98=$U$4,"Enter smelter details", IF(ISERROR($S98),"",OFFSET('Smelter Reference List'!$F$4,$S98-4,0)))</f>
        <v/>
      </c>
      <c r="H98" s="247" t="str">
        <f ca="1">IF(ISERROR($S98),"",OFFSET('Smelter Reference List'!$G$4,$S98-4,0))</f>
        <v/>
      </c>
      <c r="I98" s="248" t="str">
        <f ca="1">IF(ISERROR($S98),"",OFFSET('Smelter Reference List'!$H$4,$S98-4,0))</f>
        <v/>
      </c>
      <c r="J98" s="248" t="str">
        <f ca="1">IF(ISERROR($S98),"",OFFSET('Smelter Reference List'!$I$4,$S98-4,0))</f>
        <v/>
      </c>
      <c r="K98" s="245"/>
      <c r="L98" s="245"/>
      <c r="M98" s="245"/>
      <c r="N98" s="245"/>
      <c r="O98" s="245"/>
      <c r="P98" s="245"/>
      <c r="Q98" s="246"/>
      <c r="R98" s="233"/>
      <c r="S98" s="234" t="e">
        <f>IF(C98="",NA(),MATCH($B98&amp;$C98,'Smelter Reference List'!$J:$J,0))</f>
        <v>#N/A</v>
      </c>
      <c r="T98" s="235"/>
      <c r="U98" s="235">
        <f t="shared" ca="1" si="2"/>
        <v>0</v>
      </c>
      <c r="V98" s="235"/>
      <c r="W98" s="235"/>
      <c r="Y98" s="228" t="str">
        <f t="shared" si="3"/>
        <v/>
      </c>
    </row>
    <row r="99" spans="1:25" s="228" customFormat="1" ht="20.25">
      <c r="A99" s="257"/>
      <c r="B99" s="232" t="str">
        <f>IF(LEN(A99)=0,"",INDEX('Smelter Reference List'!$A:$A,MATCH($A99,'Smelter Reference List'!$E:$E,0)))</f>
        <v/>
      </c>
      <c r="C99" s="297" t="str">
        <f>IF(LEN(A99)=0,"",INDEX('Smelter Reference List'!$C:$C,MATCH($A99,'Smelter Reference List'!$E:$E,0)))</f>
        <v/>
      </c>
      <c r="D99" s="161" t="str">
        <f ca="1">IF(ISERROR($S99),"",OFFSET('Smelter Reference List'!$C$4,$S99-4,0)&amp;"")</f>
        <v/>
      </c>
      <c r="E99" s="161" t="str">
        <f ca="1">IF(ISERROR($S99),"",OFFSET('Smelter Reference List'!$D$4,$S99-4,0)&amp;"")</f>
        <v/>
      </c>
      <c r="F99" s="161" t="str">
        <f ca="1">IF(ISERROR($S99),"",OFFSET('Smelter Reference List'!$E$4,$S99-4,0))</f>
        <v/>
      </c>
      <c r="G99" s="161" t="str">
        <f ca="1">IF(C99=$U$4,"Enter smelter details", IF(ISERROR($S99),"",OFFSET('Smelter Reference List'!$F$4,$S99-4,0)))</f>
        <v/>
      </c>
      <c r="H99" s="247" t="str">
        <f ca="1">IF(ISERROR($S99),"",OFFSET('Smelter Reference List'!$G$4,$S99-4,0))</f>
        <v/>
      </c>
      <c r="I99" s="248" t="str">
        <f ca="1">IF(ISERROR($S99),"",OFFSET('Smelter Reference List'!$H$4,$S99-4,0))</f>
        <v/>
      </c>
      <c r="J99" s="248" t="str">
        <f ca="1">IF(ISERROR($S99),"",OFFSET('Smelter Reference List'!$I$4,$S99-4,0))</f>
        <v/>
      </c>
      <c r="K99" s="245"/>
      <c r="L99" s="245"/>
      <c r="M99" s="245"/>
      <c r="N99" s="245"/>
      <c r="O99" s="245"/>
      <c r="P99" s="245"/>
      <c r="Q99" s="246"/>
      <c r="R99" s="233"/>
      <c r="S99" s="234" t="e">
        <f>IF(C99="",NA(),MATCH($B99&amp;$C99,'Smelter Reference List'!$J:$J,0))</f>
        <v>#N/A</v>
      </c>
      <c r="T99" s="235"/>
      <c r="U99" s="235">
        <f t="shared" ca="1" si="2"/>
        <v>0</v>
      </c>
      <c r="V99" s="235"/>
      <c r="W99" s="235"/>
      <c r="Y99" s="228" t="str">
        <f t="shared" si="3"/>
        <v/>
      </c>
    </row>
    <row r="100" spans="1:25" s="228" customFormat="1" ht="20.25">
      <c r="A100" s="257"/>
      <c r="B100" s="232" t="str">
        <f>IF(LEN(A100)=0,"",INDEX('Smelter Reference List'!$A:$A,MATCH($A100,'Smelter Reference List'!$E:$E,0)))</f>
        <v/>
      </c>
      <c r="C100" s="297" t="str">
        <f>IF(LEN(A100)=0,"",INDEX('Smelter Reference List'!$C:$C,MATCH($A100,'Smelter Reference List'!$E:$E,0)))</f>
        <v/>
      </c>
      <c r="D100" s="161" t="str">
        <f ca="1">IF(ISERROR($S100),"",OFFSET('Smelter Reference List'!$C$4,$S100-4,0)&amp;"")</f>
        <v/>
      </c>
      <c r="E100" s="161" t="str">
        <f ca="1">IF(ISERROR($S100),"",OFFSET('Smelter Reference List'!$D$4,$S100-4,0)&amp;"")</f>
        <v/>
      </c>
      <c r="F100" s="161" t="str">
        <f ca="1">IF(ISERROR($S100),"",OFFSET('Smelter Reference List'!$E$4,$S100-4,0))</f>
        <v/>
      </c>
      <c r="G100" s="161" t="str">
        <f ca="1">IF(C100=$U$4,"Enter smelter details", IF(ISERROR($S100),"",OFFSET('Smelter Reference List'!$F$4,$S100-4,0)))</f>
        <v/>
      </c>
      <c r="H100" s="247" t="str">
        <f ca="1">IF(ISERROR($S100),"",OFFSET('Smelter Reference List'!$G$4,$S100-4,0))</f>
        <v/>
      </c>
      <c r="I100" s="248" t="str">
        <f ca="1">IF(ISERROR($S100),"",OFFSET('Smelter Reference List'!$H$4,$S100-4,0))</f>
        <v/>
      </c>
      <c r="J100" s="248" t="str">
        <f ca="1">IF(ISERROR($S100),"",OFFSET('Smelter Reference List'!$I$4,$S100-4,0))</f>
        <v/>
      </c>
      <c r="K100" s="245"/>
      <c r="L100" s="245"/>
      <c r="M100" s="245"/>
      <c r="N100" s="245"/>
      <c r="O100" s="245"/>
      <c r="P100" s="245"/>
      <c r="Q100" s="246"/>
      <c r="R100" s="233"/>
      <c r="S100" s="234" t="e">
        <f>IF(C100="",NA(),MATCH($B100&amp;$C100,'Smelter Reference List'!$J:$J,0))</f>
        <v>#N/A</v>
      </c>
      <c r="T100" s="235"/>
      <c r="U100" s="235">
        <f t="shared" ca="1" si="2"/>
        <v>0</v>
      </c>
      <c r="V100" s="235"/>
      <c r="W100" s="235"/>
      <c r="Y100" s="228" t="str">
        <f t="shared" si="3"/>
        <v/>
      </c>
    </row>
    <row r="101" spans="1:25" s="228" customFormat="1" ht="20.25">
      <c r="A101" s="257"/>
      <c r="B101" s="232" t="str">
        <f>IF(LEN(A101)=0,"",INDEX('Smelter Reference List'!$A:$A,MATCH($A101,'Smelter Reference List'!$E:$E,0)))</f>
        <v/>
      </c>
      <c r="C101" s="297" t="str">
        <f>IF(LEN(A101)=0,"",INDEX('Smelter Reference List'!$C:$C,MATCH($A101,'Smelter Reference List'!$E:$E,0)))</f>
        <v/>
      </c>
      <c r="D101" s="161" t="str">
        <f ca="1">IF(ISERROR($S101),"",OFFSET('Smelter Reference List'!$C$4,$S101-4,0)&amp;"")</f>
        <v/>
      </c>
      <c r="E101" s="161" t="str">
        <f ca="1">IF(ISERROR($S101),"",OFFSET('Smelter Reference List'!$D$4,$S101-4,0)&amp;"")</f>
        <v/>
      </c>
      <c r="F101" s="161" t="str">
        <f ca="1">IF(ISERROR($S101),"",OFFSET('Smelter Reference List'!$E$4,$S101-4,0))</f>
        <v/>
      </c>
      <c r="G101" s="161" t="str">
        <f ca="1">IF(C101=$U$4,"Enter smelter details", IF(ISERROR($S101),"",OFFSET('Smelter Reference List'!$F$4,$S101-4,0)))</f>
        <v/>
      </c>
      <c r="H101" s="247" t="str">
        <f ca="1">IF(ISERROR($S101),"",OFFSET('Smelter Reference List'!$G$4,$S101-4,0))</f>
        <v/>
      </c>
      <c r="I101" s="248" t="str">
        <f ca="1">IF(ISERROR($S101),"",OFFSET('Smelter Reference List'!$H$4,$S101-4,0))</f>
        <v/>
      </c>
      <c r="J101" s="248" t="str">
        <f ca="1">IF(ISERROR($S101),"",OFFSET('Smelter Reference List'!$I$4,$S101-4,0))</f>
        <v/>
      </c>
      <c r="K101" s="245"/>
      <c r="L101" s="245"/>
      <c r="M101" s="245"/>
      <c r="N101" s="245"/>
      <c r="O101" s="245"/>
      <c r="P101" s="245"/>
      <c r="Q101" s="246"/>
      <c r="R101" s="233"/>
      <c r="S101" s="234" t="e">
        <f>IF(C101="",NA(),MATCH($B101&amp;$C101,'Smelter Reference List'!$J:$J,0))</f>
        <v>#N/A</v>
      </c>
      <c r="T101" s="235"/>
      <c r="U101" s="235">
        <f t="shared" ca="1" si="2"/>
        <v>0</v>
      </c>
      <c r="V101" s="235"/>
      <c r="W101" s="235"/>
      <c r="Y101" s="228" t="str">
        <f t="shared" si="3"/>
        <v/>
      </c>
    </row>
    <row r="102" spans="1:25" s="228" customFormat="1" ht="20.25">
      <c r="A102" s="257"/>
      <c r="B102" s="232" t="str">
        <f>IF(LEN(A102)=0,"",INDEX('Smelter Reference List'!$A:$A,MATCH($A102,'Smelter Reference List'!$E:$E,0)))</f>
        <v/>
      </c>
      <c r="C102" s="297" t="str">
        <f>IF(LEN(A102)=0,"",INDEX('Smelter Reference List'!$C:$C,MATCH($A102,'Smelter Reference List'!$E:$E,0)))</f>
        <v/>
      </c>
      <c r="D102" s="161" t="str">
        <f ca="1">IF(ISERROR($S102),"",OFFSET('Smelter Reference List'!$C$4,$S102-4,0)&amp;"")</f>
        <v/>
      </c>
      <c r="E102" s="161" t="str">
        <f ca="1">IF(ISERROR($S102),"",OFFSET('Smelter Reference List'!$D$4,$S102-4,0)&amp;"")</f>
        <v/>
      </c>
      <c r="F102" s="161" t="str">
        <f ca="1">IF(ISERROR($S102),"",OFFSET('Smelter Reference List'!$E$4,$S102-4,0))</f>
        <v/>
      </c>
      <c r="G102" s="161" t="str">
        <f ca="1">IF(C102=$U$4,"Enter smelter details", IF(ISERROR($S102),"",OFFSET('Smelter Reference List'!$F$4,$S102-4,0)))</f>
        <v/>
      </c>
      <c r="H102" s="247" t="str">
        <f ca="1">IF(ISERROR($S102),"",OFFSET('Smelter Reference List'!$G$4,$S102-4,0))</f>
        <v/>
      </c>
      <c r="I102" s="248" t="str">
        <f ca="1">IF(ISERROR($S102),"",OFFSET('Smelter Reference List'!$H$4,$S102-4,0))</f>
        <v/>
      </c>
      <c r="J102" s="248" t="str">
        <f ca="1">IF(ISERROR($S102),"",OFFSET('Smelter Reference List'!$I$4,$S102-4,0))</f>
        <v/>
      </c>
      <c r="K102" s="245"/>
      <c r="L102" s="245"/>
      <c r="M102" s="245"/>
      <c r="N102" s="245"/>
      <c r="O102" s="245"/>
      <c r="P102" s="245"/>
      <c r="Q102" s="246"/>
      <c r="R102" s="233"/>
      <c r="S102" s="234" t="e">
        <f>IF(C102="",NA(),MATCH($B102&amp;$C102,'Smelter Reference List'!$J:$J,0))</f>
        <v>#N/A</v>
      </c>
      <c r="T102" s="235"/>
      <c r="U102" s="235">
        <f t="shared" ca="1" si="2"/>
        <v>0</v>
      </c>
      <c r="V102" s="235"/>
      <c r="W102" s="235"/>
      <c r="Y102" s="228" t="str">
        <f t="shared" si="3"/>
        <v/>
      </c>
    </row>
    <row r="103" spans="1:25" s="228" customFormat="1" ht="20.25">
      <c r="A103" s="257"/>
      <c r="B103" s="232" t="str">
        <f>IF(LEN(A103)=0,"",INDEX('Smelter Reference List'!$A:$A,MATCH($A103,'Smelter Reference List'!$E:$E,0)))</f>
        <v/>
      </c>
      <c r="C103" s="297" t="str">
        <f>IF(LEN(A103)=0,"",INDEX('Smelter Reference List'!$C:$C,MATCH($A103,'Smelter Reference List'!$E:$E,0)))</f>
        <v/>
      </c>
      <c r="D103" s="161" t="str">
        <f ca="1">IF(ISERROR($S103),"",OFFSET('Smelter Reference List'!$C$4,$S103-4,0)&amp;"")</f>
        <v/>
      </c>
      <c r="E103" s="161" t="str">
        <f ca="1">IF(ISERROR($S103),"",OFFSET('Smelter Reference List'!$D$4,$S103-4,0)&amp;"")</f>
        <v/>
      </c>
      <c r="F103" s="161" t="str">
        <f ca="1">IF(ISERROR($S103),"",OFFSET('Smelter Reference List'!$E$4,$S103-4,0))</f>
        <v/>
      </c>
      <c r="G103" s="161" t="str">
        <f ca="1">IF(C103=$U$4,"Enter smelter details", IF(ISERROR($S103),"",OFFSET('Smelter Reference List'!$F$4,$S103-4,0)))</f>
        <v/>
      </c>
      <c r="H103" s="247" t="str">
        <f ca="1">IF(ISERROR($S103),"",OFFSET('Smelter Reference List'!$G$4,$S103-4,0))</f>
        <v/>
      </c>
      <c r="I103" s="248" t="str">
        <f ca="1">IF(ISERROR($S103),"",OFFSET('Smelter Reference List'!$H$4,$S103-4,0))</f>
        <v/>
      </c>
      <c r="J103" s="248" t="str">
        <f ca="1">IF(ISERROR($S103),"",OFFSET('Smelter Reference List'!$I$4,$S103-4,0))</f>
        <v/>
      </c>
      <c r="K103" s="245"/>
      <c r="L103" s="245"/>
      <c r="M103" s="245"/>
      <c r="N103" s="245"/>
      <c r="O103" s="245"/>
      <c r="P103" s="245"/>
      <c r="Q103" s="246"/>
      <c r="R103" s="233"/>
      <c r="S103" s="234" t="e">
        <f>IF(C103="",NA(),MATCH($B103&amp;$C103,'Smelter Reference List'!$J:$J,0))</f>
        <v>#N/A</v>
      </c>
      <c r="T103" s="235"/>
      <c r="U103" s="235">
        <f t="shared" ca="1" si="2"/>
        <v>0</v>
      </c>
      <c r="V103" s="235"/>
      <c r="W103" s="235"/>
      <c r="Y103" s="228" t="str">
        <f t="shared" si="3"/>
        <v/>
      </c>
    </row>
    <row r="104" spans="1:25" s="228" customFormat="1" ht="20.25">
      <c r="A104" s="257"/>
      <c r="B104" s="232" t="str">
        <f>IF(LEN(A104)=0,"",INDEX('Smelter Reference List'!$A:$A,MATCH($A104,'Smelter Reference List'!$E:$E,0)))</f>
        <v/>
      </c>
      <c r="C104" s="297" t="str">
        <f>IF(LEN(A104)=0,"",INDEX('Smelter Reference List'!$C:$C,MATCH($A104,'Smelter Reference List'!$E:$E,0)))</f>
        <v/>
      </c>
      <c r="D104" s="161" t="str">
        <f ca="1">IF(ISERROR($S104),"",OFFSET('Smelter Reference List'!$C$4,$S104-4,0)&amp;"")</f>
        <v/>
      </c>
      <c r="E104" s="161" t="str">
        <f ca="1">IF(ISERROR($S104),"",OFFSET('Smelter Reference List'!$D$4,$S104-4,0)&amp;"")</f>
        <v/>
      </c>
      <c r="F104" s="161" t="str">
        <f ca="1">IF(ISERROR($S104),"",OFFSET('Smelter Reference List'!$E$4,$S104-4,0))</f>
        <v/>
      </c>
      <c r="G104" s="161" t="str">
        <f ca="1">IF(C104=$U$4,"Enter smelter details", IF(ISERROR($S104),"",OFFSET('Smelter Reference List'!$F$4,$S104-4,0)))</f>
        <v/>
      </c>
      <c r="H104" s="247" t="str">
        <f ca="1">IF(ISERROR($S104),"",OFFSET('Smelter Reference List'!$G$4,$S104-4,0))</f>
        <v/>
      </c>
      <c r="I104" s="248" t="str">
        <f ca="1">IF(ISERROR($S104),"",OFFSET('Smelter Reference List'!$H$4,$S104-4,0))</f>
        <v/>
      </c>
      <c r="J104" s="248" t="str">
        <f ca="1">IF(ISERROR($S104),"",OFFSET('Smelter Reference List'!$I$4,$S104-4,0))</f>
        <v/>
      </c>
      <c r="K104" s="245"/>
      <c r="L104" s="245"/>
      <c r="M104" s="245"/>
      <c r="N104" s="245"/>
      <c r="O104" s="245"/>
      <c r="P104" s="245"/>
      <c r="Q104" s="246"/>
      <c r="R104" s="233"/>
      <c r="S104" s="234" t="e">
        <f>IF(C104="",NA(),MATCH($B104&amp;$C104,'Smelter Reference List'!$J:$J,0))</f>
        <v>#N/A</v>
      </c>
      <c r="T104" s="235"/>
      <c r="U104" s="235">
        <f t="shared" ca="1" si="2"/>
        <v>0</v>
      </c>
      <c r="V104" s="235"/>
      <c r="W104" s="235"/>
      <c r="Y104" s="228" t="str">
        <f t="shared" si="3"/>
        <v/>
      </c>
    </row>
    <row r="105" spans="1:25" s="228" customFormat="1" ht="20.25">
      <c r="A105" s="257"/>
      <c r="B105" s="232" t="str">
        <f>IF(LEN(A105)=0,"",INDEX('Smelter Reference List'!$A:$A,MATCH($A105,'Smelter Reference List'!$E:$E,0)))</f>
        <v/>
      </c>
      <c r="C105" s="297" t="str">
        <f>IF(LEN(A105)=0,"",INDEX('Smelter Reference List'!$C:$C,MATCH($A105,'Smelter Reference List'!$E:$E,0)))</f>
        <v/>
      </c>
      <c r="D105" s="161" t="str">
        <f ca="1">IF(ISERROR($S105),"",OFFSET('Smelter Reference List'!$C$4,$S105-4,0)&amp;"")</f>
        <v/>
      </c>
      <c r="E105" s="161" t="str">
        <f ca="1">IF(ISERROR($S105),"",OFFSET('Smelter Reference List'!$D$4,$S105-4,0)&amp;"")</f>
        <v/>
      </c>
      <c r="F105" s="161" t="str">
        <f ca="1">IF(ISERROR($S105),"",OFFSET('Smelter Reference List'!$E$4,$S105-4,0))</f>
        <v/>
      </c>
      <c r="G105" s="161" t="str">
        <f ca="1">IF(C105=$U$4,"Enter smelter details", IF(ISERROR($S105),"",OFFSET('Smelter Reference List'!$F$4,$S105-4,0)))</f>
        <v/>
      </c>
      <c r="H105" s="247" t="str">
        <f ca="1">IF(ISERROR($S105),"",OFFSET('Smelter Reference List'!$G$4,$S105-4,0))</f>
        <v/>
      </c>
      <c r="I105" s="248" t="str">
        <f ca="1">IF(ISERROR($S105),"",OFFSET('Smelter Reference List'!$H$4,$S105-4,0))</f>
        <v/>
      </c>
      <c r="J105" s="248" t="str">
        <f ca="1">IF(ISERROR($S105),"",OFFSET('Smelter Reference List'!$I$4,$S105-4,0))</f>
        <v/>
      </c>
      <c r="K105" s="245"/>
      <c r="L105" s="245"/>
      <c r="M105" s="245"/>
      <c r="N105" s="245"/>
      <c r="O105" s="245"/>
      <c r="P105" s="245"/>
      <c r="Q105" s="246"/>
      <c r="R105" s="233"/>
      <c r="S105" s="234" t="e">
        <f>IF(C105="",NA(),MATCH($B105&amp;$C105,'Smelter Reference List'!$J:$J,0))</f>
        <v>#N/A</v>
      </c>
      <c r="T105" s="235"/>
      <c r="U105" s="235">
        <f t="shared" ca="1" si="2"/>
        <v>0</v>
      </c>
      <c r="V105" s="235"/>
      <c r="W105" s="235"/>
      <c r="Y105" s="228" t="str">
        <f t="shared" si="3"/>
        <v/>
      </c>
    </row>
    <row r="106" spans="1:25" s="228" customFormat="1" ht="20.25">
      <c r="A106" s="257"/>
      <c r="B106" s="232" t="str">
        <f>IF(LEN(A106)=0,"",INDEX('Smelter Reference List'!$A:$A,MATCH($A106,'Smelter Reference List'!$E:$E,0)))</f>
        <v/>
      </c>
      <c r="C106" s="297" t="str">
        <f>IF(LEN(A106)=0,"",INDEX('Smelter Reference List'!$C:$C,MATCH($A106,'Smelter Reference List'!$E:$E,0)))</f>
        <v/>
      </c>
      <c r="D106" s="161" t="str">
        <f ca="1">IF(ISERROR($S106),"",OFFSET('Smelter Reference List'!$C$4,$S106-4,0)&amp;"")</f>
        <v/>
      </c>
      <c r="E106" s="161" t="str">
        <f ca="1">IF(ISERROR($S106),"",OFFSET('Smelter Reference List'!$D$4,$S106-4,0)&amp;"")</f>
        <v/>
      </c>
      <c r="F106" s="161" t="str">
        <f ca="1">IF(ISERROR($S106),"",OFFSET('Smelter Reference List'!$E$4,$S106-4,0))</f>
        <v/>
      </c>
      <c r="G106" s="161" t="str">
        <f ca="1">IF(C106=$U$4,"Enter smelter details", IF(ISERROR($S106),"",OFFSET('Smelter Reference List'!$F$4,$S106-4,0)))</f>
        <v/>
      </c>
      <c r="H106" s="247" t="str">
        <f ca="1">IF(ISERROR($S106),"",OFFSET('Smelter Reference List'!$G$4,$S106-4,0))</f>
        <v/>
      </c>
      <c r="I106" s="248" t="str">
        <f ca="1">IF(ISERROR($S106),"",OFFSET('Smelter Reference List'!$H$4,$S106-4,0))</f>
        <v/>
      </c>
      <c r="J106" s="248" t="str">
        <f ca="1">IF(ISERROR($S106),"",OFFSET('Smelter Reference List'!$I$4,$S106-4,0))</f>
        <v/>
      </c>
      <c r="K106" s="245"/>
      <c r="L106" s="245"/>
      <c r="M106" s="245"/>
      <c r="N106" s="245"/>
      <c r="O106" s="245"/>
      <c r="P106" s="245"/>
      <c r="Q106" s="246"/>
      <c r="R106" s="233"/>
      <c r="S106" s="234" t="e">
        <f>IF(C106="",NA(),MATCH($B106&amp;$C106,'Smelter Reference List'!$J:$J,0))</f>
        <v>#N/A</v>
      </c>
      <c r="T106" s="235"/>
      <c r="U106" s="235">
        <f t="shared" ca="1" si="2"/>
        <v>0</v>
      </c>
      <c r="V106" s="235"/>
      <c r="W106" s="235"/>
      <c r="Y106" s="228" t="str">
        <f t="shared" si="3"/>
        <v/>
      </c>
    </row>
    <row r="107" spans="1:25" s="228" customFormat="1" ht="20.25">
      <c r="A107" s="257"/>
      <c r="B107" s="232" t="str">
        <f>IF(LEN(A107)=0,"",INDEX('Smelter Reference List'!$A:$A,MATCH($A107,'Smelter Reference List'!$E:$E,0)))</f>
        <v/>
      </c>
      <c r="C107" s="297" t="str">
        <f>IF(LEN(A107)=0,"",INDEX('Smelter Reference List'!$C:$C,MATCH($A107,'Smelter Reference List'!$E:$E,0)))</f>
        <v/>
      </c>
      <c r="D107" s="161" t="str">
        <f ca="1">IF(ISERROR($S107),"",OFFSET('Smelter Reference List'!$C$4,$S107-4,0)&amp;"")</f>
        <v/>
      </c>
      <c r="E107" s="161" t="str">
        <f ca="1">IF(ISERROR($S107),"",OFFSET('Smelter Reference List'!$D$4,$S107-4,0)&amp;"")</f>
        <v/>
      </c>
      <c r="F107" s="161" t="str">
        <f ca="1">IF(ISERROR($S107),"",OFFSET('Smelter Reference List'!$E$4,$S107-4,0))</f>
        <v/>
      </c>
      <c r="G107" s="161" t="str">
        <f ca="1">IF(C107=$U$4,"Enter smelter details", IF(ISERROR($S107),"",OFFSET('Smelter Reference List'!$F$4,$S107-4,0)))</f>
        <v/>
      </c>
      <c r="H107" s="247" t="str">
        <f ca="1">IF(ISERROR($S107),"",OFFSET('Smelter Reference List'!$G$4,$S107-4,0))</f>
        <v/>
      </c>
      <c r="I107" s="248" t="str">
        <f ca="1">IF(ISERROR($S107),"",OFFSET('Smelter Reference List'!$H$4,$S107-4,0))</f>
        <v/>
      </c>
      <c r="J107" s="248" t="str">
        <f ca="1">IF(ISERROR($S107),"",OFFSET('Smelter Reference List'!$I$4,$S107-4,0))</f>
        <v/>
      </c>
      <c r="K107" s="245"/>
      <c r="L107" s="245"/>
      <c r="M107" s="245"/>
      <c r="N107" s="245"/>
      <c r="O107" s="245"/>
      <c r="P107" s="245"/>
      <c r="Q107" s="246"/>
      <c r="R107" s="233"/>
      <c r="S107" s="234" t="e">
        <f>IF(C107="",NA(),MATCH($B107&amp;$C107,'Smelter Reference List'!$J:$J,0))</f>
        <v>#N/A</v>
      </c>
      <c r="T107" s="235"/>
      <c r="U107" s="235">
        <f t="shared" ca="1" si="2"/>
        <v>0</v>
      </c>
      <c r="V107" s="235"/>
      <c r="W107" s="235"/>
      <c r="Y107" s="228" t="str">
        <f t="shared" si="3"/>
        <v/>
      </c>
    </row>
    <row r="108" spans="1:25" s="228" customFormat="1" ht="20.25">
      <c r="A108" s="257"/>
      <c r="B108" s="232" t="str">
        <f>IF(LEN(A108)=0,"",INDEX('Smelter Reference List'!$A:$A,MATCH($A108,'Smelter Reference List'!$E:$E,0)))</f>
        <v/>
      </c>
      <c r="C108" s="297" t="str">
        <f>IF(LEN(A108)=0,"",INDEX('Smelter Reference List'!$C:$C,MATCH($A108,'Smelter Reference List'!$E:$E,0)))</f>
        <v/>
      </c>
      <c r="D108" s="161" t="str">
        <f ca="1">IF(ISERROR($S108),"",OFFSET('Smelter Reference List'!$C$4,$S108-4,0)&amp;"")</f>
        <v/>
      </c>
      <c r="E108" s="161" t="str">
        <f ca="1">IF(ISERROR($S108),"",OFFSET('Smelter Reference List'!$D$4,$S108-4,0)&amp;"")</f>
        <v/>
      </c>
      <c r="F108" s="161" t="str">
        <f ca="1">IF(ISERROR($S108),"",OFFSET('Smelter Reference List'!$E$4,$S108-4,0))</f>
        <v/>
      </c>
      <c r="G108" s="161" t="str">
        <f ca="1">IF(C108=$U$4,"Enter smelter details", IF(ISERROR($S108),"",OFFSET('Smelter Reference List'!$F$4,$S108-4,0)))</f>
        <v/>
      </c>
      <c r="H108" s="247" t="str">
        <f ca="1">IF(ISERROR($S108),"",OFFSET('Smelter Reference List'!$G$4,$S108-4,0))</f>
        <v/>
      </c>
      <c r="I108" s="248" t="str">
        <f ca="1">IF(ISERROR($S108),"",OFFSET('Smelter Reference List'!$H$4,$S108-4,0))</f>
        <v/>
      </c>
      <c r="J108" s="248" t="str">
        <f ca="1">IF(ISERROR($S108),"",OFFSET('Smelter Reference List'!$I$4,$S108-4,0))</f>
        <v/>
      </c>
      <c r="K108" s="245"/>
      <c r="L108" s="245"/>
      <c r="M108" s="245"/>
      <c r="N108" s="245"/>
      <c r="O108" s="245"/>
      <c r="P108" s="245"/>
      <c r="Q108" s="246"/>
      <c r="R108" s="233"/>
      <c r="S108" s="234" t="e">
        <f>IF(C108="",NA(),MATCH($B108&amp;$C108,'Smelter Reference List'!$J:$J,0))</f>
        <v>#N/A</v>
      </c>
      <c r="T108" s="235"/>
      <c r="U108" s="235">
        <f t="shared" ca="1" si="2"/>
        <v>0</v>
      </c>
      <c r="V108" s="235"/>
      <c r="W108" s="235"/>
      <c r="Y108" s="228" t="str">
        <f t="shared" si="3"/>
        <v/>
      </c>
    </row>
    <row r="109" spans="1:25" s="228" customFormat="1" ht="20.25">
      <c r="A109" s="257"/>
      <c r="B109" s="232" t="str">
        <f>IF(LEN(A109)=0,"",INDEX('Smelter Reference List'!$A:$A,MATCH($A109,'Smelter Reference List'!$E:$E,0)))</f>
        <v/>
      </c>
      <c r="C109" s="297" t="str">
        <f>IF(LEN(A109)=0,"",INDEX('Smelter Reference List'!$C:$C,MATCH($A109,'Smelter Reference List'!$E:$E,0)))</f>
        <v/>
      </c>
      <c r="D109" s="161" t="str">
        <f ca="1">IF(ISERROR($S109),"",OFFSET('Smelter Reference List'!$C$4,$S109-4,0)&amp;"")</f>
        <v/>
      </c>
      <c r="E109" s="161" t="str">
        <f ca="1">IF(ISERROR($S109),"",OFFSET('Smelter Reference List'!$D$4,$S109-4,0)&amp;"")</f>
        <v/>
      </c>
      <c r="F109" s="161" t="str">
        <f ca="1">IF(ISERROR($S109),"",OFFSET('Smelter Reference List'!$E$4,$S109-4,0))</f>
        <v/>
      </c>
      <c r="G109" s="161" t="str">
        <f ca="1">IF(C109=$U$4,"Enter smelter details", IF(ISERROR($S109),"",OFFSET('Smelter Reference List'!$F$4,$S109-4,0)))</f>
        <v/>
      </c>
      <c r="H109" s="247" t="str">
        <f ca="1">IF(ISERROR($S109),"",OFFSET('Smelter Reference List'!$G$4,$S109-4,0))</f>
        <v/>
      </c>
      <c r="I109" s="248" t="str">
        <f ca="1">IF(ISERROR($S109),"",OFFSET('Smelter Reference List'!$H$4,$S109-4,0))</f>
        <v/>
      </c>
      <c r="J109" s="248" t="str">
        <f ca="1">IF(ISERROR($S109),"",OFFSET('Smelter Reference List'!$I$4,$S109-4,0))</f>
        <v/>
      </c>
      <c r="K109" s="245"/>
      <c r="L109" s="245"/>
      <c r="M109" s="245"/>
      <c r="N109" s="245"/>
      <c r="O109" s="245"/>
      <c r="P109" s="245"/>
      <c r="Q109" s="246"/>
      <c r="R109" s="233"/>
      <c r="S109" s="234" t="e">
        <f>IF(C109="",NA(),MATCH($B109&amp;$C109,'Smelter Reference List'!$J:$J,0))</f>
        <v>#N/A</v>
      </c>
      <c r="T109" s="235"/>
      <c r="U109" s="235">
        <f t="shared" ca="1" si="2"/>
        <v>0</v>
      </c>
      <c r="V109" s="235"/>
      <c r="W109" s="235"/>
      <c r="Y109" s="228" t="str">
        <f t="shared" si="3"/>
        <v/>
      </c>
    </row>
    <row r="110" spans="1:25" s="228" customFormat="1" ht="20.25">
      <c r="A110" s="257"/>
      <c r="B110" s="232" t="str">
        <f>IF(LEN(A110)=0,"",INDEX('Smelter Reference List'!$A:$A,MATCH($A110,'Smelter Reference List'!$E:$E,0)))</f>
        <v/>
      </c>
      <c r="C110" s="297" t="str">
        <f>IF(LEN(A110)=0,"",INDEX('Smelter Reference List'!$C:$C,MATCH($A110,'Smelter Reference List'!$E:$E,0)))</f>
        <v/>
      </c>
      <c r="D110" s="161" t="str">
        <f ca="1">IF(ISERROR($S110),"",OFFSET('Smelter Reference List'!$C$4,$S110-4,0)&amp;"")</f>
        <v/>
      </c>
      <c r="E110" s="161" t="str">
        <f ca="1">IF(ISERROR($S110),"",OFFSET('Smelter Reference List'!$D$4,$S110-4,0)&amp;"")</f>
        <v/>
      </c>
      <c r="F110" s="161" t="str">
        <f ca="1">IF(ISERROR($S110),"",OFFSET('Smelter Reference List'!$E$4,$S110-4,0))</f>
        <v/>
      </c>
      <c r="G110" s="161" t="str">
        <f ca="1">IF(C110=$U$4,"Enter smelter details", IF(ISERROR($S110),"",OFFSET('Smelter Reference List'!$F$4,$S110-4,0)))</f>
        <v/>
      </c>
      <c r="H110" s="247" t="str">
        <f ca="1">IF(ISERROR($S110),"",OFFSET('Smelter Reference List'!$G$4,$S110-4,0))</f>
        <v/>
      </c>
      <c r="I110" s="248" t="str">
        <f ca="1">IF(ISERROR($S110),"",OFFSET('Smelter Reference List'!$H$4,$S110-4,0))</f>
        <v/>
      </c>
      <c r="J110" s="248" t="str">
        <f ca="1">IF(ISERROR($S110),"",OFFSET('Smelter Reference List'!$I$4,$S110-4,0))</f>
        <v/>
      </c>
      <c r="K110" s="245"/>
      <c r="L110" s="245"/>
      <c r="M110" s="245"/>
      <c r="N110" s="245"/>
      <c r="O110" s="245"/>
      <c r="P110" s="245"/>
      <c r="Q110" s="246"/>
      <c r="R110" s="233"/>
      <c r="S110" s="234" t="e">
        <f>IF(C110="",NA(),MATCH($B110&amp;$C110,'Smelter Reference List'!$J:$J,0))</f>
        <v>#N/A</v>
      </c>
      <c r="T110" s="235"/>
      <c r="U110" s="235">
        <f t="shared" ca="1" si="2"/>
        <v>0</v>
      </c>
      <c r="V110" s="235"/>
      <c r="W110" s="235"/>
      <c r="Y110" s="228" t="str">
        <f t="shared" si="3"/>
        <v/>
      </c>
    </row>
    <row r="111" spans="1:25" s="228" customFormat="1" ht="20.25">
      <c r="A111" s="257"/>
      <c r="B111" s="232" t="str">
        <f>IF(LEN(A111)=0,"",INDEX('Smelter Reference List'!$A:$A,MATCH($A111,'Smelter Reference List'!$E:$E,0)))</f>
        <v/>
      </c>
      <c r="C111" s="297" t="str">
        <f>IF(LEN(A111)=0,"",INDEX('Smelter Reference List'!$C:$C,MATCH($A111,'Smelter Reference List'!$E:$E,0)))</f>
        <v/>
      </c>
      <c r="D111" s="161" t="str">
        <f ca="1">IF(ISERROR($S111),"",OFFSET('Smelter Reference List'!$C$4,$S111-4,0)&amp;"")</f>
        <v/>
      </c>
      <c r="E111" s="161" t="str">
        <f ca="1">IF(ISERROR($S111),"",OFFSET('Smelter Reference List'!$D$4,$S111-4,0)&amp;"")</f>
        <v/>
      </c>
      <c r="F111" s="161" t="str">
        <f ca="1">IF(ISERROR($S111),"",OFFSET('Smelter Reference List'!$E$4,$S111-4,0))</f>
        <v/>
      </c>
      <c r="G111" s="161" t="str">
        <f ca="1">IF(C111=$U$4,"Enter smelter details", IF(ISERROR($S111),"",OFFSET('Smelter Reference List'!$F$4,$S111-4,0)))</f>
        <v/>
      </c>
      <c r="H111" s="247" t="str">
        <f ca="1">IF(ISERROR($S111),"",OFFSET('Smelter Reference List'!$G$4,$S111-4,0))</f>
        <v/>
      </c>
      <c r="I111" s="248" t="str">
        <f ca="1">IF(ISERROR($S111),"",OFFSET('Smelter Reference List'!$H$4,$S111-4,0))</f>
        <v/>
      </c>
      <c r="J111" s="248" t="str">
        <f ca="1">IF(ISERROR($S111),"",OFFSET('Smelter Reference List'!$I$4,$S111-4,0))</f>
        <v/>
      </c>
      <c r="K111" s="245"/>
      <c r="L111" s="245"/>
      <c r="M111" s="245"/>
      <c r="N111" s="245"/>
      <c r="O111" s="245"/>
      <c r="P111" s="245"/>
      <c r="Q111" s="246"/>
      <c r="R111" s="233"/>
      <c r="S111" s="234" t="e">
        <f>IF(C111="",NA(),MATCH($B111&amp;$C111,'Smelter Reference List'!$J:$J,0))</f>
        <v>#N/A</v>
      </c>
      <c r="T111" s="235"/>
      <c r="U111" s="235">
        <f t="shared" ca="1" si="2"/>
        <v>0</v>
      </c>
      <c r="V111" s="235"/>
      <c r="W111" s="235"/>
      <c r="Y111" s="228" t="str">
        <f t="shared" si="3"/>
        <v/>
      </c>
    </row>
    <row r="112" spans="1:25" s="228" customFormat="1" ht="20.25">
      <c r="A112" s="257"/>
      <c r="B112" s="232" t="str">
        <f>IF(LEN(A112)=0,"",INDEX('Smelter Reference List'!$A:$A,MATCH($A112,'Smelter Reference List'!$E:$E,0)))</f>
        <v/>
      </c>
      <c r="C112" s="297" t="str">
        <f>IF(LEN(A112)=0,"",INDEX('Smelter Reference List'!$C:$C,MATCH($A112,'Smelter Reference List'!$E:$E,0)))</f>
        <v/>
      </c>
      <c r="D112" s="161" t="str">
        <f ca="1">IF(ISERROR($S112),"",OFFSET('Smelter Reference List'!$C$4,$S112-4,0)&amp;"")</f>
        <v/>
      </c>
      <c r="E112" s="161" t="str">
        <f ca="1">IF(ISERROR($S112),"",OFFSET('Smelter Reference List'!$D$4,$S112-4,0)&amp;"")</f>
        <v/>
      </c>
      <c r="F112" s="161" t="str">
        <f ca="1">IF(ISERROR($S112),"",OFFSET('Smelter Reference List'!$E$4,$S112-4,0))</f>
        <v/>
      </c>
      <c r="G112" s="161" t="str">
        <f ca="1">IF(C112=$U$4,"Enter smelter details", IF(ISERROR($S112),"",OFFSET('Smelter Reference List'!$F$4,$S112-4,0)))</f>
        <v/>
      </c>
      <c r="H112" s="247" t="str">
        <f ca="1">IF(ISERROR($S112),"",OFFSET('Smelter Reference List'!$G$4,$S112-4,0))</f>
        <v/>
      </c>
      <c r="I112" s="248" t="str">
        <f ca="1">IF(ISERROR($S112),"",OFFSET('Smelter Reference List'!$H$4,$S112-4,0))</f>
        <v/>
      </c>
      <c r="J112" s="248" t="str">
        <f ca="1">IF(ISERROR($S112),"",OFFSET('Smelter Reference List'!$I$4,$S112-4,0))</f>
        <v/>
      </c>
      <c r="K112" s="245"/>
      <c r="L112" s="245"/>
      <c r="M112" s="245"/>
      <c r="N112" s="245"/>
      <c r="O112" s="245"/>
      <c r="P112" s="245"/>
      <c r="Q112" s="246"/>
      <c r="R112" s="233"/>
      <c r="S112" s="234" t="e">
        <f>IF(C112="",NA(),MATCH($B112&amp;$C112,'Smelter Reference List'!$J:$J,0))</f>
        <v>#N/A</v>
      </c>
      <c r="T112" s="235"/>
      <c r="U112" s="235">
        <f t="shared" ca="1" si="2"/>
        <v>0</v>
      </c>
      <c r="V112" s="235"/>
      <c r="W112" s="235"/>
      <c r="Y112" s="228" t="str">
        <f t="shared" si="3"/>
        <v/>
      </c>
    </row>
    <row r="113" spans="1:25" s="228" customFormat="1" ht="20.25">
      <c r="A113" s="257"/>
      <c r="B113" s="232" t="str">
        <f>IF(LEN(A113)=0,"",INDEX('Smelter Reference List'!$A:$A,MATCH($A113,'Smelter Reference List'!$E:$E,0)))</f>
        <v/>
      </c>
      <c r="C113" s="297" t="str">
        <f>IF(LEN(A113)=0,"",INDEX('Smelter Reference List'!$C:$C,MATCH($A113,'Smelter Reference List'!$E:$E,0)))</f>
        <v/>
      </c>
      <c r="D113" s="161" t="str">
        <f ca="1">IF(ISERROR($S113),"",OFFSET('Smelter Reference List'!$C$4,$S113-4,0)&amp;"")</f>
        <v/>
      </c>
      <c r="E113" s="161" t="str">
        <f ca="1">IF(ISERROR($S113),"",OFFSET('Smelter Reference List'!$D$4,$S113-4,0)&amp;"")</f>
        <v/>
      </c>
      <c r="F113" s="161" t="str">
        <f ca="1">IF(ISERROR($S113),"",OFFSET('Smelter Reference List'!$E$4,$S113-4,0))</f>
        <v/>
      </c>
      <c r="G113" s="161" t="str">
        <f ca="1">IF(C113=$U$4,"Enter smelter details", IF(ISERROR($S113),"",OFFSET('Smelter Reference List'!$F$4,$S113-4,0)))</f>
        <v/>
      </c>
      <c r="H113" s="247" t="str">
        <f ca="1">IF(ISERROR($S113),"",OFFSET('Smelter Reference List'!$G$4,$S113-4,0))</f>
        <v/>
      </c>
      <c r="I113" s="248" t="str">
        <f ca="1">IF(ISERROR($S113),"",OFFSET('Smelter Reference List'!$H$4,$S113-4,0))</f>
        <v/>
      </c>
      <c r="J113" s="248" t="str">
        <f ca="1">IF(ISERROR($S113),"",OFFSET('Smelter Reference List'!$I$4,$S113-4,0))</f>
        <v/>
      </c>
      <c r="K113" s="245"/>
      <c r="L113" s="245"/>
      <c r="M113" s="245"/>
      <c r="N113" s="245"/>
      <c r="O113" s="245"/>
      <c r="P113" s="245"/>
      <c r="Q113" s="246"/>
      <c r="R113" s="233"/>
      <c r="S113" s="234" t="e">
        <f>IF(C113="",NA(),MATCH($B113&amp;$C113,'Smelter Reference List'!$J:$J,0))</f>
        <v>#N/A</v>
      </c>
      <c r="T113" s="235"/>
      <c r="U113" s="235">
        <f t="shared" ca="1" si="2"/>
        <v>0</v>
      </c>
      <c r="V113" s="235"/>
      <c r="W113" s="235"/>
      <c r="Y113" s="228" t="str">
        <f t="shared" si="3"/>
        <v/>
      </c>
    </row>
    <row r="114" spans="1:25" s="228" customFormat="1" ht="20.25">
      <c r="A114" s="257"/>
      <c r="B114" s="232" t="str">
        <f>IF(LEN(A114)=0,"",INDEX('Smelter Reference List'!$A:$A,MATCH($A114,'Smelter Reference List'!$E:$E,0)))</f>
        <v/>
      </c>
      <c r="C114" s="297" t="str">
        <f>IF(LEN(A114)=0,"",INDEX('Smelter Reference List'!$C:$C,MATCH($A114,'Smelter Reference List'!$E:$E,0)))</f>
        <v/>
      </c>
      <c r="D114" s="161" t="str">
        <f ca="1">IF(ISERROR($S114),"",OFFSET('Smelter Reference List'!$C$4,$S114-4,0)&amp;"")</f>
        <v/>
      </c>
      <c r="E114" s="161" t="str">
        <f ca="1">IF(ISERROR($S114),"",OFFSET('Smelter Reference List'!$D$4,$S114-4,0)&amp;"")</f>
        <v/>
      </c>
      <c r="F114" s="161" t="str">
        <f ca="1">IF(ISERROR($S114),"",OFFSET('Smelter Reference List'!$E$4,$S114-4,0))</f>
        <v/>
      </c>
      <c r="G114" s="161" t="str">
        <f ca="1">IF(C114=$U$4,"Enter smelter details", IF(ISERROR($S114),"",OFFSET('Smelter Reference List'!$F$4,$S114-4,0)))</f>
        <v/>
      </c>
      <c r="H114" s="247" t="str">
        <f ca="1">IF(ISERROR($S114),"",OFFSET('Smelter Reference List'!$G$4,$S114-4,0))</f>
        <v/>
      </c>
      <c r="I114" s="248" t="str">
        <f ca="1">IF(ISERROR($S114),"",OFFSET('Smelter Reference List'!$H$4,$S114-4,0))</f>
        <v/>
      </c>
      <c r="J114" s="248" t="str">
        <f ca="1">IF(ISERROR($S114),"",OFFSET('Smelter Reference List'!$I$4,$S114-4,0))</f>
        <v/>
      </c>
      <c r="K114" s="245"/>
      <c r="L114" s="245"/>
      <c r="M114" s="245"/>
      <c r="N114" s="245"/>
      <c r="O114" s="245"/>
      <c r="P114" s="245"/>
      <c r="Q114" s="246"/>
      <c r="R114" s="233"/>
      <c r="S114" s="234" t="e">
        <f>IF(C114="",NA(),MATCH($B114&amp;$C114,'Smelter Reference List'!$J:$J,0))</f>
        <v>#N/A</v>
      </c>
      <c r="T114" s="235"/>
      <c r="U114" s="235">
        <f t="shared" ca="1" si="2"/>
        <v>0</v>
      </c>
      <c r="V114" s="235"/>
      <c r="W114" s="235"/>
      <c r="Y114" s="228" t="str">
        <f t="shared" si="3"/>
        <v/>
      </c>
    </row>
    <row r="115" spans="1:25" s="228" customFormat="1" ht="20.25">
      <c r="A115" s="257"/>
      <c r="B115" s="232" t="str">
        <f>IF(LEN(A115)=0,"",INDEX('Smelter Reference List'!$A:$A,MATCH($A115,'Smelter Reference List'!$E:$E,0)))</f>
        <v/>
      </c>
      <c r="C115" s="297" t="str">
        <f>IF(LEN(A115)=0,"",INDEX('Smelter Reference List'!$C:$C,MATCH($A115,'Smelter Reference List'!$E:$E,0)))</f>
        <v/>
      </c>
      <c r="D115" s="161" t="str">
        <f ca="1">IF(ISERROR($S115),"",OFFSET('Smelter Reference List'!$C$4,$S115-4,0)&amp;"")</f>
        <v/>
      </c>
      <c r="E115" s="161" t="str">
        <f ca="1">IF(ISERROR($S115),"",OFFSET('Smelter Reference List'!$D$4,$S115-4,0)&amp;"")</f>
        <v/>
      </c>
      <c r="F115" s="161" t="str">
        <f ca="1">IF(ISERROR($S115),"",OFFSET('Smelter Reference List'!$E$4,$S115-4,0))</f>
        <v/>
      </c>
      <c r="G115" s="161" t="str">
        <f ca="1">IF(C115=$U$4,"Enter smelter details", IF(ISERROR($S115),"",OFFSET('Smelter Reference List'!$F$4,$S115-4,0)))</f>
        <v/>
      </c>
      <c r="H115" s="247" t="str">
        <f ca="1">IF(ISERROR($S115),"",OFFSET('Smelter Reference List'!$G$4,$S115-4,0))</f>
        <v/>
      </c>
      <c r="I115" s="248" t="str">
        <f ca="1">IF(ISERROR($S115),"",OFFSET('Smelter Reference List'!$H$4,$S115-4,0))</f>
        <v/>
      </c>
      <c r="J115" s="248" t="str">
        <f ca="1">IF(ISERROR($S115),"",OFFSET('Smelter Reference List'!$I$4,$S115-4,0))</f>
        <v/>
      </c>
      <c r="K115" s="245"/>
      <c r="L115" s="245"/>
      <c r="M115" s="245"/>
      <c r="N115" s="245"/>
      <c r="O115" s="245"/>
      <c r="P115" s="245"/>
      <c r="Q115" s="246"/>
      <c r="R115" s="233"/>
      <c r="S115" s="234" t="e">
        <f>IF(C115="",NA(),MATCH($B115&amp;$C115,'Smelter Reference List'!$J:$J,0))</f>
        <v>#N/A</v>
      </c>
      <c r="T115" s="235"/>
      <c r="U115" s="235">
        <f t="shared" ca="1" si="2"/>
        <v>0</v>
      </c>
      <c r="V115" s="235"/>
      <c r="W115" s="235"/>
      <c r="Y115" s="228" t="str">
        <f t="shared" si="3"/>
        <v/>
      </c>
    </row>
    <row r="116" spans="1:25" s="228" customFormat="1" ht="20.25">
      <c r="A116" s="257"/>
      <c r="B116" s="232" t="str">
        <f>IF(LEN(A116)=0,"",INDEX('Smelter Reference List'!$A:$A,MATCH($A116,'Smelter Reference List'!$E:$E,0)))</f>
        <v/>
      </c>
      <c r="C116" s="297" t="str">
        <f>IF(LEN(A116)=0,"",INDEX('Smelter Reference List'!$C:$C,MATCH($A116,'Smelter Reference List'!$E:$E,0)))</f>
        <v/>
      </c>
      <c r="D116" s="161" t="str">
        <f ca="1">IF(ISERROR($S116),"",OFFSET('Smelter Reference List'!$C$4,$S116-4,0)&amp;"")</f>
        <v/>
      </c>
      <c r="E116" s="161" t="str">
        <f ca="1">IF(ISERROR($S116),"",OFFSET('Smelter Reference List'!$D$4,$S116-4,0)&amp;"")</f>
        <v/>
      </c>
      <c r="F116" s="161" t="str">
        <f ca="1">IF(ISERROR($S116),"",OFFSET('Smelter Reference List'!$E$4,$S116-4,0))</f>
        <v/>
      </c>
      <c r="G116" s="161" t="str">
        <f ca="1">IF(C116=$U$4,"Enter smelter details", IF(ISERROR($S116),"",OFFSET('Smelter Reference List'!$F$4,$S116-4,0)))</f>
        <v/>
      </c>
      <c r="H116" s="247" t="str">
        <f ca="1">IF(ISERROR($S116),"",OFFSET('Smelter Reference List'!$G$4,$S116-4,0))</f>
        <v/>
      </c>
      <c r="I116" s="248" t="str">
        <f ca="1">IF(ISERROR($S116),"",OFFSET('Smelter Reference List'!$H$4,$S116-4,0))</f>
        <v/>
      </c>
      <c r="J116" s="248" t="str">
        <f ca="1">IF(ISERROR($S116),"",OFFSET('Smelter Reference List'!$I$4,$S116-4,0))</f>
        <v/>
      </c>
      <c r="K116" s="245"/>
      <c r="L116" s="245"/>
      <c r="M116" s="245"/>
      <c r="N116" s="245"/>
      <c r="O116" s="245"/>
      <c r="P116" s="245"/>
      <c r="Q116" s="246"/>
      <c r="R116" s="233"/>
      <c r="S116" s="234" t="e">
        <f>IF(C116="",NA(),MATCH($B116&amp;$C116,'Smelter Reference List'!$J:$J,0))</f>
        <v>#N/A</v>
      </c>
      <c r="T116" s="235"/>
      <c r="U116" s="235">
        <f t="shared" ca="1" si="2"/>
        <v>0</v>
      </c>
      <c r="V116" s="235"/>
      <c r="W116" s="235"/>
      <c r="Y116" s="228" t="str">
        <f t="shared" si="3"/>
        <v/>
      </c>
    </row>
    <row r="117" spans="1:25" s="228" customFormat="1" ht="20.25">
      <c r="A117" s="257"/>
      <c r="B117" s="232" t="str">
        <f>IF(LEN(A117)=0,"",INDEX('Smelter Reference List'!$A:$A,MATCH($A117,'Smelter Reference List'!$E:$E,0)))</f>
        <v/>
      </c>
      <c r="C117" s="297" t="str">
        <f>IF(LEN(A117)=0,"",INDEX('Smelter Reference List'!$C:$C,MATCH($A117,'Smelter Reference List'!$E:$E,0)))</f>
        <v/>
      </c>
      <c r="D117" s="161" t="str">
        <f ca="1">IF(ISERROR($S117),"",OFFSET('Smelter Reference List'!$C$4,$S117-4,0)&amp;"")</f>
        <v/>
      </c>
      <c r="E117" s="161" t="str">
        <f ca="1">IF(ISERROR($S117),"",OFFSET('Smelter Reference List'!$D$4,$S117-4,0)&amp;"")</f>
        <v/>
      </c>
      <c r="F117" s="161" t="str">
        <f ca="1">IF(ISERROR($S117),"",OFFSET('Smelter Reference List'!$E$4,$S117-4,0))</f>
        <v/>
      </c>
      <c r="G117" s="161" t="str">
        <f ca="1">IF(C117=$U$4,"Enter smelter details", IF(ISERROR($S117),"",OFFSET('Smelter Reference List'!$F$4,$S117-4,0)))</f>
        <v/>
      </c>
      <c r="H117" s="247" t="str">
        <f ca="1">IF(ISERROR($S117),"",OFFSET('Smelter Reference List'!$G$4,$S117-4,0))</f>
        <v/>
      </c>
      <c r="I117" s="248" t="str">
        <f ca="1">IF(ISERROR($S117),"",OFFSET('Smelter Reference List'!$H$4,$S117-4,0))</f>
        <v/>
      </c>
      <c r="J117" s="248" t="str">
        <f ca="1">IF(ISERROR($S117),"",OFFSET('Smelter Reference List'!$I$4,$S117-4,0))</f>
        <v/>
      </c>
      <c r="K117" s="245"/>
      <c r="L117" s="245"/>
      <c r="M117" s="245"/>
      <c r="N117" s="245"/>
      <c r="O117" s="245"/>
      <c r="P117" s="245"/>
      <c r="Q117" s="246"/>
      <c r="R117" s="233"/>
      <c r="S117" s="234" t="e">
        <f>IF(C117="",NA(),MATCH($B117&amp;$C117,'Smelter Reference List'!$J:$J,0))</f>
        <v>#N/A</v>
      </c>
      <c r="T117" s="235"/>
      <c r="U117" s="235">
        <f t="shared" ca="1" si="2"/>
        <v>0</v>
      </c>
      <c r="V117" s="235"/>
      <c r="W117" s="235"/>
      <c r="Y117" s="228" t="str">
        <f t="shared" si="3"/>
        <v/>
      </c>
    </row>
    <row r="118" spans="1:25" s="228" customFormat="1" ht="20.25">
      <c r="A118" s="257"/>
      <c r="B118" s="232" t="str">
        <f>IF(LEN(A118)=0,"",INDEX('Smelter Reference List'!$A:$A,MATCH($A118,'Smelter Reference List'!$E:$E,0)))</f>
        <v/>
      </c>
      <c r="C118" s="297" t="str">
        <f>IF(LEN(A118)=0,"",INDEX('Smelter Reference List'!$C:$C,MATCH($A118,'Smelter Reference List'!$E:$E,0)))</f>
        <v/>
      </c>
      <c r="D118" s="161" t="str">
        <f ca="1">IF(ISERROR($S118),"",OFFSET('Smelter Reference List'!$C$4,$S118-4,0)&amp;"")</f>
        <v/>
      </c>
      <c r="E118" s="161" t="str">
        <f ca="1">IF(ISERROR($S118),"",OFFSET('Smelter Reference List'!$D$4,$S118-4,0)&amp;"")</f>
        <v/>
      </c>
      <c r="F118" s="161" t="str">
        <f ca="1">IF(ISERROR($S118),"",OFFSET('Smelter Reference List'!$E$4,$S118-4,0))</f>
        <v/>
      </c>
      <c r="G118" s="161" t="str">
        <f ca="1">IF(C118=$U$4,"Enter smelter details", IF(ISERROR($S118),"",OFFSET('Smelter Reference List'!$F$4,$S118-4,0)))</f>
        <v/>
      </c>
      <c r="H118" s="247" t="str">
        <f ca="1">IF(ISERROR($S118),"",OFFSET('Smelter Reference List'!$G$4,$S118-4,0))</f>
        <v/>
      </c>
      <c r="I118" s="248" t="str">
        <f ca="1">IF(ISERROR($S118),"",OFFSET('Smelter Reference List'!$H$4,$S118-4,0))</f>
        <v/>
      </c>
      <c r="J118" s="248" t="str">
        <f ca="1">IF(ISERROR($S118),"",OFFSET('Smelter Reference List'!$I$4,$S118-4,0))</f>
        <v/>
      </c>
      <c r="K118" s="245"/>
      <c r="L118" s="245"/>
      <c r="M118" s="245"/>
      <c r="N118" s="245"/>
      <c r="O118" s="245"/>
      <c r="P118" s="245"/>
      <c r="Q118" s="246"/>
      <c r="R118" s="233"/>
      <c r="S118" s="234" t="e">
        <f>IF(C118="",NA(),MATCH($B118&amp;$C118,'Smelter Reference List'!$J:$J,0))</f>
        <v>#N/A</v>
      </c>
      <c r="T118" s="235"/>
      <c r="U118" s="235">
        <f t="shared" ca="1" si="2"/>
        <v>0</v>
      </c>
      <c r="V118" s="235"/>
      <c r="W118" s="235"/>
      <c r="Y118" s="228" t="str">
        <f t="shared" si="3"/>
        <v/>
      </c>
    </row>
    <row r="119" spans="1:25" s="228" customFormat="1" ht="20.25">
      <c r="A119" s="257"/>
      <c r="B119" s="232" t="str">
        <f>IF(LEN(A119)=0,"",INDEX('Smelter Reference List'!$A:$A,MATCH($A119,'Smelter Reference List'!$E:$E,0)))</f>
        <v/>
      </c>
      <c r="C119" s="297" t="str">
        <f>IF(LEN(A119)=0,"",INDEX('Smelter Reference List'!$C:$C,MATCH($A119,'Smelter Reference List'!$E:$E,0)))</f>
        <v/>
      </c>
      <c r="D119" s="161" t="str">
        <f ca="1">IF(ISERROR($S119),"",OFFSET('Smelter Reference List'!$C$4,$S119-4,0)&amp;"")</f>
        <v/>
      </c>
      <c r="E119" s="161" t="str">
        <f ca="1">IF(ISERROR($S119),"",OFFSET('Smelter Reference List'!$D$4,$S119-4,0)&amp;"")</f>
        <v/>
      </c>
      <c r="F119" s="161" t="str">
        <f ca="1">IF(ISERROR($S119),"",OFFSET('Smelter Reference List'!$E$4,$S119-4,0))</f>
        <v/>
      </c>
      <c r="G119" s="161" t="str">
        <f ca="1">IF(C119=$U$4,"Enter smelter details", IF(ISERROR($S119),"",OFFSET('Smelter Reference List'!$F$4,$S119-4,0)))</f>
        <v/>
      </c>
      <c r="H119" s="247" t="str">
        <f ca="1">IF(ISERROR($S119),"",OFFSET('Smelter Reference List'!$G$4,$S119-4,0))</f>
        <v/>
      </c>
      <c r="I119" s="248" t="str">
        <f ca="1">IF(ISERROR($S119),"",OFFSET('Smelter Reference List'!$H$4,$S119-4,0))</f>
        <v/>
      </c>
      <c r="J119" s="248" t="str">
        <f ca="1">IF(ISERROR($S119),"",OFFSET('Smelter Reference List'!$I$4,$S119-4,0))</f>
        <v/>
      </c>
      <c r="K119" s="245"/>
      <c r="L119" s="245"/>
      <c r="M119" s="245"/>
      <c r="N119" s="245"/>
      <c r="O119" s="245"/>
      <c r="P119" s="245"/>
      <c r="Q119" s="246"/>
      <c r="R119" s="233"/>
      <c r="S119" s="234" t="e">
        <f>IF(C119="",NA(),MATCH($B119&amp;$C119,'Smelter Reference List'!$J:$J,0))</f>
        <v>#N/A</v>
      </c>
      <c r="T119" s="235"/>
      <c r="U119" s="235">
        <f t="shared" ca="1" si="2"/>
        <v>0</v>
      </c>
      <c r="V119" s="235"/>
      <c r="W119" s="235"/>
      <c r="Y119" s="228" t="str">
        <f t="shared" si="3"/>
        <v/>
      </c>
    </row>
    <row r="120" spans="1:25" s="228" customFormat="1" ht="20.25">
      <c r="A120" s="257"/>
      <c r="B120" s="232" t="str">
        <f>IF(LEN(A120)=0,"",INDEX('Smelter Reference List'!$A:$A,MATCH($A120,'Smelter Reference List'!$E:$E,0)))</f>
        <v/>
      </c>
      <c r="C120" s="297" t="str">
        <f>IF(LEN(A120)=0,"",INDEX('Smelter Reference List'!$C:$C,MATCH($A120,'Smelter Reference List'!$E:$E,0)))</f>
        <v/>
      </c>
      <c r="D120" s="161" t="str">
        <f ca="1">IF(ISERROR($S120),"",OFFSET('Smelter Reference List'!$C$4,$S120-4,0)&amp;"")</f>
        <v/>
      </c>
      <c r="E120" s="161" t="str">
        <f ca="1">IF(ISERROR($S120),"",OFFSET('Smelter Reference List'!$D$4,$S120-4,0)&amp;"")</f>
        <v/>
      </c>
      <c r="F120" s="161" t="str">
        <f ca="1">IF(ISERROR($S120),"",OFFSET('Smelter Reference List'!$E$4,$S120-4,0))</f>
        <v/>
      </c>
      <c r="G120" s="161" t="str">
        <f ca="1">IF(C120=$U$4,"Enter smelter details", IF(ISERROR($S120),"",OFFSET('Smelter Reference List'!$F$4,$S120-4,0)))</f>
        <v/>
      </c>
      <c r="H120" s="247" t="str">
        <f ca="1">IF(ISERROR($S120),"",OFFSET('Smelter Reference List'!$G$4,$S120-4,0))</f>
        <v/>
      </c>
      <c r="I120" s="248" t="str">
        <f ca="1">IF(ISERROR($S120),"",OFFSET('Smelter Reference List'!$H$4,$S120-4,0))</f>
        <v/>
      </c>
      <c r="J120" s="248" t="str">
        <f ca="1">IF(ISERROR($S120),"",OFFSET('Smelter Reference List'!$I$4,$S120-4,0))</f>
        <v/>
      </c>
      <c r="K120" s="245"/>
      <c r="L120" s="245"/>
      <c r="M120" s="245"/>
      <c r="N120" s="245"/>
      <c r="O120" s="245"/>
      <c r="P120" s="245"/>
      <c r="Q120" s="246"/>
      <c r="R120" s="233"/>
      <c r="S120" s="234" t="e">
        <f>IF(C120="",NA(),MATCH($B120&amp;$C120,'Smelter Reference List'!$J:$J,0))</f>
        <v>#N/A</v>
      </c>
      <c r="T120" s="235"/>
      <c r="U120" s="235">
        <f t="shared" ca="1" si="2"/>
        <v>0</v>
      </c>
      <c r="V120" s="235"/>
      <c r="W120" s="235"/>
      <c r="Y120" s="228" t="str">
        <f t="shared" si="3"/>
        <v/>
      </c>
    </row>
    <row r="121" spans="1:25" s="228" customFormat="1" ht="20.25">
      <c r="A121" s="257"/>
      <c r="B121" s="232" t="str">
        <f>IF(LEN(A121)=0,"",INDEX('Smelter Reference List'!$A:$A,MATCH($A121,'Smelter Reference List'!$E:$E,0)))</f>
        <v/>
      </c>
      <c r="C121" s="297" t="str">
        <f>IF(LEN(A121)=0,"",INDEX('Smelter Reference List'!$C:$C,MATCH($A121,'Smelter Reference List'!$E:$E,0)))</f>
        <v/>
      </c>
      <c r="D121" s="161" t="str">
        <f ca="1">IF(ISERROR($S121),"",OFFSET('Smelter Reference List'!$C$4,$S121-4,0)&amp;"")</f>
        <v/>
      </c>
      <c r="E121" s="161" t="str">
        <f ca="1">IF(ISERROR($S121),"",OFFSET('Smelter Reference List'!$D$4,$S121-4,0)&amp;"")</f>
        <v/>
      </c>
      <c r="F121" s="161" t="str">
        <f ca="1">IF(ISERROR($S121),"",OFFSET('Smelter Reference List'!$E$4,$S121-4,0))</f>
        <v/>
      </c>
      <c r="G121" s="161" t="str">
        <f ca="1">IF(C121=$U$4,"Enter smelter details", IF(ISERROR($S121),"",OFFSET('Smelter Reference List'!$F$4,$S121-4,0)))</f>
        <v/>
      </c>
      <c r="H121" s="247" t="str">
        <f ca="1">IF(ISERROR($S121),"",OFFSET('Smelter Reference List'!$G$4,$S121-4,0))</f>
        <v/>
      </c>
      <c r="I121" s="248" t="str">
        <f ca="1">IF(ISERROR($S121),"",OFFSET('Smelter Reference List'!$H$4,$S121-4,0))</f>
        <v/>
      </c>
      <c r="J121" s="248" t="str">
        <f ca="1">IF(ISERROR($S121),"",OFFSET('Smelter Reference List'!$I$4,$S121-4,0))</f>
        <v/>
      </c>
      <c r="K121" s="245"/>
      <c r="L121" s="245"/>
      <c r="M121" s="245"/>
      <c r="N121" s="245"/>
      <c r="O121" s="245"/>
      <c r="P121" s="245"/>
      <c r="Q121" s="246"/>
      <c r="R121" s="233"/>
      <c r="S121" s="234" t="e">
        <f>IF(C121="",NA(),MATCH($B121&amp;$C121,'Smelter Reference List'!$J:$J,0))</f>
        <v>#N/A</v>
      </c>
      <c r="T121" s="235"/>
      <c r="U121" s="235">
        <f t="shared" ca="1" si="2"/>
        <v>0</v>
      </c>
      <c r="V121" s="235"/>
      <c r="W121" s="235"/>
      <c r="Y121" s="228" t="str">
        <f t="shared" si="3"/>
        <v/>
      </c>
    </row>
    <row r="122" spans="1:25" s="228" customFormat="1" ht="20.25">
      <c r="A122" s="257"/>
      <c r="B122" s="232" t="str">
        <f>IF(LEN(A122)=0,"",INDEX('Smelter Reference List'!$A:$A,MATCH($A122,'Smelter Reference List'!$E:$E,0)))</f>
        <v/>
      </c>
      <c r="C122" s="297" t="str">
        <f>IF(LEN(A122)=0,"",INDEX('Smelter Reference List'!$C:$C,MATCH($A122,'Smelter Reference List'!$E:$E,0)))</f>
        <v/>
      </c>
      <c r="D122" s="161" t="str">
        <f ca="1">IF(ISERROR($S122),"",OFFSET('Smelter Reference List'!$C$4,$S122-4,0)&amp;"")</f>
        <v/>
      </c>
      <c r="E122" s="161" t="str">
        <f ca="1">IF(ISERROR($S122),"",OFFSET('Smelter Reference List'!$D$4,$S122-4,0)&amp;"")</f>
        <v/>
      </c>
      <c r="F122" s="161" t="str">
        <f ca="1">IF(ISERROR($S122),"",OFFSET('Smelter Reference List'!$E$4,$S122-4,0))</f>
        <v/>
      </c>
      <c r="G122" s="161" t="str">
        <f ca="1">IF(C122=$U$4,"Enter smelter details", IF(ISERROR($S122),"",OFFSET('Smelter Reference List'!$F$4,$S122-4,0)))</f>
        <v/>
      </c>
      <c r="H122" s="247" t="str">
        <f ca="1">IF(ISERROR($S122),"",OFFSET('Smelter Reference List'!$G$4,$S122-4,0))</f>
        <v/>
      </c>
      <c r="I122" s="248" t="str">
        <f ca="1">IF(ISERROR($S122),"",OFFSET('Smelter Reference List'!$H$4,$S122-4,0))</f>
        <v/>
      </c>
      <c r="J122" s="248" t="str">
        <f ca="1">IF(ISERROR($S122),"",OFFSET('Smelter Reference List'!$I$4,$S122-4,0))</f>
        <v/>
      </c>
      <c r="K122" s="245"/>
      <c r="L122" s="245"/>
      <c r="M122" s="245"/>
      <c r="N122" s="245"/>
      <c r="O122" s="245"/>
      <c r="P122" s="245"/>
      <c r="Q122" s="246"/>
      <c r="R122" s="233"/>
      <c r="S122" s="234" t="e">
        <f>IF(C122="",NA(),MATCH($B122&amp;$C122,'Smelter Reference List'!$J:$J,0))</f>
        <v>#N/A</v>
      </c>
      <c r="T122" s="235"/>
      <c r="U122" s="235">
        <f t="shared" ca="1" si="2"/>
        <v>0</v>
      </c>
      <c r="V122" s="235"/>
      <c r="W122" s="235"/>
      <c r="Y122" s="228" t="str">
        <f t="shared" si="3"/>
        <v/>
      </c>
    </row>
    <row r="123" spans="1:25" s="228" customFormat="1" ht="20.25">
      <c r="A123" s="257"/>
      <c r="B123" s="232" t="str">
        <f>IF(LEN(A123)=0,"",INDEX('Smelter Reference List'!$A:$A,MATCH($A123,'Smelter Reference List'!$E:$E,0)))</f>
        <v/>
      </c>
      <c r="C123" s="297" t="str">
        <f>IF(LEN(A123)=0,"",INDEX('Smelter Reference List'!$C:$C,MATCH($A123,'Smelter Reference List'!$E:$E,0)))</f>
        <v/>
      </c>
      <c r="D123" s="161" t="str">
        <f ca="1">IF(ISERROR($S123),"",OFFSET('Smelter Reference List'!$C$4,$S123-4,0)&amp;"")</f>
        <v/>
      </c>
      <c r="E123" s="161" t="str">
        <f ca="1">IF(ISERROR($S123),"",OFFSET('Smelter Reference List'!$D$4,$S123-4,0)&amp;"")</f>
        <v/>
      </c>
      <c r="F123" s="161" t="str">
        <f ca="1">IF(ISERROR($S123),"",OFFSET('Smelter Reference List'!$E$4,$S123-4,0))</f>
        <v/>
      </c>
      <c r="G123" s="161" t="str">
        <f ca="1">IF(C123=$U$4,"Enter smelter details", IF(ISERROR($S123),"",OFFSET('Smelter Reference List'!$F$4,$S123-4,0)))</f>
        <v/>
      </c>
      <c r="H123" s="247" t="str">
        <f ca="1">IF(ISERROR($S123),"",OFFSET('Smelter Reference List'!$G$4,$S123-4,0))</f>
        <v/>
      </c>
      <c r="I123" s="248" t="str">
        <f ca="1">IF(ISERROR($S123),"",OFFSET('Smelter Reference List'!$H$4,$S123-4,0))</f>
        <v/>
      </c>
      <c r="J123" s="248" t="str">
        <f ca="1">IF(ISERROR($S123),"",OFFSET('Smelter Reference List'!$I$4,$S123-4,0))</f>
        <v/>
      </c>
      <c r="K123" s="245"/>
      <c r="L123" s="245"/>
      <c r="M123" s="245"/>
      <c r="N123" s="245"/>
      <c r="O123" s="245"/>
      <c r="P123" s="245"/>
      <c r="Q123" s="246"/>
      <c r="R123" s="233"/>
      <c r="S123" s="234" t="e">
        <f>IF(C123="",NA(),MATCH($B123&amp;$C123,'Smelter Reference List'!$J:$J,0))</f>
        <v>#N/A</v>
      </c>
      <c r="T123" s="235"/>
      <c r="U123" s="235">
        <f t="shared" ca="1" si="2"/>
        <v>0</v>
      </c>
      <c r="V123" s="235"/>
      <c r="W123" s="235"/>
      <c r="Y123" s="228" t="str">
        <f t="shared" si="3"/>
        <v/>
      </c>
    </row>
    <row r="124" spans="1:25" s="228" customFormat="1" ht="20.25">
      <c r="A124" s="257"/>
      <c r="B124" s="232" t="str">
        <f>IF(LEN(A124)=0,"",INDEX('Smelter Reference List'!$A:$A,MATCH($A124,'Smelter Reference List'!$E:$E,0)))</f>
        <v/>
      </c>
      <c r="C124" s="297" t="str">
        <f>IF(LEN(A124)=0,"",INDEX('Smelter Reference List'!$C:$C,MATCH($A124,'Smelter Reference List'!$E:$E,0)))</f>
        <v/>
      </c>
      <c r="D124" s="161" t="str">
        <f ca="1">IF(ISERROR($S124),"",OFFSET('Smelter Reference List'!$C$4,$S124-4,0)&amp;"")</f>
        <v/>
      </c>
      <c r="E124" s="161" t="str">
        <f ca="1">IF(ISERROR($S124),"",OFFSET('Smelter Reference List'!$D$4,$S124-4,0)&amp;"")</f>
        <v/>
      </c>
      <c r="F124" s="161" t="str">
        <f ca="1">IF(ISERROR($S124),"",OFFSET('Smelter Reference List'!$E$4,$S124-4,0))</f>
        <v/>
      </c>
      <c r="G124" s="161" t="str">
        <f ca="1">IF(C124=$U$4,"Enter smelter details", IF(ISERROR($S124),"",OFFSET('Smelter Reference List'!$F$4,$S124-4,0)))</f>
        <v/>
      </c>
      <c r="H124" s="247" t="str">
        <f ca="1">IF(ISERROR($S124),"",OFFSET('Smelter Reference List'!$G$4,$S124-4,0))</f>
        <v/>
      </c>
      <c r="I124" s="248" t="str">
        <f ca="1">IF(ISERROR($S124),"",OFFSET('Smelter Reference List'!$H$4,$S124-4,0))</f>
        <v/>
      </c>
      <c r="J124" s="248" t="str">
        <f ca="1">IF(ISERROR($S124),"",OFFSET('Smelter Reference List'!$I$4,$S124-4,0))</f>
        <v/>
      </c>
      <c r="K124" s="245"/>
      <c r="L124" s="245"/>
      <c r="M124" s="245"/>
      <c r="N124" s="245"/>
      <c r="O124" s="245"/>
      <c r="P124" s="245"/>
      <c r="Q124" s="246"/>
      <c r="R124" s="233"/>
      <c r="S124" s="234" t="e">
        <f>IF(C124="",NA(),MATCH($B124&amp;$C124,'Smelter Reference List'!$J:$J,0))</f>
        <v>#N/A</v>
      </c>
      <c r="T124" s="235"/>
      <c r="U124" s="235">
        <f t="shared" ca="1" si="2"/>
        <v>0</v>
      </c>
      <c r="V124" s="235"/>
      <c r="W124" s="235"/>
      <c r="Y124" s="228" t="str">
        <f t="shared" si="3"/>
        <v/>
      </c>
    </row>
    <row r="125" spans="1:25" s="228" customFormat="1" ht="20.25">
      <c r="A125" s="257"/>
      <c r="B125" s="232" t="str">
        <f>IF(LEN(A125)=0,"",INDEX('Smelter Reference List'!$A:$A,MATCH($A125,'Smelter Reference List'!$E:$E,0)))</f>
        <v/>
      </c>
      <c r="C125" s="297" t="str">
        <f>IF(LEN(A125)=0,"",INDEX('Smelter Reference List'!$C:$C,MATCH($A125,'Smelter Reference List'!$E:$E,0)))</f>
        <v/>
      </c>
      <c r="D125" s="161" t="str">
        <f ca="1">IF(ISERROR($S125),"",OFFSET('Smelter Reference List'!$C$4,$S125-4,0)&amp;"")</f>
        <v/>
      </c>
      <c r="E125" s="161" t="str">
        <f ca="1">IF(ISERROR($S125),"",OFFSET('Smelter Reference List'!$D$4,$S125-4,0)&amp;"")</f>
        <v/>
      </c>
      <c r="F125" s="161" t="str">
        <f ca="1">IF(ISERROR($S125),"",OFFSET('Smelter Reference List'!$E$4,$S125-4,0))</f>
        <v/>
      </c>
      <c r="G125" s="161" t="str">
        <f ca="1">IF(C125=$U$4,"Enter smelter details", IF(ISERROR($S125),"",OFFSET('Smelter Reference List'!$F$4,$S125-4,0)))</f>
        <v/>
      </c>
      <c r="H125" s="247" t="str">
        <f ca="1">IF(ISERROR($S125),"",OFFSET('Smelter Reference List'!$G$4,$S125-4,0))</f>
        <v/>
      </c>
      <c r="I125" s="248" t="str">
        <f ca="1">IF(ISERROR($S125),"",OFFSET('Smelter Reference List'!$H$4,$S125-4,0))</f>
        <v/>
      </c>
      <c r="J125" s="248" t="str">
        <f ca="1">IF(ISERROR($S125),"",OFFSET('Smelter Reference List'!$I$4,$S125-4,0))</f>
        <v/>
      </c>
      <c r="K125" s="245"/>
      <c r="L125" s="245"/>
      <c r="M125" s="245"/>
      <c r="N125" s="245"/>
      <c r="O125" s="245"/>
      <c r="P125" s="245"/>
      <c r="Q125" s="246"/>
      <c r="R125" s="233"/>
      <c r="S125" s="234" t="e">
        <f>IF(C125="",NA(),MATCH($B125&amp;$C125,'Smelter Reference List'!$J:$J,0))</f>
        <v>#N/A</v>
      </c>
      <c r="T125" s="235"/>
      <c r="U125" s="235">
        <f t="shared" ca="1" si="2"/>
        <v>0</v>
      </c>
      <c r="V125" s="235"/>
      <c r="W125" s="235"/>
      <c r="Y125" s="228" t="str">
        <f t="shared" si="3"/>
        <v/>
      </c>
    </row>
    <row r="126" spans="1:25" s="228" customFormat="1" ht="20.25">
      <c r="A126" s="257"/>
      <c r="B126" s="232" t="str">
        <f>IF(LEN(A126)=0,"",INDEX('Smelter Reference List'!$A:$A,MATCH($A126,'Smelter Reference List'!$E:$E,0)))</f>
        <v/>
      </c>
      <c r="C126" s="297" t="str">
        <f>IF(LEN(A126)=0,"",INDEX('Smelter Reference List'!$C:$C,MATCH($A126,'Smelter Reference List'!$E:$E,0)))</f>
        <v/>
      </c>
      <c r="D126" s="161" t="str">
        <f ca="1">IF(ISERROR($S126),"",OFFSET('Smelter Reference List'!$C$4,$S126-4,0)&amp;"")</f>
        <v/>
      </c>
      <c r="E126" s="161" t="str">
        <f ca="1">IF(ISERROR($S126),"",OFFSET('Smelter Reference List'!$D$4,$S126-4,0)&amp;"")</f>
        <v/>
      </c>
      <c r="F126" s="161" t="str">
        <f ca="1">IF(ISERROR($S126),"",OFFSET('Smelter Reference List'!$E$4,$S126-4,0))</f>
        <v/>
      </c>
      <c r="G126" s="161" t="str">
        <f ca="1">IF(C126=$U$4,"Enter smelter details", IF(ISERROR($S126),"",OFFSET('Smelter Reference List'!$F$4,$S126-4,0)))</f>
        <v/>
      </c>
      <c r="H126" s="247" t="str">
        <f ca="1">IF(ISERROR($S126),"",OFFSET('Smelter Reference List'!$G$4,$S126-4,0))</f>
        <v/>
      </c>
      <c r="I126" s="248" t="str">
        <f ca="1">IF(ISERROR($S126),"",OFFSET('Smelter Reference List'!$H$4,$S126-4,0))</f>
        <v/>
      </c>
      <c r="J126" s="248" t="str">
        <f ca="1">IF(ISERROR($S126),"",OFFSET('Smelter Reference List'!$I$4,$S126-4,0))</f>
        <v/>
      </c>
      <c r="K126" s="245"/>
      <c r="L126" s="245"/>
      <c r="M126" s="245"/>
      <c r="N126" s="245"/>
      <c r="O126" s="245"/>
      <c r="P126" s="245"/>
      <c r="Q126" s="246"/>
      <c r="R126" s="233"/>
      <c r="S126" s="234" t="e">
        <f>IF(C126="",NA(),MATCH($B126&amp;$C126,'Smelter Reference List'!$J:$J,0))</f>
        <v>#N/A</v>
      </c>
      <c r="T126" s="235"/>
      <c r="U126" s="235">
        <f t="shared" ca="1" si="2"/>
        <v>0</v>
      </c>
      <c r="V126" s="235"/>
      <c r="W126" s="235"/>
      <c r="Y126" s="228" t="str">
        <f t="shared" si="3"/>
        <v/>
      </c>
    </row>
    <row r="127" spans="1:25" s="228" customFormat="1" ht="20.25">
      <c r="A127" s="257"/>
      <c r="B127" s="232" t="str">
        <f>IF(LEN(A127)=0,"",INDEX('Smelter Reference List'!$A:$A,MATCH($A127,'Smelter Reference List'!$E:$E,0)))</f>
        <v/>
      </c>
      <c r="C127" s="297" t="str">
        <f>IF(LEN(A127)=0,"",INDEX('Smelter Reference List'!$C:$C,MATCH($A127,'Smelter Reference List'!$E:$E,0)))</f>
        <v/>
      </c>
      <c r="D127" s="161" t="str">
        <f ca="1">IF(ISERROR($S127),"",OFFSET('Smelter Reference List'!$C$4,$S127-4,0)&amp;"")</f>
        <v/>
      </c>
      <c r="E127" s="161" t="str">
        <f ca="1">IF(ISERROR($S127),"",OFFSET('Smelter Reference List'!$D$4,$S127-4,0)&amp;"")</f>
        <v/>
      </c>
      <c r="F127" s="161" t="str">
        <f ca="1">IF(ISERROR($S127),"",OFFSET('Smelter Reference List'!$E$4,$S127-4,0))</f>
        <v/>
      </c>
      <c r="G127" s="161" t="str">
        <f ca="1">IF(C127=$U$4,"Enter smelter details", IF(ISERROR($S127),"",OFFSET('Smelter Reference List'!$F$4,$S127-4,0)))</f>
        <v/>
      </c>
      <c r="H127" s="247" t="str">
        <f ca="1">IF(ISERROR($S127),"",OFFSET('Smelter Reference List'!$G$4,$S127-4,0))</f>
        <v/>
      </c>
      <c r="I127" s="248" t="str">
        <f ca="1">IF(ISERROR($S127),"",OFFSET('Smelter Reference List'!$H$4,$S127-4,0))</f>
        <v/>
      </c>
      <c r="J127" s="248" t="str">
        <f ca="1">IF(ISERROR($S127),"",OFFSET('Smelter Reference List'!$I$4,$S127-4,0))</f>
        <v/>
      </c>
      <c r="K127" s="245"/>
      <c r="L127" s="245"/>
      <c r="M127" s="245"/>
      <c r="N127" s="245"/>
      <c r="O127" s="245"/>
      <c r="P127" s="245"/>
      <c r="Q127" s="246"/>
      <c r="R127" s="233"/>
      <c r="S127" s="234" t="e">
        <f>IF(C127="",NA(),MATCH($B127&amp;$C127,'Smelter Reference List'!$J:$J,0))</f>
        <v>#N/A</v>
      </c>
      <c r="T127" s="235"/>
      <c r="U127" s="235">
        <f t="shared" ca="1" si="2"/>
        <v>0</v>
      </c>
      <c r="V127" s="235"/>
      <c r="W127" s="235"/>
      <c r="Y127" s="228" t="str">
        <f t="shared" si="3"/>
        <v/>
      </c>
    </row>
    <row r="128" spans="1:25" s="228" customFormat="1" ht="20.25">
      <c r="A128" s="257"/>
      <c r="B128" s="232" t="str">
        <f>IF(LEN(A128)=0,"",INDEX('Smelter Reference List'!$A:$A,MATCH($A128,'Smelter Reference List'!$E:$E,0)))</f>
        <v/>
      </c>
      <c r="C128" s="297" t="str">
        <f>IF(LEN(A128)=0,"",INDEX('Smelter Reference List'!$C:$C,MATCH($A128,'Smelter Reference List'!$E:$E,0)))</f>
        <v/>
      </c>
      <c r="D128" s="161" t="str">
        <f ca="1">IF(ISERROR($S128),"",OFFSET('Smelter Reference List'!$C$4,$S128-4,0)&amp;"")</f>
        <v/>
      </c>
      <c r="E128" s="161" t="str">
        <f ca="1">IF(ISERROR($S128),"",OFFSET('Smelter Reference List'!$D$4,$S128-4,0)&amp;"")</f>
        <v/>
      </c>
      <c r="F128" s="161" t="str">
        <f ca="1">IF(ISERROR($S128),"",OFFSET('Smelter Reference List'!$E$4,$S128-4,0))</f>
        <v/>
      </c>
      <c r="G128" s="161" t="str">
        <f ca="1">IF(C128=$U$4,"Enter smelter details", IF(ISERROR($S128),"",OFFSET('Smelter Reference List'!$F$4,$S128-4,0)))</f>
        <v/>
      </c>
      <c r="H128" s="247" t="str">
        <f ca="1">IF(ISERROR($S128),"",OFFSET('Smelter Reference List'!$G$4,$S128-4,0))</f>
        <v/>
      </c>
      <c r="I128" s="248" t="str">
        <f ca="1">IF(ISERROR($S128),"",OFFSET('Smelter Reference List'!$H$4,$S128-4,0))</f>
        <v/>
      </c>
      <c r="J128" s="248" t="str">
        <f ca="1">IF(ISERROR($S128),"",OFFSET('Smelter Reference List'!$I$4,$S128-4,0))</f>
        <v/>
      </c>
      <c r="K128" s="245"/>
      <c r="L128" s="245"/>
      <c r="M128" s="245"/>
      <c r="N128" s="245"/>
      <c r="O128" s="245"/>
      <c r="P128" s="245"/>
      <c r="Q128" s="246"/>
      <c r="R128" s="233"/>
      <c r="S128" s="234" t="e">
        <f>IF(C128="",NA(),MATCH($B128&amp;$C128,'Smelter Reference List'!$J:$J,0))</f>
        <v>#N/A</v>
      </c>
      <c r="T128" s="235"/>
      <c r="U128" s="235">
        <f t="shared" ca="1" si="2"/>
        <v>0</v>
      </c>
      <c r="V128" s="235"/>
      <c r="W128" s="235"/>
      <c r="Y128" s="228" t="str">
        <f t="shared" si="3"/>
        <v/>
      </c>
    </row>
    <row r="129" spans="1:25" s="228" customFormat="1" ht="20.25">
      <c r="A129" s="257"/>
      <c r="B129" s="232" t="str">
        <f>IF(LEN(A129)=0,"",INDEX('Smelter Reference List'!$A:$A,MATCH($A129,'Smelter Reference List'!$E:$E,0)))</f>
        <v/>
      </c>
      <c r="C129" s="297" t="str">
        <f>IF(LEN(A129)=0,"",INDEX('Smelter Reference List'!$C:$C,MATCH($A129,'Smelter Reference List'!$E:$E,0)))</f>
        <v/>
      </c>
      <c r="D129" s="161" t="str">
        <f ca="1">IF(ISERROR($S129),"",OFFSET('Smelter Reference List'!$C$4,$S129-4,0)&amp;"")</f>
        <v/>
      </c>
      <c r="E129" s="161" t="str">
        <f ca="1">IF(ISERROR($S129),"",OFFSET('Smelter Reference List'!$D$4,$S129-4,0)&amp;"")</f>
        <v/>
      </c>
      <c r="F129" s="161" t="str">
        <f ca="1">IF(ISERROR($S129),"",OFFSET('Smelter Reference List'!$E$4,$S129-4,0))</f>
        <v/>
      </c>
      <c r="G129" s="161" t="str">
        <f ca="1">IF(C129=$U$4,"Enter smelter details", IF(ISERROR($S129),"",OFFSET('Smelter Reference List'!$F$4,$S129-4,0)))</f>
        <v/>
      </c>
      <c r="H129" s="247" t="str">
        <f ca="1">IF(ISERROR($S129),"",OFFSET('Smelter Reference List'!$G$4,$S129-4,0))</f>
        <v/>
      </c>
      <c r="I129" s="248" t="str">
        <f ca="1">IF(ISERROR($S129),"",OFFSET('Smelter Reference List'!$H$4,$S129-4,0))</f>
        <v/>
      </c>
      <c r="J129" s="248" t="str">
        <f ca="1">IF(ISERROR($S129),"",OFFSET('Smelter Reference List'!$I$4,$S129-4,0))</f>
        <v/>
      </c>
      <c r="K129" s="245"/>
      <c r="L129" s="245"/>
      <c r="M129" s="245"/>
      <c r="N129" s="245"/>
      <c r="O129" s="245"/>
      <c r="P129" s="245"/>
      <c r="Q129" s="246"/>
      <c r="R129" s="233"/>
      <c r="S129" s="234" t="e">
        <f>IF(C129="",NA(),MATCH($B129&amp;$C129,'Smelter Reference List'!$J:$J,0))</f>
        <v>#N/A</v>
      </c>
      <c r="T129" s="235"/>
      <c r="U129" s="235">
        <f t="shared" ca="1" si="2"/>
        <v>0</v>
      </c>
      <c r="V129" s="235"/>
      <c r="W129" s="235"/>
      <c r="Y129" s="228" t="str">
        <f t="shared" si="3"/>
        <v/>
      </c>
    </row>
    <row r="130" spans="1:25" s="228" customFormat="1" ht="20.25">
      <c r="A130" s="257"/>
      <c r="B130" s="232" t="str">
        <f>IF(LEN(A130)=0,"",INDEX('Smelter Reference List'!$A:$A,MATCH($A130,'Smelter Reference List'!$E:$E,0)))</f>
        <v/>
      </c>
      <c r="C130" s="297" t="str">
        <f>IF(LEN(A130)=0,"",INDEX('Smelter Reference List'!$C:$C,MATCH($A130,'Smelter Reference List'!$E:$E,0)))</f>
        <v/>
      </c>
      <c r="D130" s="161" t="str">
        <f ca="1">IF(ISERROR($S130),"",OFFSET('Smelter Reference List'!$C$4,$S130-4,0)&amp;"")</f>
        <v/>
      </c>
      <c r="E130" s="161" t="str">
        <f ca="1">IF(ISERROR($S130),"",OFFSET('Smelter Reference List'!$D$4,$S130-4,0)&amp;"")</f>
        <v/>
      </c>
      <c r="F130" s="161" t="str">
        <f ca="1">IF(ISERROR($S130),"",OFFSET('Smelter Reference List'!$E$4,$S130-4,0))</f>
        <v/>
      </c>
      <c r="G130" s="161" t="str">
        <f ca="1">IF(C130=$U$4,"Enter smelter details", IF(ISERROR($S130),"",OFFSET('Smelter Reference List'!$F$4,$S130-4,0)))</f>
        <v/>
      </c>
      <c r="H130" s="247" t="str">
        <f ca="1">IF(ISERROR($S130),"",OFFSET('Smelter Reference List'!$G$4,$S130-4,0))</f>
        <v/>
      </c>
      <c r="I130" s="248" t="str">
        <f ca="1">IF(ISERROR($S130),"",OFFSET('Smelter Reference List'!$H$4,$S130-4,0))</f>
        <v/>
      </c>
      <c r="J130" s="248" t="str">
        <f ca="1">IF(ISERROR($S130),"",OFFSET('Smelter Reference List'!$I$4,$S130-4,0))</f>
        <v/>
      </c>
      <c r="K130" s="245"/>
      <c r="L130" s="245"/>
      <c r="M130" s="245"/>
      <c r="N130" s="245"/>
      <c r="O130" s="245"/>
      <c r="P130" s="245"/>
      <c r="Q130" s="246"/>
      <c r="R130" s="233"/>
      <c r="S130" s="234" t="e">
        <f>IF(C130="",NA(),MATCH($B130&amp;$C130,'Smelter Reference List'!$J:$J,0))</f>
        <v>#N/A</v>
      </c>
      <c r="T130" s="235"/>
      <c r="U130" s="235">
        <f t="shared" ca="1" si="2"/>
        <v>0</v>
      </c>
      <c r="V130" s="235"/>
      <c r="W130" s="235"/>
      <c r="Y130" s="228" t="str">
        <f t="shared" si="3"/>
        <v/>
      </c>
    </row>
    <row r="131" spans="1:25" s="228" customFormat="1" ht="20.25">
      <c r="A131" s="257"/>
      <c r="B131" s="232" t="str">
        <f>IF(LEN(A131)=0,"",INDEX('Smelter Reference List'!$A:$A,MATCH($A131,'Smelter Reference List'!$E:$E,0)))</f>
        <v/>
      </c>
      <c r="C131" s="297" t="str">
        <f>IF(LEN(A131)=0,"",INDEX('Smelter Reference List'!$C:$C,MATCH($A131,'Smelter Reference List'!$E:$E,0)))</f>
        <v/>
      </c>
      <c r="D131" s="161" t="str">
        <f ca="1">IF(ISERROR($S131),"",OFFSET('Smelter Reference List'!$C$4,$S131-4,0)&amp;"")</f>
        <v/>
      </c>
      <c r="E131" s="161" t="str">
        <f ca="1">IF(ISERROR($S131),"",OFFSET('Smelter Reference List'!$D$4,$S131-4,0)&amp;"")</f>
        <v/>
      </c>
      <c r="F131" s="161" t="str">
        <f ca="1">IF(ISERROR($S131),"",OFFSET('Smelter Reference List'!$E$4,$S131-4,0))</f>
        <v/>
      </c>
      <c r="G131" s="161" t="str">
        <f ca="1">IF(C131=$U$4,"Enter smelter details", IF(ISERROR($S131),"",OFFSET('Smelter Reference List'!$F$4,$S131-4,0)))</f>
        <v/>
      </c>
      <c r="H131" s="247" t="str">
        <f ca="1">IF(ISERROR($S131),"",OFFSET('Smelter Reference List'!$G$4,$S131-4,0))</f>
        <v/>
      </c>
      <c r="I131" s="248" t="str">
        <f ca="1">IF(ISERROR($S131),"",OFFSET('Smelter Reference List'!$H$4,$S131-4,0))</f>
        <v/>
      </c>
      <c r="J131" s="248" t="str">
        <f ca="1">IF(ISERROR($S131),"",OFFSET('Smelter Reference List'!$I$4,$S131-4,0))</f>
        <v/>
      </c>
      <c r="K131" s="245"/>
      <c r="L131" s="245"/>
      <c r="M131" s="245"/>
      <c r="N131" s="245"/>
      <c r="O131" s="245"/>
      <c r="P131" s="245"/>
      <c r="Q131" s="246"/>
      <c r="R131" s="233"/>
      <c r="S131" s="234" t="e">
        <f>IF(C131="",NA(),MATCH($B131&amp;$C131,'Smelter Reference List'!$J:$J,0))</f>
        <v>#N/A</v>
      </c>
      <c r="T131" s="235"/>
      <c r="U131" s="235">
        <f t="shared" ca="1" si="2"/>
        <v>0</v>
      </c>
      <c r="V131" s="235"/>
      <c r="W131" s="235"/>
      <c r="Y131" s="228" t="str">
        <f t="shared" si="3"/>
        <v/>
      </c>
    </row>
    <row r="132" spans="1:25" s="228" customFormat="1" ht="20.25">
      <c r="A132" s="257"/>
      <c r="B132" s="232" t="str">
        <f>IF(LEN(A132)=0,"",INDEX('Smelter Reference List'!$A:$A,MATCH($A132,'Smelter Reference List'!$E:$E,0)))</f>
        <v/>
      </c>
      <c r="C132" s="297" t="str">
        <f>IF(LEN(A132)=0,"",INDEX('Smelter Reference List'!$C:$C,MATCH($A132,'Smelter Reference List'!$E:$E,0)))</f>
        <v/>
      </c>
      <c r="D132" s="161" t="str">
        <f ca="1">IF(ISERROR($S132),"",OFFSET('Smelter Reference List'!$C$4,$S132-4,0)&amp;"")</f>
        <v/>
      </c>
      <c r="E132" s="161" t="str">
        <f ca="1">IF(ISERROR($S132),"",OFFSET('Smelter Reference List'!$D$4,$S132-4,0)&amp;"")</f>
        <v/>
      </c>
      <c r="F132" s="161" t="str">
        <f ca="1">IF(ISERROR($S132),"",OFFSET('Smelter Reference List'!$E$4,$S132-4,0))</f>
        <v/>
      </c>
      <c r="G132" s="161" t="str">
        <f ca="1">IF(C132=$U$4,"Enter smelter details", IF(ISERROR($S132),"",OFFSET('Smelter Reference List'!$F$4,$S132-4,0)))</f>
        <v/>
      </c>
      <c r="H132" s="247" t="str">
        <f ca="1">IF(ISERROR($S132),"",OFFSET('Smelter Reference List'!$G$4,$S132-4,0))</f>
        <v/>
      </c>
      <c r="I132" s="248" t="str">
        <f ca="1">IF(ISERROR($S132),"",OFFSET('Smelter Reference List'!$H$4,$S132-4,0))</f>
        <v/>
      </c>
      <c r="J132" s="248" t="str">
        <f ca="1">IF(ISERROR($S132),"",OFFSET('Smelter Reference List'!$I$4,$S132-4,0))</f>
        <v/>
      </c>
      <c r="K132" s="245"/>
      <c r="L132" s="245"/>
      <c r="M132" s="245"/>
      <c r="N132" s="245"/>
      <c r="O132" s="245"/>
      <c r="P132" s="245"/>
      <c r="Q132" s="246"/>
      <c r="R132" s="233"/>
      <c r="S132" s="234" t="e">
        <f>IF(C132="",NA(),MATCH($B132&amp;$C132,'Smelter Reference List'!$J:$J,0))</f>
        <v>#N/A</v>
      </c>
      <c r="T132" s="235"/>
      <c r="U132" s="235">
        <f t="shared" ca="1" si="2"/>
        <v>0</v>
      </c>
      <c r="V132" s="235"/>
      <c r="W132" s="235"/>
      <c r="Y132" s="228" t="str">
        <f t="shared" si="3"/>
        <v/>
      </c>
    </row>
    <row r="133" spans="1:25" s="228" customFormat="1" ht="20.25">
      <c r="A133" s="257"/>
      <c r="B133" s="232" t="str">
        <f>IF(LEN(A133)=0,"",INDEX('Smelter Reference List'!$A:$A,MATCH($A133,'Smelter Reference List'!$E:$E,0)))</f>
        <v/>
      </c>
      <c r="C133" s="297" t="str">
        <f>IF(LEN(A133)=0,"",INDEX('Smelter Reference List'!$C:$C,MATCH($A133,'Smelter Reference List'!$E:$E,0)))</f>
        <v/>
      </c>
      <c r="D133" s="161" t="str">
        <f ca="1">IF(ISERROR($S133),"",OFFSET('Smelter Reference List'!$C$4,$S133-4,0)&amp;"")</f>
        <v/>
      </c>
      <c r="E133" s="161" t="str">
        <f ca="1">IF(ISERROR($S133),"",OFFSET('Smelter Reference List'!$D$4,$S133-4,0)&amp;"")</f>
        <v/>
      </c>
      <c r="F133" s="161" t="str">
        <f ca="1">IF(ISERROR($S133),"",OFFSET('Smelter Reference List'!$E$4,$S133-4,0))</f>
        <v/>
      </c>
      <c r="G133" s="161" t="str">
        <f ca="1">IF(C133=$U$4,"Enter smelter details", IF(ISERROR($S133),"",OFFSET('Smelter Reference List'!$F$4,$S133-4,0)))</f>
        <v/>
      </c>
      <c r="H133" s="247" t="str">
        <f ca="1">IF(ISERROR($S133),"",OFFSET('Smelter Reference List'!$G$4,$S133-4,0))</f>
        <v/>
      </c>
      <c r="I133" s="248" t="str">
        <f ca="1">IF(ISERROR($S133),"",OFFSET('Smelter Reference List'!$H$4,$S133-4,0))</f>
        <v/>
      </c>
      <c r="J133" s="248" t="str">
        <f ca="1">IF(ISERROR($S133),"",OFFSET('Smelter Reference List'!$I$4,$S133-4,0))</f>
        <v/>
      </c>
      <c r="K133" s="245"/>
      <c r="L133" s="245"/>
      <c r="M133" s="245"/>
      <c r="N133" s="245"/>
      <c r="O133" s="245"/>
      <c r="P133" s="245"/>
      <c r="Q133" s="246"/>
      <c r="R133" s="233"/>
      <c r="S133" s="234" t="e">
        <f>IF(C133="",NA(),MATCH($B133&amp;$C133,'Smelter Reference List'!$J:$J,0))</f>
        <v>#N/A</v>
      </c>
      <c r="T133" s="235"/>
      <c r="U133" s="235">
        <f t="shared" ca="1" si="2"/>
        <v>0</v>
      </c>
      <c r="V133" s="235"/>
      <c r="W133" s="235"/>
      <c r="Y133" s="228" t="str">
        <f t="shared" si="3"/>
        <v/>
      </c>
    </row>
    <row r="134" spans="1:25" s="228" customFormat="1" ht="20.25">
      <c r="A134" s="257"/>
      <c r="B134" s="232" t="str">
        <f>IF(LEN(A134)=0,"",INDEX('Smelter Reference List'!$A:$A,MATCH($A134,'Smelter Reference List'!$E:$E,0)))</f>
        <v/>
      </c>
      <c r="C134" s="297" t="str">
        <f>IF(LEN(A134)=0,"",INDEX('Smelter Reference List'!$C:$C,MATCH($A134,'Smelter Reference List'!$E:$E,0)))</f>
        <v/>
      </c>
      <c r="D134" s="161" t="str">
        <f ca="1">IF(ISERROR($S134),"",OFFSET('Smelter Reference List'!$C$4,$S134-4,0)&amp;"")</f>
        <v/>
      </c>
      <c r="E134" s="161" t="str">
        <f ca="1">IF(ISERROR($S134),"",OFFSET('Smelter Reference List'!$D$4,$S134-4,0)&amp;"")</f>
        <v/>
      </c>
      <c r="F134" s="161" t="str">
        <f ca="1">IF(ISERROR($S134),"",OFFSET('Smelter Reference List'!$E$4,$S134-4,0))</f>
        <v/>
      </c>
      <c r="G134" s="161" t="str">
        <f ca="1">IF(C134=$U$4,"Enter smelter details", IF(ISERROR($S134),"",OFFSET('Smelter Reference List'!$F$4,$S134-4,0)))</f>
        <v/>
      </c>
      <c r="H134" s="247" t="str">
        <f ca="1">IF(ISERROR($S134),"",OFFSET('Smelter Reference List'!$G$4,$S134-4,0))</f>
        <v/>
      </c>
      <c r="I134" s="248" t="str">
        <f ca="1">IF(ISERROR($S134),"",OFFSET('Smelter Reference List'!$H$4,$S134-4,0))</f>
        <v/>
      </c>
      <c r="J134" s="248" t="str">
        <f ca="1">IF(ISERROR($S134),"",OFFSET('Smelter Reference List'!$I$4,$S134-4,0))</f>
        <v/>
      </c>
      <c r="K134" s="245"/>
      <c r="L134" s="245"/>
      <c r="M134" s="245"/>
      <c r="N134" s="245"/>
      <c r="O134" s="245"/>
      <c r="P134" s="245"/>
      <c r="Q134" s="246"/>
      <c r="R134" s="233"/>
      <c r="S134" s="234" t="e">
        <f>IF(C134="",NA(),MATCH($B134&amp;$C134,'Smelter Reference List'!$J:$J,0))</f>
        <v>#N/A</v>
      </c>
      <c r="T134" s="235"/>
      <c r="U134" s="235">
        <f t="shared" ref="U134:U197" ca="1" si="4">IF(AND(C134="Smelter not listed",OR(LEN(D134)=0,LEN(E134)=0)),1,0)</f>
        <v>0</v>
      </c>
      <c r="V134" s="235"/>
      <c r="W134" s="235"/>
      <c r="Y134" s="228" t="str">
        <f t="shared" ref="Y134:Y197" si="5">B134&amp;C134</f>
        <v/>
      </c>
    </row>
    <row r="135" spans="1:25" s="228" customFormat="1" ht="20.25">
      <c r="A135" s="257"/>
      <c r="B135" s="232" t="str">
        <f>IF(LEN(A135)=0,"",INDEX('Smelter Reference List'!$A:$A,MATCH($A135,'Smelter Reference List'!$E:$E,0)))</f>
        <v/>
      </c>
      <c r="C135" s="297" t="str">
        <f>IF(LEN(A135)=0,"",INDEX('Smelter Reference List'!$C:$C,MATCH($A135,'Smelter Reference List'!$E:$E,0)))</f>
        <v/>
      </c>
      <c r="D135" s="161" t="str">
        <f ca="1">IF(ISERROR($S135),"",OFFSET('Smelter Reference List'!$C$4,$S135-4,0)&amp;"")</f>
        <v/>
      </c>
      <c r="E135" s="161" t="str">
        <f ca="1">IF(ISERROR($S135),"",OFFSET('Smelter Reference List'!$D$4,$S135-4,0)&amp;"")</f>
        <v/>
      </c>
      <c r="F135" s="161" t="str">
        <f ca="1">IF(ISERROR($S135),"",OFFSET('Smelter Reference List'!$E$4,$S135-4,0))</f>
        <v/>
      </c>
      <c r="G135" s="161" t="str">
        <f ca="1">IF(C135=$U$4,"Enter smelter details", IF(ISERROR($S135),"",OFFSET('Smelter Reference List'!$F$4,$S135-4,0)))</f>
        <v/>
      </c>
      <c r="H135" s="247" t="str">
        <f ca="1">IF(ISERROR($S135),"",OFFSET('Smelter Reference List'!$G$4,$S135-4,0))</f>
        <v/>
      </c>
      <c r="I135" s="248" t="str">
        <f ca="1">IF(ISERROR($S135),"",OFFSET('Smelter Reference List'!$H$4,$S135-4,0))</f>
        <v/>
      </c>
      <c r="J135" s="248" t="str">
        <f ca="1">IF(ISERROR($S135),"",OFFSET('Smelter Reference List'!$I$4,$S135-4,0))</f>
        <v/>
      </c>
      <c r="K135" s="245"/>
      <c r="L135" s="245"/>
      <c r="M135" s="245"/>
      <c r="N135" s="245"/>
      <c r="O135" s="245"/>
      <c r="P135" s="245"/>
      <c r="Q135" s="246"/>
      <c r="R135" s="233"/>
      <c r="S135" s="234" t="e">
        <f>IF(C135="",NA(),MATCH($B135&amp;$C135,'Smelter Reference List'!$J:$J,0))</f>
        <v>#N/A</v>
      </c>
      <c r="T135" s="235"/>
      <c r="U135" s="235">
        <f t="shared" ca="1" si="4"/>
        <v>0</v>
      </c>
      <c r="V135" s="235"/>
      <c r="W135" s="235"/>
      <c r="Y135" s="228" t="str">
        <f t="shared" si="5"/>
        <v/>
      </c>
    </row>
    <row r="136" spans="1:25" s="228" customFormat="1" ht="20.25">
      <c r="A136" s="257"/>
      <c r="B136" s="232" t="str">
        <f>IF(LEN(A136)=0,"",INDEX('Smelter Reference List'!$A:$A,MATCH($A136,'Smelter Reference List'!$E:$E,0)))</f>
        <v/>
      </c>
      <c r="C136" s="297" t="str">
        <f>IF(LEN(A136)=0,"",INDEX('Smelter Reference List'!$C:$C,MATCH($A136,'Smelter Reference List'!$E:$E,0)))</f>
        <v/>
      </c>
      <c r="D136" s="161" t="str">
        <f ca="1">IF(ISERROR($S136),"",OFFSET('Smelter Reference List'!$C$4,$S136-4,0)&amp;"")</f>
        <v/>
      </c>
      <c r="E136" s="161" t="str">
        <f ca="1">IF(ISERROR($S136),"",OFFSET('Smelter Reference List'!$D$4,$S136-4,0)&amp;"")</f>
        <v/>
      </c>
      <c r="F136" s="161" t="str">
        <f ca="1">IF(ISERROR($S136),"",OFFSET('Smelter Reference List'!$E$4,$S136-4,0))</f>
        <v/>
      </c>
      <c r="G136" s="161" t="str">
        <f ca="1">IF(C136=$U$4,"Enter smelter details", IF(ISERROR($S136),"",OFFSET('Smelter Reference List'!$F$4,$S136-4,0)))</f>
        <v/>
      </c>
      <c r="H136" s="247" t="str">
        <f ca="1">IF(ISERROR($S136),"",OFFSET('Smelter Reference List'!$G$4,$S136-4,0))</f>
        <v/>
      </c>
      <c r="I136" s="248" t="str">
        <f ca="1">IF(ISERROR($S136),"",OFFSET('Smelter Reference List'!$H$4,$S136-4,0))</f>
        <v/>
      </c>
      <c r="J136" s="248" t="str">
        <f ca="1">IF(ISERROR($S136),"",OFFSET('Smelter Reference List'!$I$4,$S136-4,0))</f>
        <v/>
      </c>
      <c r="K136" s="245"/>
      <c r="L136" s="245"/>
      <c r="M136" s="245"/>
      <c r="N136" s="245"/>
      <c r="O136" s="245"/>
      <c r="P136" s="245"/>
      <c r="Q136" s="246"/>
      <c r="R136" s="233"/>
      <c r="S136" s="234" t="e">
        <f>IF(C136="",NA(),MATCH($B136&amp;$C136,'Smelter Reference List'!$J:$J,0))</f>
        <v>#N/A</v>
      </c>
      <c r="T136" s="235"/>
      <c r="U136" s="235">
        <f t="shared" ca="1" si="4"/>
        <v>0</v>
      </c>
      <c r="V136" s="235"/>
      <c r="W136" s="235"/>
      <c r="Y136" s="228" t="str">
        <f t="shared" si="5"/>
        <v/>
      </c>
    </row>
    <row r="137" spans="1:25" s="228" customFormat="1" ht="20.25">
      <c r="A137" s="257"/>
      <c r="B137" s="232" t="str">
        <f>IF(LEN(A137)=0,"",INDEX('Smelter Reference List'!$A:$A,MATCH($A137,'Smelter Reference List'!$E:$E,0)))</f>
        <v/>
      </c>
      <c r="C137" s="297" t="str">
        <f>IF(LEN(A137)=0,"",INDEX('Smelter Reference List'!$C:$C,MATCH($A137,'Smelter Reference List'!$E:$E,0)))</f>
        <v/>
      </c>
      <c r="D137" s="161" t="str">
        <f ca="1">IF(ISERROR($S137),"",OFFSET('Smelter Reference List'!$C$4,$S137-4,0)&amp;"")</f>
        <v/>
      </c>
      <c r="E137" s="161" t="str">
        <f ca="1">IF(ISERROR($S137),"",OFFSET('Smelter Reference List'!$D$4,$S137-4,0)&amp;"")</f>
        <v/>
      </c>
      <c r="F137" s="161" t="str">
        <f ca="1">IF(ISERROR($S137),"",OFFSET('Smelter Reference List'!$E$4,$S137-4,0))</f>
        <v/>
      </c>
      <c r="G137" s="161" t="str">
        <f ca="1">IF(C137=$U$4,"Enter smelter details", IF(ISERROR($S137),"",OFFSET('Smelter Reference List'!$F$4,$S137-4,0)))</f>
        <v/>
      </c>
      <c r="H137" s="247" t="str">
        <f ca="1">IF(ISERROR($S137),"",OFFSET('Smelter Reference List'!$G$4,$S137-4,0))</f>
        <v/>
      </c>
      <c r="I137" s="248" t="str">
        <f ca="1">IF(ISERROR($S137),"",OFFSET('Smelter Reference List'!$H$4,$S137-4,0))</f>
        <v/>
      </c>
      <c r="J137" s="248" t="str">
        <f ca="1">IF(ISERROR($S137),"",OFFSET('Smelter Reference List'!$I$4,$S137-4,0))</f>
        <v/>
      </c>
      <c r="K137" s="245"/>
      <c r="L137" s="245"/>
      <c r="M137" s="245"/>
      <c r="N137" s="245"/>
      <c r="O137" s="245"/>
      <c r="P137" s="245"/>
      <c r="Q137" s="246"/>
      <c r="R137" s="233"/>
      <c r="S137" s="234" t="e">
        <f>IF(C137="",NA(),MATCH($B137&amp;$C137,'Smelter Reference List'!$J:$J,0))</f>
        <v>#N/A</v>
      </c>
      <c r="T137" s="235"/>
      <c r="U137" s="235">
        <f t="shared" ca="1" si="4"/>
        <v>0</v>
      </c>
      <c r="V137" s="235"/>
      <c r="W137" s="235"/>
      <c r="Y137" s="228" t="str">
        <f t="shared" si="5"/>
        <v/>
      </c>
    </row>
    <row r="138" spans="1:25" s="228" customFormat="1" ht="20.25">
      <c r="A138" s="257"/>
      <c r="B138" s="232" t="str">
        <f>IF(LEN(A138)=0,"",INDEX('Smelter Reference List'!$A:$A,MATCH($A138,'Smelter Reference List'!$E:$E,0)))</f>
        <v/>
      </c>
      <c r="C138" s="297" t="str">
        <f>IF(LEN(A138)=0,"",INDEX('Smelter Reference List'!$C:$C,MATCH($A138,'Smelter Reference List'!$E:$E,0)))</f>
        <v/>
      </c>
      <c r="D138" s="161" t="str">
        <f ca="1">IF(ISERROR($S138),"",OFFSET('Smelter Reference List'!$C$4,$S138-4,0)&amp;"")</f>
        <v/>
      </c>
      <c r="E138" s="161" t="str">
        <f ca="1">IF(ISERROR($S138),"",OFFSET('Smelter Reference List'!$D$4,$S138-4,0)&amp;"")</f>
        <v/>
      </c>
      <c r="F138" s="161" t="str">
        <f ca="1">IF(ISERROR($S138),"",OFFSET('Smelter Reference List'!$E$4,$S138-4,0))</f>
        <v/>
      </c>
      <c r="G138" s="161" t="str">
        <f ca="1">IF(C138=$U$4,"Enter smelter details", IF(ISERROR($S138),"",OFFSET('Smelter Reference List'!$F$4,$S138-4,0)))</f>
        <v/>
      </c>
      <c r="H138" s="247" t="str">
        <f ca="1">IF(ISERROR($S138),"",OFFSET('Smelter Reference List'!$G$4,$S138-4,0))</f>
        <v/>
      </c>
      <c r="I138" s="248" t="str">
        <f ca="1">IF(ISERROR($S138),"",OFFSET('Smelter Reference List'!$H$4,$S138-4,0))</f>
        <v/>
      </c>
      <c r="J138" s="248" t="str">
        <f ca="1">IF(ISERROR($S138),"",OFFSET('Smelter Reference List'!$I$4,$S138-4,0))</f>
        <v/>
      </c>
      <c r="K138" s="245"/>
      <c r="L138" s="245"/>
      <c r="M138" s="245"/>
      <c r="N138" s="245"/>
      <c r="O138" s="245"/>
      <c r="P138" s="245"/>
      <c r="Q138" s="246"/>
      <c r="R138" s="233"/>
      <c r="S138" s="234" t="e">
        <f>IF(C138="",NA(),MATCH($B138&amp;$C138,'Smelter Reference List'!$J:$J,0))</f>
        <v>#N/A</v>
      </c>
      <c r="T138" s="235"/>
      <c r="U138" s="235">
        <f t="shared" ca="1" si="4"/>
        <v>0</v>
      </c>
      <c r="V138" s="235"/>
      <c r="W138" s="235"/>
      <c r="Y138" s="228" t="str">
        <f t="shared" si="5"/>
        <v/>
      </c>
    </row>
    <row r="139" spans="1:25" s="228" customFormat="1" ht="20.25">
      <c r="A139" s="257"/>
      <c r="B139" s="232" t="str">
        <f>IF(LEN(A139)=0,"",INDEX('Smelter Reference List'!$A:$A,MATCH($A139,'Smelter Reference List'!$E:$E,0)))</f>
        <v/>
      </c>
      <c r="C139" s="297" t="str">
        <f>IF(LEN(A139)=0,"",INDEX('Smelter Reference List'!$C:$C,MATCH($A139,'Smelter Reference List'!$E:$E,0)))</f>
        <v/>
      </c>
      <c r="D139" s="161" t="str">
        <f ca="1">IF(ISERROR($S139),"",OFFSET('Smelter Reference List'!$C$4,$S139-4,0)&amp;"")</f>
        <v/>
      </c>
      <c r="E139" s="161" t="str">
        <f ca="1">IF(ISERROR($S139),"",OFFSET('Smelter Reference List'!$D$4,$S139-4,0)&amp;"")</f>
        <v/>
      </c>
      <c r="F139" s="161" t="str">
        <f ca="1">IF(ISERROR($S139),"",OFFSET('Smelter Reference List'!$E$4,$S139-4,0))</f>
        <v/>
      </c>
      <c r="G139" s="161" t="str">
        <f ca="1">IF(C139=$U$4,"Enter smelter details", IF(ISERROR($S139),"",OFFSET('Smelter Reference List'!$F$4,$S139-4,0)))</f>
        <v/>
      </c>
      <c r="H139" s="247" t="str">
        <f ca="1">IF(ISERROR($S139),"",OFFSET('Smelter Reference List'!$G$4,$S139-4,0))</f>
        <v/>
      </c>
      <c r="I139" s="248" t="str">
        <f ca="1">IF(ISERROR($S139),"",OFFSET('Smelter Reference List'!$H$4,$S139-4,0))</f>
        <v/>
      </c>
      <c r="J139" s="248" t="str">
        <f ca="1">IF(ISERROR($S139),"",OFFSET('Smelter Reference List'!$I$4,$S139-4,0))</f>
        <v/>
      </c>
      <c r="K139" s="245"/>
      <c r="L139" s="245"/>
      <c r="M139" s="245"/>
      <c r="N139" s="245"/>
      <c r="O139" s="245"/>
      <c r="P139" s="245"/>
      <c r="Q139" s="246"/>
      <c r="R139" s="233"/>
      <c r="S139" s="234" t="e">
        <f>IF(C139="",NA(),MATCH($B139&amp;$C139,'Smelter Reference List'!$J:$J,0))</f>
        <v>#N/A</v>
      </c>
      <c r="T139" s="235"/>
      <c r="U139" s="235">
        <f t="shared" ca="1" si="4"/>
        <v>0</v>
      </c>
      <c r="V139" s="235"/>
      <c r="W139" s="235"/>
      <c r="Y139" s="228" t="str">
        <f t="shared" si="5"/>
        <v/>
      </c>
    </row>
    <row r="140" spans="1:25" s="228" customFormat="1" ht="20.25">
      <c r="A140" s="257"/>
      <c r="B140" s="232" t="str">
        <f>IF(LEN(A140)=0,"",INDEX('Smelter Reference List'!$A:$A,MATCH($A140,'Smelter Reference List'!$E:$E,0)))</f>
        <v/>
      </c>
      <c r="C140" s="297" t="str">
        <f>IF(LEN(A140)=0,"",INDEX('Smelter Reference List'!$C:$C,MATCH($A140,'Smelter Reference List'!$E:$E,0)))</f>
        <v/>
      </c>
      <c r="D140" s="161" t="str">
        <f ca="1">IF(ISERROR($S140),"",OFFSET('Smelter Reference List'!$C$4,$S140-4,0)&amp;"")</f>
        <v/>
      </c>
      <c r="E140" s="161" t="str">
        <f ca="1">IF(ISERROR($S140),"",OFFSET('Smelter Reference List'!$D$4,$S140-4,0)&amp;"")</f>
        <v/>
      </c>
      <c r="F140" s="161" t="str">
        <f ca="1">IF(ISERROR($S140),"",OFFSET('Smelter Reference List'!$E$4,$S140-4,0))</f>
        <v/>
      </c>
      <c r="G140" s="161" t="str">
        <f ca="1">IF(C140=$U$4,"Enter smelter details", IF(ISERROR($S140),"",OFFSET('Smelter Reference List'!$F$4,$S140-4,0)))</f>
        <v/>
      </c>
      <c r="H140" s="247" t="str">
        <f ca="1">IF(ISERROR($S140),"",OFFSET('Smelter Reference List'!$G$4,$S140-4,0))</f>
        <v/>
      </c>
      <c r="I140" s="248" t="str">
        <f ca="1">IF(ISERROR($S140),"",OFFSET('Smelter Reference List'!$H$4,$S140-4,0))</f>
        <v/>
      </c>
      <c r="J140" s="248" t="str">
        <f ca="1">IF(ISERROR($S140),"",OFFSET('Smelter Reference List'!$I$4,$S140-4,0))</f>
        <v/>
      </c>
      <c r="K140" s="245"/>
      <c r="L140" s="245"/>
      <c r="M140" s="245"/>
      <c r="N140" s="245"/>
      <c r="O140" s="245"/>
      <c r="P140" s="245"/>
      <c r="Q140" s="246"/>
      <c r="R140" s="233"/>
      <c r="S140" s="234" t="e">
        <f>IF(C140="",NA(),MATCH($B140&amp;$C140,'Smelter Reference List'!$J:$J,0))</f>
        <v>#N/A</v>
      </c>
      <c r="T140" s="235"/>
      <c r="U140" s="235">
        <f t="shared" ca="1" si="4"/>
        <v>0</v>
      </c>
      <c r="V140" s="235"/>
      <c r="W140" s="235"/>
      <c r="Y140" s="228" t="str">
        <f t="shared" si="5"/>
        <v/>
      </c>
    </row>
    <row r="141" spans="1:25" s="228" customFormat="1" ht="20.25">
      <c r="A141" s="257"/>
      <c r="B141" s="232" t="str">
        <f>IF(LEN(A141)=0,"",INDEX('Smelter Reference List'!$A:$A,MATCH($A141,'Smelter Reference List'!$E:$E,0)))</f>
        <v/>
      </c>
      <c r="C141" s="297" t="str">
        <f>IF(LEN(A141)=0,"",INDEX('Smelter Reference List'!$C:$C,MATCH($A141,'Smelter Reference List'!$E:$E,0)))</f>
        <v/>
      </c>
      <c r="D141" s="161" t="str">
        <f ca="1">IF(ISERROR($S141),"",OFFSET('Smelter Reference List'!$C$4,$S141-4,0)&amp;"")</f>
        <v/>
      </c>
      <c r="E141" s="161" t="str">
        <f ca="1">IF(ISERROR($S141),"",OFFSET('Smelter Reference List'!$D$4,$S141-4,0)&amp;"")</f>
        <v/>
      </c>
      <c r="F141" s="161" t="str">
        <f ca="1">IF(ISERROR($S141),"",OFFSET('Smelter Reference List'!$E$4,$S141-4,0))</f>
        <v/>
      </c>
      <c r="G141" s="161" t="str">
        <f ca="1">IF(C141=$U$4,"Enter smelter details", IF(ISERROR($S141),"",OFFSET('Smelter Reference List'!$F$4,$S141-4,0)))</f>
        <v/>
      </c>
      <c r="H141" s="247" t="str">
        <f ca="1">IF(ISERROR($S141),"",OFFSET('Smelter Reference List'!$G$4,$S141-4,0))</f>
        <v/>
      </c>
      <c r="I141" s="248" t="str">
        <f ca="1">IF(ISERROR($S141),"",OFFSET('Smelter Reference List'!$H$4,$S141-4,0))</f>
        <v/>
      </c>
      <c r="J141" s="248" t="str">
        <f ca="1">IF(ISERROR($S141),"",OFFSET('Smelter Reference List'!$I$4,$S141-4,0))</f>
        <v/>
      </c>
      <c r="K141" s="245"/>
      <c r="L141" s="245"/>
      <c r="M141" s="245"/>
      <c r="N141" s="245"/>
      <c r="O141" s="245"/>
      <c r="P141" s="245"/>
      <c r="Q141" s="246"/>
      <c r="R141" s="233"/>
      <c r="S141" s="234" t="e">
        <f>IF(C141="",NA(),MATCH($B141&amp;$C141,'Smelter Reference List'!$J:$J,0))</f>
        <v>#N/A</v>
      </c>
      <c r="T141" s="235"/>
      <c r="U141" s="235">
        <f t="shared" ca="1" si="4"/>
        <v>0</v>
      </c>
      <c r="V141" s="235"/>
      <c r="W141" s="235"/>
      <c r="Y141" s="228" t="str">
        <f t="shared" si="5"/>
        <v/>
      </c>
    </row>
    <row r="142" spans="1:25" s="228" customFormat="1" ht="20.25">
      <c r="A142" s="257"/>
      <c r="B142" s="232" t="str">
        <f>IF(LEN(A142)=0,"",INDEX('Smelter Reference List'!$A:$A,MATCH($A142,'Smelter Reference List'!$E:$E,0)))</f>
        <v/>
      </c>
      <c r="C142" s="297" t="str">
        <f>IF(LEN(A142)=0,"",INDEX('Smelter Reference List'!$C:$C,MATCH($A142,'Smelter Reference List'!$E:$E,0)))</f>
        <v/>
      </c>
      <c r="D142" s="161" t="str">
        <f ca="1">IF(ISERROR($S142),"",OFFSET('Smelter Reference List'!$C$4,$S142-4,0)&amp;"")</f>
        <v/>
      </c>
      <c r="E142" s="161" t="str">
        <f ca="1">IF(ISERROR($S142),"",OFFSET('Smelter Reference List'!$D$4,$S142-4,0)&amp;"")</f>
        <v/>
      </c>
      <c r="F142" s="161" t="str">
        <f ca="1">IF(ISERROR($S142),"",OFFSET('Smelter Reference List'!$E$4,$S142-4,0))</f>
        <v/>
      </c>
      <c r="G142" s="161" t="str">
        <f ca="1">IF(C142=$U$4,"Enter smelter details", IF(ISERROR($S142),"",OFFSET('Smelter Reference List'!$F$4,$S142-4,0)))</f>
        <v/>
      </c>
      <c r="H142" s="247" t="str">
        <f ca="1">IF(ISERROR($S142),"",OFFSET('Smelter Reference List'!$G$4,$S142-4,0))</f>
        <v/>
      </c>
      <c r="I142" s="248" t="str">
        <f ca="1">IF(ISERROR($S142),"",OFFSET('Smelter Reference List'!$H$4,$S142-4,0))</f>
        <v/>
      </c>
      <c r="J142" s="248" t="str">
        <f ca="1">IF(ISERROR($S142),"",OFFSET('Smelter Reference List'!$I$4,$S142-4,0))</f>
        <v/>
      </c>
      <c r="K142" s="245"/>
      <c r="L142" s="245"/>
      <c r="M142" s="245"/>
      <c r="N142" s="245"/>
      <c r="O142" s="245"/>
      <c r="P142" s="245"/>
      <c r="Q142" s="246"/>
      <c r="R142" s="233"/>
      <c r="S142" s="234" t="e">
        <f>IF(C142="",NA(),MATCH($B142&amp;$C142,'Smelter Reference List'!$J:$J,0))</f>
        <v>#N/A</v>
      </c>
      <c r="T142" s="235"/>
      <c r="U142" s="235">
        <f t="shared" ca="1" si="4"/>
        <v>0</v>
      </c>
      <c r="V142" s="235"/>
      <c r="W142" s="235"/>
      <c r="Y142" s="228" t="str">
        <f t="shared" si="5"/>
        <v/>
      </c>
    </row>
    <row r="143" spans="1:25" s="228" customFormat="1" ht="20.25">
      <c r="A143" s="257"/>
      <c r="B143" s="232" t="str">
        <f>IF(LEN(A143)=0,"",INDEX('Smelter Reference List'!$A:$A,MATCH($A143,'Smelter Reference List'!$E:$E,0)))</f>
        <v/>
      </c>
      <c r="C143" s="297" t="str">
        <f>IF(LEN(A143)=0,"",INDEX('Smelter Reference List'!$C:$C,MATCH($A143,'Smelter Reference List'!$E:$E,0)))</f>
        <v/>
      </c>
      <c r="D143" s="161" t="str">
        <f ca="1">IF(ISERROR($S143),"",OFFSET('Smelter Reference List'!$C$4,$S143-4,0)&amp;"")</f>
        <v/>
      </c>
      <c r="E143" s="161" t="str">
        <f ca="1">IF(ISERROR($S143),"",OFFSET('Smelter Reference List'!$D$4,$S143-4,0)&amp;"")</f>
        <v/>
      </c>
      <c r="F143" s="161" t="str">
        <f ca="1">IF(ISERROR($S143),"",OFFSET('Smelter Reference List'!$E$4,$S143-4,0))</f>
        <v/>
      </c>
      <c r="G143" s="161" t="str">
        <f ca="1">IF(C143=$U$4,"Enter smelter details", IF(ISERROR($S143),"",OFFSET('Smelter Reference List'!$F$4,$S143-4,0)))</f>
        <v/>
      </c>
      <c r="H143" s="247" t="str">
        <f ca="1">IF(ISERROR($S143),"",OFFSET('Smelter Reference List'!$G$4,$S143-4,0))</f>
        <v/>
      </c>
      <c r="I143" s="248" t="str">
        <f ca="1">IF(ISERROR($S143),"",OFFSET('Smelter Reference List'!$H$4,$S143-4,0))</f>
        <v/>
      </c>
      <c r="J143" s="248" t="str">
        <f ca="1">IF(ISERROR($S143),"",OFFSET('Smelter Reference List'!$I$4,$S143-4,0))</f>
        <v/>
      </c>
      <c r="K143" s="245"/>
      <c r="L143" s="245"/>
      <c r="M143" s="245"/>
      <c r="N143" s="245"/>
      <c r="O143" s="245"/>
      <c r="P143" s="245"/>
      <c r="Q143" s="246"/>
      <c r="R143" s="233"/>
      <c r="S143" s="234" t="e">
        <f>IF(C143="",NA(),MATCH($B143&amp;$C143,'Smelter Reference List'!$J:$J,0))</f>
        <v>#N/A</v>
      </c>
      <c r="T143" s="235"/>
      <c r="U143" s="235">
        <f t="shared" ca="1" si="4"/>
        <v>0</v>
      </c>
      <c r="V143" s="235"/>
      <c r="W143" s="235"/>
      <c r="Y143" s="228" t="str">
        <f t="shared" si="5"/>
        <v/>
      </c>
    </row>
    <row r="144" spans="1:25" s="228" customFormat="1" ht="20.25">
      <c r="A144" s="257"/>
      <c r="B144" s="232" t="str">
        <f>IF(LEN(A144)=0,"",INDEX('Smelter Reference List'!$A:$A,MATCH($A144,'Smelter Reference List'!$E:$E,0)))</f>
        <v/>
      </c>
      <c r="C144" s="297" t="str">
        <f>IF(LEN(A144)=0,"",INDEX('Smelter Reference List'!$C:$C,MATCH($A144,'Smelter Reference List'!$E:$E,0)))</f>
        <v/>
      </c>
      <c r="D144" s="161" t="str">
        <f ca="1">IF(ISERROR($S144),"",OFFSET('Smelter Reference List'!$C$4,$S144-4,0)&amp;"")</f>
        <v/>
      </c>
      <c r="E144" s="161" t="str">
        <f ca="1">IF(ISERROR($S144),"",OFFSET('Smelter Reference List'!$D$4,$S144-4,0)&amp;"")</f>
        <v/>
      </c>
      <c r="F144" s="161" t="str">
        <f ca="1">IF(ISERROR($S144),"",OFFSET('Smelter Reference List'!$E$4,$S144-4,0))</f>
        <v/>
      </c>
      <c r="G144" s="161" t="str">
        <f ca="1">IF(C144=$U$4,"Enter smelter details", IF(ISERROR($S144),"",OFFSET('Smelter Reference List'!$F$4,$S144-4,0)))</f>
        <v/>
      </c>
      <c r="H144" s="247" t="str">
        <f ca="1">IF(ISERROR($S144),"",OFFSET('Smelter Reference List'!$G$4,$S144-4,0))</f>
        <v/>
      </c>
      <c r="I144" s="248" t="str">
        <f ca="1">IF(ISERROR($S144),"",OFFSET('Smelter Reference List'!$H$4,$S144-4,0))</f>
        <v/>
      </c>
      <c r="J144" s="248" t="str">
        <f ca="1">IF(ISERROR($S144),"",OFFSET('Smelter Reference List'!$I$4,$S144-4,0))</f>
        <v/>
      </c>
      <c r="K144" s="245"/>
      <c r="L144" s="245"/>
      <c r="M144" s="245"/>
      <c r="N144" s="245"/>
      <c r="O144" s="245"/>
      <c r="P144" s="245"/>
      <c r="Q144" s="246"/>
      <c r="R144" s="233"/>
      <c r="S144" s="234" t="e">
        <f>IF(C144="",NA(),MATCH($B144&amp;$C144,'Smelter Reference List'!$J:$J,0))</f>
        <v>#N/A</v>
      </c>
      <c r="T144" s="235"/>
      <c r="U144" s="235">
        <f t="shared" ca="1" si="4"/>
        <v>0</v>
      </c>
      <c r="V144" s="235"/>
      <c r="W144" s="235"/>
      <c r="Y144" s="228" t="str">
        <f t="shared" si="5"/>
        <v/>
      </c>
    </row>
    <row r="145" spans="1:25" s="228" customFormat="1" ht="20.25">
      <c r="A145" s="257"/>
      <c r="B145" s="232" t="str">
        <f>IF(LEN(A145)=0,"",INDEX('Smelter Reference List'!$A:$A,MATCH($A145,'Smelter Reference List'!$E:$E,0)))</f>
        <v/>
      </c>
      <c r="C145" s="297" t="str">
        <f>IF(LEN(A145)=0,"",INDEX('Smelter Reference List'!$C:$C,MATCH($A145,'Smelter Reference List'!$E:$E,0)))</f>
        <v/>
      </c>
      <c r="D145" s="161" t="str">
        <f ca="1">IF(ISERROR($S145),"",OFFSET('Smelter Reference List'!$C$4,$S145-4,0)&amp;"")</f>
        <v/>
      </c>
      <c r="E145" s="161" t="str">
        <f ca="1">IF(ISERROR($S145),"",OFFSET('Smelter Reference List'!$D$4,$S145-4,0)&amp;"")</f>
        <v/>
      </c>
      <c r="F145" s="161" t="str">
        <f ca="1">IF(ISERROR($S145),"",OFFSET('Smelter Reference List'!$E$4,$S145-4,0))</f>
        <v/>
      </c>
      <c r="G145" s="161" t="str">
        <f ca="1">IF(C145=$U$4,"Enter smelter details", IF(ISERROR($S145),"",OFFSET('Smelter Reference List'!$F$4,$S145-4,0)))</f>
        <v/>
      </c>
      <c r="H145" s="247" t="str">
        <f ca="1">IF(ISERROR($S145),"",OFFSET('Smelter Reference List'!$G$4,$S145-4,0))</f>
        <v/>
      </c>
      <c r="I145" s="248" t="str">
        <f ca="1">IF(ISERROR($S145),"",OFFSET('Smelter Reference List'!$H$4,$S145-4,0))</f>
        <v/>
      </c>
      <c r="J145" s="248" t="str">
        <f ca="1">IF(ISERROR($S145),"",OFFSET('Smelter Reference List'!$I$4,$S145-4,0))</f>
        <v/>
      </c>
      <c r="K145" s="245"/>
      <c r="L145" s="245"/>
      <c r="M145" s="245"/>
      <c r="N145" s="245"/>
      <c r="O145" s="245"/>
      <c r="P145" s="245"/>
      <c r="Q145" s="246"/>
      <c r="R145" s="233"/>
      <c r="S145" s="234" t="e">
        <f>IF(C145="",NA(),MATCH($B145&amp;$C145,'Smelter Reference List'!$J:$J,0))</f>
        <v>#N/A</v>
      </c>
      <c r="T145" s="235"/>
      <c r="U145" s="235">
        <f t="shared" ca="1" si="4"/>
        <v>0</v>
      </c>
      <c r="V145" s="235"/>
      <c r="W145" s="235"/>
      <c r="Y145" s="228" t="str">
        <f t="shared" si="5"/>
        <v/>
      </c>
    </row>
    <row r="146" spans="1:25" s="228" customFormat="1" ht="20.25">
      <c r="A146" s="257"/>
      <c r="B146" s="232" t="str">
        <f>IF(LEN(A146)=0,"",INDEX('Smelter Reference List'!$A:$A,MATCH($A146,'Smelter Reference List'!$E:$E,0)))</f>
        <v/>
      </c>
      <c r="C146" s="297" t="str">
        <f>IF(LEN(A146)=0,"",INDEX('Smelter Reference List'!$C:$C,MATCH($A146,'Smelter Reference List'!$E:$E,0)))</f>
        <v/>
      </c>
      <c r="D146" s="161" t="str">
        <f ca="1">IF(ISERROR($S146),"",OFFSET('Smelter Reference List'!$C$4,$S146-4,0)&amp;"")</f>
        <v/>
      </c>
      <c r="E146" s="161" t="str">
        <f ca="1">IF(ISERROR($S146),"",OFFSET('Smelter Reference List'!$D$4,$S146-4,0)&amp;"")</f>
        <v/>
      </c>
      <c r="F146" s="161" t="str">
        <f ca="1">IF(ISERROR($S146),"",OFFSET('Smelter Reference List'!$E$4,$S146-4,0))</f>
        <v/>
      </c>
      <c r="G146" s="161" t="str">
        <f ca="1">IF(C146=$U$4,"Enter smelter details", IF(ISERROR($S146),"",OFFSET('Smelter Reference List'!$F$4,$S146-4,0)))</f>
        <v/>
      </c>
      <c r="H146" s="247" t="str">
        <f ca="1">IF(ISERROR($S146),"",OFFSET('Smelter Reference List'!$G$4,$S146-4,0))</f>
        <v/>
      </c>
      <c r="I146" s="248" t="str">
        <f ca="1">IF(ISERROR($S146),"",OFFSET('Smelter Reference List'!$H$4,$S146-4,0))</f>
        <v/>
      </c>
      <c r="J146" s="248" t="str">
        <f ca="1">IF(ISERROR($S146),"",OFFSET('Smelter Reference List'!$I$4,$S146-4,0))</f>
        <v/>
      </c>
      <c r="K146" s="245"/>
      <c r="L146" s="245"/>
      <c r="M146" s="245"/>
      <c r="N146" s="245"/>
      <c r="O146" s="245"/>
      <c r="P146" s="245"/>
      <c r="Q146" s="246"/>
      <c r="R146" s="233"/>
      <c r="S146" s="234" t="e">
        <f>IF(C146="",NA(),MATCH($B146&amp;$C146,'Smelter Reference List'!$J:$J,0))</f>
        <v>#N/A</v>
      </c>
      <c r="T146" s="235"/>
      <c r="U146" s="235">
        <f t="shared" ca="1" si="4"/>
        <v>0</v>
      </c>
      <c r="V146" s="235"/>
      <c r="W146" s="235"/>
      <c r="Y146" s="228" t="str">
        <f t="shared" si="5"/>
        <v/>
      </c>
    </row>
    <row r="147" spans="1:25" s="228" customFormat="1" ht="20.25">
      <c r="A147" s="257"/>
      <c r="B147" s="232" t="str">
        <f>IF(LEN(A147)=0,"",INDEX('Smelter Reference List'!$A:$A,MATCH($A147,'Smelter Reference List'!$E:$E,0)))</f>
        <v/>
      </c>
      <c r="C147" s="297" t="str">
        <f>IF(LEN(A147)=0,"",INDEX('Smelter Reference List'!$C:$C,MATCH($A147,'Smelter Reference List'!$E:$E,0)))</f>
        <v/>
      </c>
      <c r="D147" s="161" t="str">
        <f ca="1">IF(ISERROR($S147),"",OFFSET('Smelter Reference List'!$C$4,$S147-4,0)&amp;"")</f>
        <v/>
      </c>
      <c r="E147" s="161" t="str">
        <f ca="1">IF(ISERROR($S147),"",OFFSET('Smelter Reference List'!$D$4,$S147-4,0)&amp;"")</f>
        <v/>
      </c>
      <c r="F147" s="161" t="str">
        <f ca="1">IF(ISERROR($S147),"",OFFSET('Smelter Reference List'!$E$4,$S147-4,0))</f>
        <v/>
      </c>
      <c r="G147" s="161" t="str">
        <f ca="1">IF(C147=$U$4,"Enter smelter details", IF(ISERROR($S147),"",OFFSET('Smelter Reference List'!$F$4,$S147-4,0)))</f>
        <v/>
      </c>
      <c r="H147" s="247" t="str">
        <f ca="1">IF(ISERROR($S147),"",OFFSET('Smelter Reference List'!$G$4,$S147-4,0))</f>
        <v/>
      </c>
      <c r="I147" s="248" t="str">
        <f ca="1">IF(ISERROR($S147),"",OFFSET('Smelter Reference List'!$H$4,$S147-4,0))</f>
        <v/>
      </c>
      <c r="J147" s="248" t="str">
        <f ca="1">IF(ISERROR($S147),"",OFFSET('Smelter Reference List'!$I$4,$S147-4,0))</f>
        <v/>
      </c>
      <c r="K147" s="245"/>
      <c r="L147" s="245"/>
      <c r="M147" s="245"/>
      <c r="N147" s="245"/>
      <c r="O147" s="245"/>
      <c r="P147" s="245"/>
      <c r="Q147" s="246"/>
      <c r="R147" s="233"/>
      <c r="S147" s="234" t="e">
        <f>IF(C147="",NA(),MATCH($B147&amp;$C147,'Smelter Reference List'!$J:$J,0))</f>
        <v>#N/A</v>
      </c>
      <c r="T147" s="235"/>
      <c r="U147" s="235">
        <f t="shared" ca="1" si="4"/>
        <v>0</v>
      </c>
      <c r="V147" s="235"/>
      <c r="W147" s="235"/>
      <c r="Y147" s="228" t="str">
        <f t="shared" si="5"/>
        <v/>
      </c>
    </row>
    <row r="148" spans="1:25" s="228" customFormat="1" ht="20.25">
      <c r="A148" s="257"/>
      <c r="B148" s="232" t="str">
        <f>IF(LEN(A148)=0,"",INDEX('Smelter Reference List'!$A:$A,MATCH($A148,'Smelter Reference List'!$E:$E,0)))</f>
        <v/>
      </c>
      <c r="C148" s="297" t="str">
        <f>IF(LEN(A148)=0,"",INDEX('Smelter Reference List'!$C:$C,MATCH($A148,'Smelter Reference List'!$E:$E,0)))</f>
        <v/>
      </c>
      <c r="D148" s="161" t="str">
        <f ca="1">IF(ISERROR($S148),"",OFFSET('Smelter Reference List'!$C$4,$S148-4,0)&amp;"")</f>
        <v/>
      </c>
      <c r="E148" s="161" t="str">
        <f ca="1">IF(ISERROR($S148),"",OFFSET('Smelter Reference List'!$D$4,$S148-4,0)&amp;"")</f>
        <v/>
      </c>
      <c r="F148" s="161" t="str">
        <f ca="1">IF(ISERROR($S148),"",OFFSET('Smelter Reference List'!$E$4,$S148-4,0))</f>
        <v/>
      </c>
      <c r="G148" s="161" t="str">
        <f ca="1">IF(C148=$U$4,"Enter smelter details", IF(ISERROR($S148),"",OFFSET('Smelter Reference List'!$F$4,$S148-4,0)))</f>
        <v/>
      </c>
      <c r="H148" s="247" t="str">
        <f ca="1">IF(ISERROR($S148),"",OFFSET('Smelter Reference List'!$G$4,$S148-4,0))</f>
        <v/>
      </c>
      <c r="I148" s="248" t="str">
        <f ca="1">IF(ISERROR($S148),"",OFFSET('Smelter Reference List'!$H$4,$S148-4,0))</f>
        <v/>
      </c>
      <c r="J148" s="248" t="str">
        <f ca="1">IF(ISERROR($S148),"",OFFSET('Smelter Reference List'!$I$4,$S148-4,0))</f>
        <v/>
      </c>
      <c r="K148" s="245"/>
      <c r="L148" s="245"/>
      <c r="M148" s="245"/>
      <c r="N148" s="245"/>
      <c r="O148" s="245"/>
      <c r="P148" s="245"/>
      <c r="Q148" s="246"/>
      <c r="R148" s="233"/>
      <c r="S148" s="234" t="e">
        <f>IF(C148="",NA(),MATCH($B148&amp;$C148,'Smelter Reference List'!$J:$J,0))</f>
        <v>#N/A</v>
      </c>
      <c r="T148" s="235"/>
      <c r="U148" s="235">
        <f t="shared" ca="1" si="4"/>
        <v>0</v>
      </c>
      <c r="V148" s="235"/>
      <c r="W148" s="235"/>
      <c r="Y148" s="228" t="str">
        <f t="shared" si="5"/>
        <v/>
      </c>
    </row>
    <row r="149" spans="1:25" s="228" customFormat="1" ht="20.25">
      <c r="A149" s="257"/>
      <c r="B149" s="232" t="str">
        <f>IF(LEN(A149)=0,"",INDEX('Smelter Reference List'!$A:$A,MATCH($A149,'Smelter Reference List'!$E:$E,0)))</f>
        <v/>
      </c>
      <c r="C149" s="297" t="str">
        <f>IF(LEN(A149)=0,"",INDEX('Smelter Reference List'!$C:$C,MATCH($A149,'Smelter Reference List'!$E:$E,0)))</f>
        <v/>
      </c>
      <c r="D149" s="161" t="str">
        <f ca="1">IF(ISERROR($S149),"",OFFSET('Smelter Reference List'!$C$4,$S149-4,0)&amp;"")</f>
        <v/>
      </c>
      <c r="E149" s="161" t="str">
        <f ca="1">IF(ISERROR($S149),"",OFFSET('Smelter Reference List'!$D$4,$S149-4,0)&amp;"")</f>
        <v/>
      </c>
      <c r="F149" s="161" t="str">
        <f ca="1">IF(ISERROR($S149),"",OFFSET('Smelter Reference List'!$E$4,$S149-4,0))</f>
        <v/>
      </c>
      <c r="G149" s="161" t="str">
        <f ca="1">IF(C149=$U$4,"Enter smelter details", IF(ISERROR($S149),"",OFFSET('Smelter Reference List'!$F$4,$S149-4,0)))</f>
        <v/>
      </c>
      <c r="H149" s="247" t="str">
        <f ca="1">IF(ISERROR($S149),"",OFFSET('Smelter Reference List'!$G$4,$S149-4,0))</f>
        <v/>
      </c>
      <c r="I149" s="248" t="str">
        <f ca="1">IF(ISERROR($S149),"",OFFSET('Smelter Reference List'!$H$4,$S149-4,0))</f>
        <v/>
      </c>
      <c r="J149" s="248" t="str">
        <f ca="1">IF(ISERROR($S149),"",OFFSET('Smelter Reference List'!$I$4,$S149-4,0))</f>
        <v/>
      </c>
      <c r="K149" s="245"/>
      <c r="L149" s="245"/>
      <c r="M149" s="245"/>
      <c r="N149" s="245"/>
      <c r="O149" s="245"/>
      <c r="P149" s="245"/>
      <c r="Q149" s="246"/>
      <c r="R149" s="233"/>
      <c r="S149" s="234" t="e">
        <f>IF(C149="",NA(),MATCH($B149&amp;$C149,'Smelter Reference List'!$J:$J,0))</f>
        <v>#N/A</v>
      </c>
      <c r="T149" s="235"/>
      <c r="U149" s="235">
        <f t="shared" ca="1" si="4"/>
        <v>0</v>
      </c>
      <c r="V149" s="235"/>
      <c r="W149" s="235"/>
      <c r="Y149" s="228" t="str">
        <f t="shared" si="5"/>
        <v/>
      </c>
    </row>
    <row r="150" spans="1:25" s="228" customFormat="1" ht="20.25">
      <c r="A150" s="257"/>
      <c r="B150" s="232" t="str">
        <f>IF(LEN(A150)=0,"",INDEX('Smelter Reference List'!$A:$A,MATCH($A150,'Smelter Reference List'!$E:$E,0)))</f>
        <v/>
      </c>
      <c r="C150" s="297" t="str">
        <f>IF(LEN(A150)=0,"",INDEX('Smelter Reference List'!$C:$C,MATCH($A150,'Smelter Reference List'!$E:$E,0)))</f>
        <v/>
      </c>
      <c r="D150" s="161" t="str">
        <f ca="1">IF(ISERROR($S150),"",OFFSET('Smelter Reference List'!$C$4,$S150-4,0)&amp;"")</f>
        <v/>
      </c>
      <c r="E150" s="161" t="str">
        <f ca="1">IF(ISERROR($S150),"",OFFSET('Smelter Reference List'!$D$4,$S150-4,0)&amp;"")</f>
        <v/>
      </c>
      <c r="F150" s="161" t="str">
        <f ca="1">IF(ISERROR($S150),"",OFFSET('Smelter Reference List'!$E$4,$S150-4,0))</f>
        <v/>
      </c>
      <c r="G150" s="161" t="str">
        <f ca="1">IF(C150=$U$4,"Enter smelter details", IF(ISERROR($S150),"",OFFSET('Smelter Reference List'!$F$4,$S150-4,0)))</f>
        <v/>
      </c>
      <c r="H150" s="247" t="str">
        <f ca="1">IF(ISERROR($S150),"",OFFSET('Smelter Reference List'!$G$4,$S150-4,0))</f>
        <v/>
      </c>
      <c r="I150" s="248" t="str">
        <f ca="1">IF(ISERROR($S150),"",OFFSET('Smelter Reference List'!$H$4,$S150-4,0))</f>
        <v/>
      </c>
      <c r="J150" s="248" t="str">
        <f ca="1">IF(ISERROR($S150),"",OFFSET('Smelter Reference List'!$I$4,$S150-4,0))</f>
        <v/>
      </c>
      <c r="K150" s="245"/>
      <c r="L150" s="245"/>
      <c r="M150" s="245"/>
      <c r="N150" s="245"/>
      <c r="O150" s="245"/>
      <c r="P150" s="245"/>
      <c r="Q150" s="246"/>
      <c r="R150" s="233"/>
      <c r="S150" s="234" t="e">
        <f>IF(C150="",NA(),MATCH($B150&amp;$C150,'Smelter Reference List'!$J:$J,0))</f>
        <v>#N/A</v>
      </c>
      <c r="T150" s="235"/>
      <c r="U150" s="235">
        <f t="shared" ca="1" si="4"/>
        <v>0</v>
      </c>
      <c r="V150" s="235"/>
      <c r="W150" s="235"/>
      <c r="Y150" s="228" t="str">
        <f t="shared" si="5"/>
        <v/>
      </c>
    </row>
    <row r="151" spans="1:25" s="228" customFormat="1" ht="20.25">
      <c r="A151" s="257"/>
      <c r="B151" s="232" t="str">
        <f>IF(LEN(A151)=0,"",INDEX('Smelter Reference List'!$A:$A,MATCH($A151,'Smelter Reference List'!$E:$E,0)))</f>
        <v/>
      </c>
      <c r="C151" s="297" t="str">
        <f>IF(LEN(A151)=0,"",INDEX('Smelter Reference List'!$C:$C,MATCH($A151,'Smelter Reference List'!$E:$E,0)))</f>
        <v/>
      </c>
      <c r="D151" s="161" t="str">
        <f ca="1">IF(ISERROR($S151),"",OFFSET('Smelter Reference List'!$C$4,$S151-4,0)&amp;"")</f>
        <v/>
      </c>
      <c r="E151" s="161" t="str">
        <f ca="1">IF(ISERROR($S151),"",OFFSET('Smelter Reference List'!$D$4,$S151-4,0)&amp;"")</f>
        <v/>
      </c>
      <c r="F151" s="161" t="str">
        <f ca="1">IF(ISERROR($S151),"",OFFSET('Smelter Reference List'!$E$4,$S151-4,0))</f>
        <v/>
      </c>
      <c r="G151" s="161" t="str">
        <f ca="1">IF(C151=$U$4,"Enter smelter details", IF(ISERROR($S151),"",OFFSET('Smelter Reference List'!$F$4,$S151-4,0)))</f>
        <v/>
      </c>
      <c r="H151" s="247" t="str">
        <f ca="1">IF(ISERROR($S151),"",OFFSET('Smelter Reference List'!$G$4,$S151-4,0))</f>
        <v/>
      </c>
      <c r="I151" s="248" t="str">
        <f ca="1">IF(ISERROR($S151),"",OFFSET('Smelter Reference List'!$H$4,$S151-4,0))</f>
        <v/>
      </c>
      <c r="J151" s="248" t="str">
        <f ca="1">IF(ISERROR($S151),"",OFFSET('Smelter Reference List'!$I$4,$S151-4,0))</f>
        <v/>
      </c>
      <c r="K151" s="245"/>
      <c r="L151" s="245"/>
      <c r="M151" s="245"/>
      <c r="N151" s="245"/>
      <c r="O151" s="245"/>
      <c r="P151" s="245"/>
      <c r="Q151" s="246"/>
      <c r="R151" s="233"/>
      <c r="S151" s="234" t="e">
        <f>IF(C151="",NA(),MATCH($B151&amp;$C151,'Smelter Reference List'!$J:$J,0))</f>
        <v>#N/A</v>
      </c>
      <c r="T151" s="235"/>
      <c r="U151" s="235">
        <f t="shared" ca="1" si="4"/>
        <v>0</v>
      </c>
      <c r="V151" s="235"/>
      <c r="W151" s="235"/>
      <c r="Y151" s="228" t="str">
        <f t="shared" si="5"/>
        <v/>
      </c>
    </row>
    <row r="152" spans="1:25" s="228" customFormat="1" ht="20.25">
      <c r="A152" s="257"/>
      <c r="B152" s="232" t="str">
        <f>IF(LEN(A152)=0,"",INDEX('Smelter Reference List'!$A:$A,MATCH($A152,'Smelter Reference List'!$E:$E,0)))</f>
        <v/>
      </c>
      <c r="C152" s="297" t="str">
        <f>IF(LEN(A152)=0,"",INDEX('Smelter Reference List'!$C:$C,MATCH($A152,'Smelter Reference List'!$E:$E,0)))</f>
        <v/>
      </c>
      <c r="D152" s="161" t="str">
        <f ca="1">IF(ISERROR($S152),"",OFFSET('Smelter Reference List'!$C$4,$S152-4,0)&amp;"")</f>
        <v/>
      </c>
      <c r="E152" s="161" t="str">
        <f ca="1">IF(ISERROR($S152),"",OFFSET('Smelter Reference List'!$D$4,$S152-4,0)&amp;"")</f>
        <v/>
      </c>
      <c r="F152" s="161" t="str">
        <f ca="1">IF(ISERROR($S152),"",OFFSET('Smelter Reference List'!$E$4,$S152-4,0))</f>
        <v/>
      </c>
      <c r="G152" s="161" t="str">
        <f ca="1">IF(C152=$U$4,"Enter smelter details", IF(ISERROR($S152),"",OFFSET('Smelter Reference List'!$F$4,$S152-4,0)))</f>
        <v/>
      </c>
      <c r="H152" s="247" t="str">
        <f ca="1">IF(ISERROR($S152),"",OFFSET('Smelter Reference List'!$G$4,$S152-4,0))</f>
        <v/>
      </c>
      <c r="I152" s="248" t="str">
        <f ca="1">IF(ISERROR($S152),"",OFFSET('Smelter Reference List'!$H$4,$S152-4,0))</f>
        <v/>
      </c>
      <c r="J152" s="248" t="str">
        <f ca="1">IF(ISERROR($S152),"",OFFSET('Smelter Reference List'!$I$4,$S152-4,0))</f>
        <v/>
      </c>
      <c r="K152" s="245"/>
      <c r="L152" s="245"/>
      <c r="M152" s="245"/>
      <c r="N152" s="245"/>
      <c r="O152" s="245"/>
      <c r="P152" s="245"/>
      <c r="Q152" s="246"/>
      <c r="R152" s="233"/>
      <c r="S152" s="234" t="e">
        <f>IF(C152="",NA(),MATCH($B152&amp;$C152,'Smelter Reference List'!$J:$J,0))</f>
        <v>#N/A</v>
      </c>
      <c r="T152" s="235"/>
      <c r="U152" s="235">
        <f t="shared" ca="1" si="4"/>
        <v>0</v>
      </c>
      <c r="V152" s="235"/>
      <c r="W152" s="235"/>
      <c r="Y152" s="228" t="str">
        <f t="shared" si="5"/>
        <v/>
      </c>
    </row>
    <row r="153" spans="1:25" s="228" customFormat="1" ht="20.25">
      <c r="A153" s="257"/>
      <c r="B153" s="232" t="str">
        <f>IF(LEN(A153)=0,"",INDEX('Smelter Reference List'!$A:$A,MATCH($A153,'Smelter Reference List'!$E:$E,0)))</f>
        <v/>
      </c>
      <c r="C153" s="297" t="str">
        <f>IF(LEN(A153)=0,"",INDEX('Smelter Reference List'!$C:$C,MATCH($A153,'Smelter Reference List'!$E:$E,0)))</f>
        <v/>
      </c>
      <c r="D153" s="161" t="str">
        <f ca="1">IF(ISERROR($S153),"",OFFSET('Smelter Reference List'!$C$4,$S153-4,0)&amp;"")</f>
        <v/>
      </c>
      <c r="E153" s="161" t="str">
        <f ca="1">IF(ISERROR($S153),"",OFFSET('Smelter Reference List'!$D$4,$S153-4,0)&amp;"")</f>
        <v/>
      </c>
      <c r="F153" s="161" t="str">
        <f ca="1">IF(ISERROR($S153),"",OFFSET('Smelter Reference List'!$E$4,$S153-4,0))</f>
        <v/>
      </c>
      <c r="G153" s="161" t="str">
        <f ca="1">IF(C153=$U$4,"Enter smelter details", IF(ISERROR($S153),"",OFFSET('Smelter Reference List'!$F$4,$S153-4,0)))</f>
        <v/>
      </c>
      <c r="H153" s="247" t="str">
        <f ca="1">IF(ISERROR($S153),"",OFFSET('Smelter Reference List'!$G$4,$S153-4,0))</f>
        <v/>
      </c>
      <c r="I153" s="248" t="str">
        <f ca="1">IF(ISERROR($S153),"",OFFSET('Smelter Reference List'!$H$4,$S153-4,0))</f>
        <v/>
      </c>
      <c r="J153" s="248" t="str">
        <f ca="1">IF(ISERROR($S153),"",OFFSET('Smelter Reference List'!$I$4,$S153-4,0))</f>
        <v/>
      </c>
      <c r="K153" s="245"/>
      <c r="L153" s="245"/>
      <c r="M153" s="245"/>
      <c r="N153" s="245"/>
      <c r="O153" s="245"/>
      <c r="P153" s="245"/>
      <c r="Q153" s="246"/>
      <c r="R153" s="233"/>
      <c r="S153" s="234" t="e">
        <f>IF(C153="",NA(),MATCH($B153&amp;$C153,'Smelter Reference List'!$J:$J,0))</f>
        <v>#N/A</v>
      </c>
      <c r="T153" s="235"/>
      <c r="U153" s="235">
        <f t="shared" ca="1" si="4"/>
        <v>0</v>
      </c>
      <c r="V153" s="235"/>
      <c r="W153" s="235"/>
      <c r="Y153" s="228" t="str">
        <f t="shared" si="5"/>
        <v/>
      </c>
    </row>
    <row r="154" spans="1:25" s="228" customFormat="1" ht="20.25">
      <c r="A154" s="257"/>
      <c r="B154" s="232" t="str">
        <f>IF(LEN(A154)=0,"",INDEX('Smelter Reference List'!$A:$A,MATCH($A154,'Smelter Reference List'!$E:$E,0)))</f>
        <v/>
      </c>
      <c r="C154" s="297" t="str">
        <f>IF(LEN(A154)=0,"",INDEX('Smelter Reference List'!$C:$C,MATCH($A154,'Smelter Reference List'!$E:$E,0)))</f>
        <v/>
      </c>
      <c r="D154" s="161" t="str">
        <f ca="1">IF(ISERROR($S154),"",OFFSET('Smelter Reference List'!$C$4,$S154-4,0)&amp;"")</f>
        <v/>
      </c>
      <c r="E154" s="161" t="str">
        <f ca="1">IF(ISERROR($S154),"",OFFSET('Smelter Reference List'!$D$4,$S154-4,0)&amp;"")</f>
        <v/>
      </c>
      <c r="F154" s="161" t="str">
        <f ca="1">IF(ISERROR($S154),"",OFFSET('Smelter Reference List'!$E$4,$S154-4,0))</f>
        <v/>
      </c>
      <c r="G154" s="161" t="str">
        <f ca="1">IF(C154=$U$4,"Enter smelter details", IF(ISERROR($S154),"",OFFSET('Smelter Reference List'!$F$4,$S154-4,0)))</f>
        <v/>
      </c>
      <c r="H154" s="247" t="str">
        <f ca="1">IF(ISERROR($S154),"",OFFSET('Smelter Reference List'!$G$4,$S154-4,0))</f>
        <v/>
      </c>
      <c r="I154" s="248" t="str">
        <f ca="1">IF(ISERROR($S154),"",OFFSET('Smelter Reference List'!$H$4,$S154-4,0))</f>
        <v/>
      </c>
      <c r="J154" s="248" t="str">
        <f ca="1">IF(ISERROR($S154),"",OFFSET('Smelter Reference List'!$I$4,$S154-4,0))</f>
        <v/>
      </c>
      <c r="K154" s="245"/>
      <c r="L154" s="245"/>
      <c r="M154" s="245"/>
      <c r="N154" s="245"/>
      <c r="O154" s="245"/>
      <c r="P154" s="245"/>
      <c r="Q154" s="246"/>
      <c r="R154" s="233"/>
      <c r="S154" s="234" t="e">
        <f>IF(C154="",NA(),MATCH($B154&amp;$C154,'Smelter Reference List'!$J:$J,0))</f>
        <v>#N/A</v>
      </c>
      <c r="T154" s="235"/>
      <c r="U154" s="235">
        <f t="shared" ca="1" si="4"/>
        <v>0</v>
      </c>
      <c r="V154" s="235"/>
      <c r="W154" s="235"/>
      <c r="Y154" s="228" t="str">
        <f t="shared" si="5"/>
        <v/>
      </c>
    </row>
    <row r="155" spans="1:25" s="228" customFormat="1" ht="20.25">
      <c r="A155" s="257"/>
      <c r="B155" s="232" t="str">
        <f>IF(LEN(A155)=0,"",INDEX('Smelter Reference List'!$A:$A,MATCH($A155,'Smelter Reference List'!$E:$E,0)))</f>
        <v/>
      </c>
      <c r="C155" s="297" t="str">
        <f>IF(LEN(A155)=0,"",INDEX('Smelter Reference List'!$C:$C,MATCH($A155,'Smelter Reference List'!$E:$E,0)))</f>
        <v/>
      </c>
      <c r="D155" s="161" t="str">
        <f ca="1">IF(ISERROR($S155),"",OFFSET('Smelter Reference List'!$C$4,$S155-4,0)&amp;"")</f>
        <v/>
      </c>
      <c r="E155" s="161" t="str">
        <f ca="1">IF(ISERROR($S155),"",OFFSET('Smelter Reference List'!$D$4,$S155-4,0)&amp;"")</f>
        <v/>
      </c>
      <c r="F155" s="161" t="str">
        <f ca="1">IF(ISERROR($S155),"",OFFSET('Smelter Reference List'!$E$4,$S155-4,0))</f>
        <v/>
      </c>
      <c r="G155" s="161" t="str">
        <f ca="1">IF(C155=$U$4,"Enter smelter details", IF(ISERROR($S155),"",OFFSET('Smelter Reference List'!$F$4,$S155-4,0)))</f>
        <v/>
      </c>
      <c r="H155" s="247" t="str">
        <f ca="1">IF(ISERROR($S155),"",OFFSET('Smelter Reference List'!$G$4,$S155-4,0))</f>
        <v/>
      </c>
      <c r="I155" s="248" t="str">
        <f ca="1">IF(ISERROR($S155),"",OFFSET('Smelter Reference List'!$H$4,$S155-4,0))</f>
        <v/>
      </c>
      <c r="J155" s="248" t="str">
        <f ca="1">IF(ISERROR($S155),"",OFFSET('Smelter Reference List'!$I$4,$S155-4,0))</f>
        <v/>
      </c>
      <c r="K155" s="245"/>
      <c r="L155" s="245"/>
      <c r="M155" s="245"/>
      <c r="N155" s="245"/>
      <c r="O155" s="245"/>
      <c r="P155" s="245"/>
      <c r="Q155" s="246"/>
      <c r="R155" s="233"/>
      <c r="S155" s="234" t="e">
        <f>IF(C155="",NA(),MATCH($B155&amp;$C155,'Smelter Reference List'!$J:$J,0))</f>
        <v>#N/A</v>
      </c>
      <c r="T155" s="235"/>
      <c r="U155" s="235">
        <f t="shared" ca="1" si="4"/>
        <v>0</v>
      </c>
      <c r="V155" s="235"/>
      <c r="W155" s="235"/>
      <c r="Y155" s="228" t="str">
        <f t="shared" si="5"/>
        <v/>
      </c>
    </row>
    <row r="156" spans="1:25" s="228" customFormat="1" ht="20.25">
      <c r="A156" s="257"/>
      <c r="B156" s="232" t="str">
        <f>IF(LEN(A156)=0,"",INDEX('Smelter Reference List'!$A:$A,MATCH($A156,'Smelter Reference List'!$E:$E,0)))</f>
        <v/>
      </c>
      <c r="C156" s="297" t="str">
        <f>IF(LEN(A156)=0,"",INDEX('Smelter Reference List'!$C:$C,MATCH($A156,'Smelter Reference List'!$E:$E,0)))</f>
        <v/>
      </c>
      <c r="D156" s="161" t="str">
        <f ca="1">IF(ISERROR($S156),"",OFFSET('Smelter Reference List'!$C$4,$S156-4,0)&amp;"")</f>
        <v/>
      </c>
      <c r="E156" s="161" t="str">
        <f ca="1">IF(ISERROR($S156),"",OFFSET('Smelter Reference List'!$D$4,$S156-4,0)&amp;"")</f>
        <v/>
      </c>
      <c r="F156" s="161" t="str">
        <f ca="1">IF(ISERROR($S156),"",OFFSET('Smelter Reference List'!$E$4,$S156-4,0))</f>
        <v/>
      </c>
      <c r="G156" s="161" t="str">
        <f ca="1">IF(C156=$U$4,"Enter smelter details", IF(ISERROR($S156),"",OFFSET('Smelter Reference List'!$F$4,$S156-4,0)))</f>
        <v/>
      </c>
      <c r="H156" s="247" t="str">
        <f ca="1">IF(ISERROR($S156),"",OFFSET('Smelter Reference List'!$G$4,$S156-4,0))</f>
        <v/>
      </c>
      <c r="I156" s="248" t="str">
        <f ca="1">IF(ISERROR($S156),"",OFFSET('Smelter Reference List'!$H$4,$S156-4,0))</f>
        <v/>
      </c>
      <c r="J156" s="248" t="str">
        <f ca="1">IF(ISERROR($S156),"",OFFSET('Smelter Reference List'!$I$4,$S156-4,0))</f>
        <v/>
      </c>
      <c r="K156" s="245"/>
      <c r="L156" s="245"/>
      <c r="M156" s="245"/>
      <c r="N156" s="245"/>
      <c r="O156" s="245"/>
      <c r="P156" s="245"/>
      <c r="Q156" s="246"/>
      <c r="R156" s="233"/>
      <c r="S156" s="234" t="e">
        <f>IF(C156="",NA(),MATCH($B156&amp;$C156,'Smelter Reference List'!$J:$J,0))</f>
        <v>#N/A</v>
      </c>
      <c r="T156" s="235"/>
      <c r="U156" s="235">
        <f t="shared" ca="1" si="4"/>
        <v>0</v>
      </c>
      <c r="V156" s="235"/>
      <c r="W156" s="235"/>
      <c r="Y156" s="228" t="str">
        <f t="shared" si="5"/>
        <v/>
      </c>
    </row>
    <row r="157" spans="1:25" s="228" customFormat="1" ht="20.25">
      <c r="A157" s="257"/>
      <c r="B157" s="232" t="str">
        <f>IF(LEN(A157)=0,"",INDEX('Smelter Reference List'!$A:$A,MATCH($A157,'Smelter Reference List'!$E:$E,0)))</f>
        <v/>
      </c>
      <c r="C157" s="297" t="str">
        <f>IF(LEN(A157)=0,"",INDEX('Smelter Reference List'!$C:$C,MATCH($A157,'Smelter Reference List'!$E:$E,0)))</f>
        <v/>
      </c>
      <c r="D157" s="161" t="str">
        <f ca="1">IF(ISERROR($S157),"",OFFSET('Smelter Reference List'!$C$4,$S157-4,0)&amp;"")</f>
        <v/>
      </c>
      <c r="E157" s="161" t="str">
        <f ca="1">IF(ISERROR($S157),"",OFFSET('Smelter Reference List'!$D$4,$S157-4,0)&amp;"")</f>
        <v/>
      </c>
      <c r="F157" s="161" t="str">
        <f ca="1">IF(ISERROR($S157),"",OFFSET('Smelter Reference List'!$E$4,$S157-4,0))</f>
        <v/>
      </c>
      <c r="G157" s="161" t="str">
        <f ca="1">IF(C157=$U$4,"Enter smelter details", IF(ISERROR($S157),"",OFFSET('Smelter Reference List'!$F$4,$S157-4,0)))</f>
        <v/>
      </c>
      <c r="H157" s="247" t="str">
        <f ca="1">IF(ISERROR($S157),"",OFFSET('Smelter Reference List'!$G$4,$S157-4,0))</f>
        <v/>
      </c>
      <c r="I157" s="248" t="str">
        <f ca="1">IF(ISERROR($S157),"",OFFSET('Smelter Reference List'!$H$4,$S157-4,0))</f>
        <v/>
      </c>
      <c r="J157" s="248" t="str">
        <f ca="1">IF(ISERROR($S157),"",OFFSET('Smelter Reference List'!$I$4,$S157-4,0))</f>
        <v/>
      </c>
      <c r="K157" s="245"/>
      <c r="L157" s="245"/>
      <c r="M157" s="245"/>
      <c r="N157" s="245"/>
      <c r="O157" s="245"/>
      <c r="P157" s="245"/>
      <c r="Q157" s="246"/>
      <c r="R157" s="233"/>
      <c r="S157" s="234" t="e">
        <f>IF(C157="",NA(),MATCH($B157&amp;$C157,'Smelter Reference List'!$J:$J,0))</f>
        <v>#N/A</v>
      </c>
      <c r="T157" s="235"/>
      <c r="U157" s="235">
        <f t="shared" ca="1" si="4"/>
        <v>0</v>
      </c>
      <c r="V157" s="235"/>
      <c r="W157" s="235"/>
      <c r="Y157" s="228" t="str">
        <f t="shared" si="5"/>
        <v/>
      </c>
    </row>
    <row r="158" spans="1:25" s="228" customFormat="1" ht="20.25">
      <c r="A158" s="257"/>
      <c r="B158" s="232" t="str">
        <f>IF(LEN(A158)=0,"",INDEX('Smelter Reference List'!$A:$A,MATCH($A158,'Smelter Reference List'!$E:$E,0)))</f>
        <v/>
      </c>
      <c r="C158" s="297" t="str">
        <f>IF(LEN(A158)=0,"",INDEX('Smelter Reference List'!$C:$C,MATCH($A158,'Smelter Reference List'!$E:$E,0)))</f>
        <v/>
      </c>
      <c r="D158" s="161" t="str">
        <f ca="1">IF(ISERROR($S158),"",OFFSET('Smelter Reference List'!$C$4,$S158-4,0)&amp;"")</f>
        <v/>
      </c>
      <c r="E158" s="161" t="str">
        <f ca="1">IF(ISERROR($S158),"",OFFSET('Smelter Reference List'!$D$4,$S158-4,0)&amp;"")</f>
        <v/>
      </c>
      <c r="F158" s="161" t="str">
        <f ca="1">IF(ISERROR($S158),"",OFFSET('Smelter Reference List'!$E$4,$S158-4,0))</f>
        <v/>
      </c>
      <c r="G158" s="161" t="str">
        <f ca="1">IF(C158=$U$4,"Enter smelter details", IF(ISERROR($S158),"",OFFSET('Smelter Reference List'!$F$4,$S158-4,0)))</f>
        <v/>
      </c>
      <c r="H158" s="247" t="str">
        <f ca="1">IF(ISERROR($S158),"",OFFSET('Smelter Reference List'!$G$4,$S158-4,0))</f>
        <v/>
      </c>
      <c r="I158" s="248" t="str">
        <f ca="1">IF(ISERROR($S158),"",OFFSET('Smelter Reference List'!$H$4,$S158-4,0))</f>
        <v/>
      </c>
      <c r="J158" s="248" t="str">
        <f ca="1">IF(ISERROR($S158),"",OFFSET('Smelter Reference List'!$I$4,$S158-4,0))</f>
        <v/>
      </c>
      <c r="K158" s="245"/>
      <c r="L158" s="245"/>
      <c r="M158" s="245"/>
      <c r="N158" s="245"/>
      <c r="O158" s="245"/>
      <c r="P158" s="245"/>
      <c r="Q158" s="246"/>
      <c r="R158" s="233"/>
      <c r="S158" s="234" t="e">
        <f>IF(C158="",NA(),MATCH($B158&amp;$C158,'Smelter Reference List'!$J:$J,0))</f>
        <v>#N/A</v>
      </c>
      <c r="T158" s="235"/>
      <c r="U158" s="235">
        <f t="shared" ca="1" si="4"/>
        <v>0</v>
      </c>
      <c r="V158" s="235"/>
      <c r="W158" s="235"/>
      <c r="Y158" s="228" t="str">
        <f t="shared" si="5"/>
        <v/>
      </c>
    </row>
    <row r="159" spans="1:25" s="228" customFormat="1" ht="20.25">
      <c r="A159" s="257"/>
      <c r="B159" s="232" t="str">
        <f>IF(LEN(A159)=0,"",INDEX('Smelter Reference List'!$A:$A,MATCH($A159,'Smelter Reference List'!$E:$E,0)))</f>
        <v/>
      </c>
      <c r="C159" s="297" t="str">
        <f>IF(LEN(A159)=0,"",INDEX('Smelter Reference List'!$C:$C,MATCH($A159,'Smelter Reference List'!$E:$E,0)))</f>
        <v/>
      </c>
      <c r="D159" s="161" t="str">
        <f ca="1">IF(ISERROR($S159),"",OFFSET('Smelter Reference List'!$C$4,$S159-4,0)&amp;"")</f>
        <v/>
      </c>
      <c r="E159" s="161" t="str">
        <f ca="1">IF(ISERROR($S159),"",OFFSET('Smelter Reference List'!$D$4,$S159-4,0)&amp;"")</f>
        <v/>
      </c>
      <c r="F159" s="161" t="str">
        <f ca="1">IF(ISERROR($S159),"",OFFSET('Smelter Reference List'!$E$4,$S159-4,0))</f>
        <v/>
      </c>
      <c r="G159" s="161" t="str">
        <f ca="1">IF(C159=$U$4,"Enter smelter details", IF(ISERROR($S159),"",OFFSET('Smelter Reference List'!$F$4,$S159-4,0)))</f>
        <v/>
      </c>
      <c r="H159" s="247" t="str">
        <f ca="1">IF(ISERROR($S159),"",OFFSET('Smelter Reference List'!$G$4,$S159-4,0))</f>
        <v/>
      </c>
      <c r="I159" s="248" t="str">
        <f ca="1">IF(ISERROR($S159),"",OFFSET('Smelter Reference List'!$H$4,$S159-4,0))</f>
        <v/>
      </c>
      <c r="J159" s="248" t="str">
        <f ca="1">IF(ISERROR($S159),"",OFFSET('Smelter Reference List'!$I$4,$S159-4,0))</f>
        <v/>
      </c>
      <c r="K159" s="245"/>
      <c r="L159" s="245"/>
      <c r="M159" s="245"/>
      <c r="N159" s="245"/>
      <c r="O159" s="245"/>
      <c r="P159" s="245"/>
      <c r="Q159" s="246"/>
      <c r="R159" s="233"/>
      <c r="S159" s="234" t="e">
        <f>IF(C159="",NA(),MATCH($B159&amp;$C159,'Smelter Reference List'!$J:$J,0))</f>
        <v>#N/A</v>
      </c>
      <c r="T159" s="235"/>
      <c r="U159" s="235">
        <f t="shared" ca="1" si="4"/>
        <v>0</v>
      </c>
      <c r="V159" s="235"/>
      <c r="W159" s="235"/>
      <c r="Y159" s="228" t="str">
        <f t="shared" si="5"/>
        <v/>
      </c>
    </row>
    <row r="160" spans="1:25" s="228" customFormat="1" ht="20.25">
      <c r="A160" s="257"/>
      <c r="B160" s="232" t="str">
        <f>IF(LEN(A160)=0,"",INDEX('Smelter Reference List'!$A:$A,MATCH($A160,'Smelter Reference List'!$E:$E,0)))</f>
        <v/>
      </c>
      <c r="C160" s="297" t="str">
        <f>IF(LEN(A160)=0,"",INDEX('Smelter Reference List'!$C:$C,MATCH($A160,'Smelter Reference List'!$E:$E,0)))</f>
        <v/>
      </c>
      <c r="D160" s="161" t="str">
        <f ca="1">IF(ISERROR($S160),"",OFFSET('Smelter Reference List'!$C$4,$S160-4,0)&amp;"")</f>
        <v/>
      </c>
      <c r="E160" s="161" t="str">
        <f ca="1">IF(ISERROR($S160),"",OFFSET('Smelter Reference List'!$D$4,$S160-4,0)&amp;"")</f>
        <v/>
      </c>
      <c r="F160" s="161" t="str">
        <f ca="1">IF(ISERROR($S160),"",OFFSET('Smelter Reference List'!$E$4,$S160-4,0))</f>
        <v/>
      </c>
      <c r="G160" s="161" t="str">
        <f ca="1">IF(C160=$U$4,"Enter smelter details", IF(ISERROR($S160),"",OFFSET('Smelter Reference List'!$F$4,$S160-4,0)))</f>
        <v/>
      </c>
      <c r="H160" s="247" t="str">
        <f ca="1">IF(ISERROR($S160),"",OFFSET('Smelter Reference List'!$G$4,$S160-4,0))</f>
        <v/>
      </c>
      <c r="I160" s="248" t="str">
        <f ca="1">IF(ISERROR($S160),"",OFFSET('Smelter Reference List'!$H$4,$S160-4,0))</f>
        <v/>
      </c>
      <c r="J160" s="248" t="str">
        <f ca="1">IF(ISERROR($S160),"",OFFSET('Smelter Reference List'!$I$4,$S160-4,0))</f>
        <v/>
      </c>
      <c r="K160" s="245"/>
      <c r="L160" s="245"/>
      <c r="M160" s="245"/>
      <c r="N160" s="245"/>
      <c r="O160" s="245"/>
      <c r="P160" s="245"/>
      <c r="Q160" s="246"/>
      <c r="R160" s="233"/>
      <c r="S160" s="234" t="e">
        <f>IF(C160="",NA(),MATCH($B160&amp;$C160,'Smelter Reference List'!$J:$J,0))</f>
        <v>#N/A</v>
      </c>
      <c r="T160" s="235"/>
      <c r="U160" s="235">
        <f t="shared" ca="1" si="4"/>
        <v>0</v>
      </c>
      <c r="V160" s="235"/>
      <c r="W160" s="235"/>
      <c r="Y160" s="228" t="str">
        <f t="shared" si="5"/>
        <v/>
      </c>
    </row>
    <row r="161" spans="1:25" s="228" customFormat="1" ht="20.25">
      <c r="A161" s="257"/>
      <c r="B161" s="232" t="str">
        <f>IF(LEN(A161)=0,"",INDEX('Smelter Reference List'!$A:$A,MATCH($A161,'Smelter Reference List'!$E:$E,0)))</f>
        <v/>
      </c>
      <c r="C161" s="297" t="str">
        <f>IF(LEN(A161)=0,"",INDEX('Smelter Reference List'!$C:$C,MATCH($A161,'Smelter Reference List'!$E:$E,0)))</f>
        <v/>
      </c>
      <c r="D161" s="161" t="str">
        <f ca="1">IF(ISERROR($S161),"",OFFSET('Smelter Reference List'!$C$4,$S161-4,0)&amp;"")</f>
        <v/>
      </c>
      <c r="E161" s="161" t="str">
        <f ca="1">IF(ISERROR($S161),"",OFFSET('Smelter Reference List'!$D$4,$S161-4,0)&amp;"")</f>
        <v/>
      </c>
      <c r="F161" s="161" t="str">
        <f ca="1">IF(ISERROR($S161),"",OFFSET('Smelter Reference List'!$E$4,$S161-4,0))</f>
        <v/>
      </c>
      <c r="G161" s="161" t="str">
        <f ca="1">IF(C161=$U$4,"Enter smelter details", IF(ISERROR($S161),"",OFFSET('Smelter Reference List'!$F$4,$S161-4,0)))</f>
        <v/>
      </c>
      <c r="H161" s="247" t="str">
        <f ca="1">IF(ISERROR($S161),"",OFFSET('Smelter Reference List'!$G$4,$S161-4,0))</f>
        <v/>
      </c>
      <c r="I161" s="248" t="str">
        <f ca="1">IF(ISERROR($S161),"",OFFSET('Smelter Reference List'!$H$4,$S161-4,0))</f>
        <v/>
      </c>
      <c r="J161" s="248" t="str">
        <f ca="1">IF(ISERROR($S161),"",OFFSET('Smelter Reference List'!$I$4,$S161-4,0))</f>
        <v/>
      </c>
      <c r="K161" s="245"/>
      <c r="L161" s="245"/>
      <c r="M161" s="245"/>
      <c r="N161" s="245"/>
      <c r="O161" s="245"/>
      <c r="P161" s="245"/>
      <c r="Q161" s="246"/>
      <c r="R161" s="233"/>
      <c r="S161" s="234" t="e">
        <f>IF(C161="",NA(),MATCH($B161&amp;$C161,'Smelter Reference List'!$J:$J,0))</f>
        <v>#N/A</v>
      </c>
      <c r="T161" s="235"/>
      <c r="U161" s="235">
        <f t="shared" ca="1" si="4"/>
        <v>0</v>
      </c>
      <c r="V161" s="235"/>
      <c r="W161" s="235"/>
      <c r="Y161" s="228" t="str">
        <f t="shared" si="5"/>
        <v/>
      </c>
    </row>
    <row r="162" spans="1:25" s="228" customFormat="1" ht="20.25">
      <c r="A162" s="257"/>
      <c r="B162" s="232" t="str">
        <f>IF(LEN(A162)=0,"",INDEX('Smelter Reference List'!$A:$A,MATCH($A162,'Smelter Reference List'!$E:$E,0)))</f>
        <v/>
      </c>
      <c r="C162" s="297" t="str">
        <f>IF(LEN(A162)=0,"",INDEX('Smelter Reference List'!$C:$C,MATCH($A162,'Smelter Reference List'!$E:$E,0)))</f>
        <v/>
      </c>
      <c r="D162" s="161" t="str">
        <f ca="1">IF(ISERROR($S162),"",OFFSET('Smelter Reference List'!$C$4,$S162-4,0)&amp;"")</f>
        <v/>
      </c>
      <c r="E162" s="161" t="str">
        <f ca="1">IF(ISERROR($S162),"",OFFSET('Smelter Reference List'!$D$4,$S162-4,0)&amp;"")</f>
        <v/>
      </c>
      <c r="F162" s="161" t="str">
        <f ca="1">IF(ISERROR($S162),"",OFFSET('Smelter Reference List'!$E$4,$S162-4,0))</f>
        <v/>
      </c>
      <c r="G162" s="161" t="str">
        <f ca="1">IF(C162=$U$4,"Enter smelter details", IF(ISERROR($S162),"",OFFSET('Smelter Reference List'!$F$4,$S162-4,0)))</f>
        <v/>
      </c>
      <c r="H162" s="247" t="str">
        <f ca="1">IF(ISERROR($S162),"",OFFSET('Smelter Reference List'!$G$4,$S162-4,0))</f>
        <v/>
      </c>
      <c r="I162" s="248" t="str">
        <f ca="1">IF(ISERROR($S162),"",OFFSET('Smelter Reference List'!$H$4,$S162-4,0))</f>
        <v/>
      </c>
      <c r="J162" s="248" t="str">
        <f ca="1">IF(ISERROR($S162),"",OFFSET('Smelter Reference List'!$I$4,$S162-4,0))</f>
        <v/>
      </c>
      <c r="K162" s="245"/>
      <c r="L162" s="245"/>
      <c r="M162" s="245"/>
      <c r="N162" s="245"/>
      <c r="O162" s="245"/>
      <c r="P162" s="245"/>
      <c r="Q162" s="246"/>
      <c r="R162" s="233"/>
      <c r="S162" s="234" t="e">
        <f>IF(C162="",NA(),MATCH($B162&amp;$C162,'Smelter Reference List'!$J:$J,0))</f>
        <v>#N/A</v>
      </c>
      <c r="T162" s="235"/>
      <c r="U162" s="235">
        <f t="shared" ca="1" si="4"/>
        <v>0</v>
      </c>
      <c r="V162" s="235"/>
      <c r="W162" s="235"/>
      <c r="Y162" s="228" t="str">
        <f t="shared" si="5"/>
        <v/>
      </c>
    </row>
    <row r="163" spans="1:25" s="228" customFormat="1" ht="20.25">
      <c r="A163" s="257"/>
      <c r="B163" s="232" t="str">
        <f>IF(LEN(A163)=0,"",INDEX('Smelter Reference List'!$A:$A,MATCH($A163,'Smelter Reference List'!$E:$E,0)))</f>
        <v/>
      </c>
      <c r="C163" s="297" t="str">
        <f>IF(LEN(A163)=0,"",INDEX('Smelter Reference List'!$C:$C,MATCH($A163,'Smelter Reference List'!$E:$E,0)))</f>
        <v/>
      </c>
      <c r="D163" s="161" t="str">
        <f ca="1">IF(ISERROR($S163),"",OFFSET('Smelter Reference List'!$C$4,$S163-4,0)&amp;"")</f>
        <v/>
      </c>
      <c r="E163" s="161" t="str">
        <f ca="1">IF(ISERROR($S163),"",OFFSET('Smelter Reference List'!$D$4,$S163-4,0)&amp;"")</f>
        <v/>
      </c>
      <c r="F163" s="161" t="str">
        <f ca="1">IF(ISERROR($S163),"",OFFSET('Smelter Reference List'!$E$4,$S163-4,0))</f>
        <v/>
      </c>
      <c r="G163" s="161" t="str">
        <f ca="1">IF(C163=$U$4,"Enter smelter details", IF(ISERROR($S163),"",OFFSET('Smelter Reference List'!$F$4,$S163-4,0)))</f>
        <v/>
      </c>
      <c r="H163" s="247" t="str">
        <f ca="1">IF(ISERROR($S163),"",OFFSET('Smelter Reference List'!$G$4,$S163-4,0))</f>
        <v/>
      </c>
      <c r="I163" s="248" t="str">
        <f ca="1">IF(ISERROR($S163),"",OFFSET('Smelter Reference List'!$H$4,$S163-4,0))</f>
        <v/>
      </c>
      <c r="J163" s="248" t="str">
        <f ca="1">IF(ISERROR($S163),"",OFFSET('Smelter Reference List'!$I$4,$S163-4,0))</f>
        <v/>
      </c>
      <c r="K163" s="245"/>
      <c r="L163" s="245"/>
      <c r="M163" s="245"/>
      <c r="N163" s="245"/>
      <c r="O163" s="245"/>
      <c r="P163" s="245"/>
      <c r="Q163" s="246"/>
      <c r="R163" s="233"/>
      <c r="S163" s="234" t="e">
        <f>IF(C163="",NA(),MATCH($B163&amp;$C163,'Smelter Reference List'!$J:$J,0))</f>
        <v>#N/A</v>
      </c>
      <c r="T163" s="235"/>
      <c r="U163" s="235">
        <f t="shared" ca="1" si="4"/>
        <v>0</v>
      </c>
      <c r="V163" s="235"/>
      <c r="W163" s="235"/>
      <c r="Y163" s="228" t="str">
        <f t="shared" si="5"/>
        <v/>
      </c>
    </row>
    <row r="164" spans="1:25" s="228" customFormat="1" ht="20.25">
      <c r="A164" s="257"/>
      <c r="B164" s="232" t="str">
        <f>IF(LEN(A164)=0,"",INDEX('Smelter Reference List'!$A:$A,MATCH($A164,'Smelter Reference List'!$E:$E,0)))</f>
        <v/>
      </c>
      <c r="C164" s="297" t="str">
        <f>IF(LEN(A164)=0,"",INDEX('Smelter Reference List'!$C:$C,MATCH($A164,'Smelter Reference List'!$E:$E,0)))</f>
        <v/>
      </c>
      <c r="D164" s="161" t="str">
        <f ca="1">IF(ISERROR($S164),"",OFFSET('Smelter Reference List'!$C$4,$S164-4,0)&amp;"")</f>
        <v/>
      </c>
      <c r="E164" s="161" t="str">
        <f ca="1">IF(ISERROR($S164),"",OFFSET('Smelter Reference List'!$D$4,$S164-4,0)&amp;"")</f>
        <v/>
      </c>
      <c r="F164" s="161" t="str">
        <f ca="1">IF(ISERROR($S164),"",OFFSET('Smelter Reference List'!$E$4,$S164-4,0))</f>
        <v/>
      </c>
      <c r="G164" s="161" t="str">
        <f ca="1">IF(C164=$U$4,"Enter smelter details", IF(ISERROR($S164),"",OFFSET('Smelter Reference List'!$F$4,$S164-4,0)))</f>
        <v/>
      </c>
      <c r="H164" s="247" t="str">
        <f ca="1">IF(ISERROR($S164),"",OFFSET('Smelter Reference List'!$G$4,$S164-4,0))</f>
        <v/>
      </c>
      <c r="I164" s="248" t="str">
        <f ca="1">IF(ISERROR($S164),"",OFFSET('Smelter Reference List'!$H$4,$S164-4,0))</f>
        <v/>
      </c>
      <c r="J164" s="248" t="str">
        <f ca="1">IF(ISERROR($S164),"",OFFSET('Smelter Reference List'!$I$4,$S164-4,0))</f>
        <v/>
      </c>
      <c r="K164" s="245"/>
      <c r="L164" s="245"/>
      <c r="M164" s="245"/>
      <c r="N164" s="245"/>
      <c r="O164" s="245"/>
      <c r="P164" s="245"/>
      <c r="Q164" s="246"/>
      <c r="R164" s="233"/>
      <c r="S164" s="234" t="e">
        <f>IF(C164="",NA(),MATCH($B164&amp;$C164,'Smelter Reference List'!$J:$J,0))</f>
        <v>#N/A</v>
      </c>
      <c r="T164" s="235"/>
      <c r="U164" s="235">
        <f t="shared" ca="1" si="4"/>
        <v>0</v>
      </c>
      <c r="V164" s="235"/>
      <c r="W164" s="235"/>
      <c r="Y164" s="228" t="str">
        <f t="shared" si="5"/>
        <v/>
      </c>
    </row>
    <row r="165" spans="1:25" s="228" customFormat="1" ht="20.25">
      <c r="A165" s="257"/>
      <c r="B165" s="232" t="str">
        <f>IF(LEN(A165)=0,"",INDEX('Smelter Reference List'!$A:$A,MATCH($A165,'Smelter Reference List'!$E:$E,0)))</f>
        <v/>
      </c>
      <c r="C165" s="297" t="str">
        <f>IF(LEN(A165)=0,"",INDEX('Smelter Reference List'!$C:$C,MATCH($A165,'Smelter Reference List'!$E:$E,0)))</f>
        <v/>
      </c>
      <c r="D165" s="161" t="str">
        <f ca="1">IF(ISERROR($S165),"",OFFSET('Smelter Reference List'!$C$4,$S165-4,0)&amp;"")</f>
        <v/>
      </c>
      <c r="E165" s="161" t="str">
        <f ca="1">IF(ISERROR($S165),"",OFFSET('Smelter Reference List'!$D$4,$S165-4,0)&amp;"")</f>
        <v/>
      </c>
      <c r="F165" s="161" t="str">
        <f ca="1">IF(ISERROR($S165),"",OFFSET('Smelter Reference List'!$E$4,$S165-4,0))</f>
        <v/>
      </c>
      <c r="G165" s="161" t="str">
        <f ca="1">IF(C165=$U$4,"Enter smelter details", IF(ISERROR($S165),"",OFFSET('Smelter Reference List'!$F$4,$S165-4,0)))</f>
        <v/>
      </c>
      <c r="H165" s="247" t="str">
        <f ca="1">IF(ISERROR($S165),"",OFFSET('Smelter Reference List'!$G$4,$S165-4,0))</f>
        <v/>
      </c>
      <c r="I165" s="248" t="str">
        <f ca="1">IF(ISERROR($S165),"",OFFSET('Smelter Reference List'!$H$4,$S165-4,0))</f>
        <v/>
      </c>
      <c r="J165" s="248" t="str">
        <f ca="1">IF(ISERROR($S165),"",OFFSET('Smelter Reference List'!$I$4,$S165-4,0))</f>
        <v/>
      </c>
      <c r="K165" s="245"/>
      <c r="L165" s="245"/>
      <c r="M165" s="245"/>
      <c r="N165" s="245"/>
      <c r="O165" s="245"/>
      <c r="P165" s="245"/>
      <c r="Q165" s="246"/>
      <c r="R165" s="233"/>
      <c r="S165" s="234" t="e">
        <f>IF(C165="",NA(),MATCH($B165&amp;$C165,'Smelter Reference List'!$J:$J,0))</f>
        <v>#N/A</v>
      </c>
      <c r="T165" s="235"/>
      <c r="U165" s="235">
        <f t="shared" ca="1" si="4"/>
        <v>0</v>
      </c>
      <c r="V165" s="235"/>
      <c r="W165" s="235"/>
      <c r="Y165" s="228" t="str">
        <f t="shared" si="5"/>
        <v/>
      </c>
    </row>
    <row r="166" spans="1:25" s="228" customFormat="1" ht="20.25">
      <c r="A166" s="257"/>
      <c r="B166" s="232" t="str">
        <f>IF(LEN(A166)=0,"",INDEX('Smelter Reference List'!$A:$A,MATCH($A166,'Smelter Reference List'!$E:$E,0)))</f>
        <v/>
      </c>
      <c r="C166" s="297" t="str">
        <f>IF(LEN(A166)=0,"",INDEX('Smelter Reference List'!$C:$C,MATCH($A166,'Smelter Reference List'!$E:$E,0)))</f>
        <v/>
      </c>
      <c r="D166" s="161" t="str">
        <f ca="1">IF(ISERROR($S166),"",OFFSET('Smelter Reference List'!$C$4,$S166-4,0)&amp;"")</f>
        <v/>
      </c>
      <c r="E166" s="161" t="str">
        <f ca="1">IF(ISERROR($S166),"",OFFSET('Smelter Reference List'!$D$4,$S166-4,0)&amp;"")</f>
        <v/>
      </c>
      <c r="F166" s="161" t="str">
        <f ca="1">IF(ISERROR($S166),"",OFFSET('Smelter Reference List'!$E$4,$S166-4,0))</f>
        <v/>
      </c>
      <c r="G166" s="161" t="str">
        <f ca="1">IF(C166=$U$4,"Enter smelter details", IF(ISERROR($S166),"",OFFSET('Smelter Reference List'!$F$4,$S166-4,0)))</f>
        <v/>
      </c>
      <c r="H166" s="247" t="str">
        <f ca="1">IF(ISERROR($S166),"",OFFSET('Smelter Reference List'!$G$4,$S166-4,0))</f>
        <v/>
      </c>
      <c r="I166" s="248" t="str">
        <f ca="1">IF(ISERROR($S166),"",OFFSET('Smelter Reference List'!$H$4,$S166-4,0))</f>
        <v/>
      </c>
      <c r="J166" s="248" t="str">
        <f ca="1">IF(ISERROR($S166),"",OFFSET('Smelter Reference List'!$I$4,$S166-4,0))</f>
        <v/>
      </c>
      <c r="K166" s="245"/>
      <c r="L166" s="245"/>
      <c r="M166" s="245"/>
      <c r="N166" s="245"/>
      <c r="O166" s="245"/>
      <c r="P166" s="245"/>
      <c r="Q166" s="246"/>
      <c r="R166" s="233"/>
      <c r="S166" s="234" t="e">
        <f>IF(C166="",NA(),MATCH($B166&amp;$C166,'Smelter Reference List'!$J:$J,0))</f>
        <v>#N/A</v>
      </c>
      <c r="T166" s="235"/>
      <c r="U166" s="235">
        <f t="shared" ca="1" si="4"/>
        <v>0</v>
      </c>
      <c r="V166" s="235"/>
      <c r="W166" s="235"/>
      <c r="Y166" s="228" t="str">
        <f t="shared" si="5"/>
        <v/>
      </c>
    </row>
    <row r="167" spans="1:25" s="228" customFormat="1" ht="20.25">
      <c r="A167" s="257"/>
      <c r="B167" s="232" t="str">
        <f>IF(LEN(A167)=0,"",INDEX('Smelter Reference List'!$A:$A,MATCH($A167,'Smelter Reference List'!$E:$E,0)))</f>
        <v/>
      </c>
      <c r="C167" s="297" t="str">
        <f>IF(LEN(A167)=0,"",INDEX('Smelter Reference List'!$C:$C,MATCH($A167,'Smelter Reference List'!$E:$E,0)))</f>
        <v/>
      </c>
      <c r="D167" s="161" t="str">
        <f ca="1">IF(ISERROR($S167),"",OFFSET('Smelter Reference List'!$C$4,$S167-4,0)&amp;"")</f>
        <v/>
      </c>
      <c r="E167" s="161" t="str">
        <f ca="1">IF(ISERROR($S167),"",OFFSET('Smelter Reference List'!$D$4,$S167-4,0)&amp;"")</f>
        <v/>
      </c>
      <c r="F167" s="161" t="str">
        <f ca="1">IF(ISERROR($S167),"",OFFSET('Smelter Reference List'!$E$4,$S167-4,0))</f>
        <v/>
      </c>
      <c r="G167" s="161" t="str">
        <f ca="1">IF(C167=$U$4,"Enter smelter details", IF(ISERROR($S167),"",OFFSET('Smelter Reference List'!$F$4,$S167-4,0)))</f>
        <v/>
      </c>
      <c r="H167" s="247" t="str">
        <f ca="1">IF(ISERROR($S167),"",OFFSET('Smelter Reference List'!$G$4,$S167-4,0))</f>
        <v/>
      </c>
      <c r="I167" s="248" t="str">
        <f ca="1">IF(ISERROR($S167),"",OFFSET('Smelter Reference List'!$H$4,$S167-4,0))</f>
        <v/>
      </c>
      <c r="J167" s="248" t="str">
        <f ca="1">IF(ISERROR($S167),"",OFFSET('Smelter Reference List'!$I$4,$S167-4,0))</f>
        <v/>
      </c>
      <c r="K167" s="245"/>
      <c r="L167" s="245"/>
      <c r="M167" s="245"/>
      <c r="N167" s="245"/>
      <c r="O167" s="245"/>
      <c r="P167" s="245"/>
      <c r="Q167" s="246"/>
      <c r="R167" s="233"/>
      <c r="S167" s="234" t="e">
        <f>IF(C167="",NA(),MATCH($B167&amp;$C167,'Smelter Reference List'!$J:$J,0))</f>
        <v>#N/A</v>
      </c>
      <c r="T167" s="235"/>
      <c r="U167" s="235">
        <f t="shared" ca="1" si="4"/>
        <v>0</v>
      </c>
      <c r="V167" s="235"/>
      <c r="W167" s="235"/>
      <c r="Y167" s="228" t="str">
        <f t="shared" si="5"/>
        <v/>
      </c>
    </row>
    <row r="168" spans="1:25" s="228" customFormat="1" ht="20.25">
      <c r="A168" s="257"/>
      <c r="B168" s="232" t="str">
        <f>IF(LEN(A168)=0,"",INDEX('Smelter Reference List'!$A:$A,MATCH($A168,'Smelter Reference List'!$E:$E,0)))</f>
        <v/>
      </c>
      <c r="C168" s="297" t="str">
        <f>IF(LEN(A168)=0,"",INDEX('Smelter Reference List'!$C:$C,MATCH($A168,'Smelter Reference List'!$E:$E,0)))</f>
        <v/>
      </c>
      <c r="D168" s="161" t="str">
        <f ca="1">IF(ISERROR($S168),"",OFFSET('Smelter Reference List'!$C$4,$S168-4,0)&amp;"")</f>
        <v/>
      </c>
      <c r="E168" s="161" t="str">
        <f ca="1">IF(ISERROR($S168),"",OFFSET('Smelter Reference List'!$D$4,$S168-4,0)&amp;"")</f>
        <v/>
      </c>
      <c r="F168" s="161" t="str">
        <f ca="1">IF(ISERROR($S168),"",OFFSET('Smelter Reference List'!$E$4,$S168-4,0))</f>
        <v/>
      </c>
      <c r="G168" s="161" t="str">
        <f ca="1">IF(C168=$U$4,"Enter smelter details", IF(ISERROR($S168),"",OFFSET('Smelter Reference List'!$F$4,$S168-4,0)))</f>
        <v/>
      </c>
      <c r="H168" s="247" t="str">
        <f ca="1">IF(ISERROR($S168),"",OFFSET('Smelter Reference List'!$G$4,$S168-4,0))</f>
        <v/>
      </c>
      <c r="I168" s="248" t="str">
        <f ca="1">IF(ISERROR($S168),"",OFFSET('Smelter Reference List'!$H$4,$S168-4,0))</f>
        <v/>
      </c>
      <c r="J168" s="248" t="str">
        <f ca="1">IF(ISERROR($S168),"",OFFSET('Smelter Reference List'!$I$4,$S168-4,0))</f>
        <v/>
      </c>
      <c r="K168" s="245"/>
      <c r="L168" s="245"/>
      <c r="M168" s="245"/>
      <c r="N168" s="245"/>
      <c r="O168" s="245"/>
      <c r="P168" s="245"/>
      <c r="Q168" s="246"/>
      <c r="R168" s="233"/>
      <c r="S168" s="234" t="e">
        <f>IF(C168="",NA(),MATCH($B168&amp;$C168,'Smelter Reference List'!$J:$J,0))</f>
        <v>#N/A</v>
      </c>
      <c r="T168" s="235"/>
      <c r="U168" s="235">
        <f t="shared" ca="1" si="4"/>
        <v>0</v>
      </c>
      <c r="V168" s="235"/>
      <c r="W168" s="235"/>
      <c r="Y168" s="228" t="str">
        <f t="shared" si="5"/>
        <v/>
      </c>
    </row>
    <row r="169" spans="1:25" s="228" customFormat="1" ht="20.25">
      <c r="A169" s="257"/>
      <c r="B169" s="232" t="str">
        <f>IF(LEN(A169)=0,"",INDEX('Smelter Reference List'!$A:$A,MATCH($A169,'Smelter Reference List'!$E:$E,0)))</f>
        <v/>
      </c>
      <c r="C169" s="297" t="str">
        <f>IF(LEN(A169)=0,"",INDEX('Smelter Reference List'!$C:$C,MATCH($A169,'Smelter Reference List'!$E:$E,0)))</f>
        <v/>
      </c>
      <c r="D169" s="161" t="str">
        <f ca="1">IF(ISERROR($S169),"",OFFSET('Smelter Reference List'!$C$4,$S169-4,0)&amp;"")</f>
        <v/>
      </c>
      <c r="E169" s="161" t="str">
        <f ca="1">IF(ISERROR($S169),"",OFFSET('Smelter Reference List'!$D$4,$S169-4,0)&amp;"")</f>
        <v/>
      </c>
      <c r="F169" s="161" t="str">
        <f ca="1">IF(ISERROR($S169),"",OFFSET('Smelter Reference List'!$E$4,$S169-4,0))</f>
        <v/>
      </c>
      <c r="G169" s="161" t="str">
        <f ca="1">IF(C169=$U$4,"Enter smelter details", IF(ISERROR($S169),"",OFFSET('Smelter Reference List'!$F$4,$S169-4,0)))</f>
        <v/>
      </c>
      <c r="H169" s="247" t="str">
        <f ca="1">IF(ISERROR($S169),"",OFFSET('Smelter Reference List'!$G$4,$S169-4,0))</f>
        <v/>
      </c>
      <c r="I169" s="248" t="str">
        <f ca="1">IF(ISERROR($S169),"",OFFSET('Smelter Reference List'!$H$4,$S169-4,0))</f>
        <v/>
      </c>
      <c r="J169" s="248" t="str">
        <f ca="1">IF(ISERROR($S169),"",OFFSET('Smelter Reference List'!$I$4,$S169-4,0))</f>
        <v/>
      </c>
      <c r="K169" s="245"/>
      <c r="L169" s="245"/>
      <c r="M169" s="245"/>
      <c r="N169" s="245"/>
      <c r="O169" s="245"/>
      <c r="P169" s="245"/>
      <c r="Q169" s="246"/>
      <c r="R169" s="233"/>
      <c r="S169" s="234" t="e">
        <f>IF(C169="",NA(),MATCH($B169&amp;$C169,'Smelter Reference List'!$J:$J,0))</f>
        <v>#N/A</v>
      </c>
      <c r="T169" s="235"/>
      <c r="U169" s="235">
        <f t="shared" ca="1" si="4"/>
        <v>0</v>
      </c>
      <c r="V169" s="235"/>
      <c r="W169" s="235"/>
      <c r="Y169" s="228" t="str">
        <f t="shared" si="5"/>
        <v/>
      </c>
    </row>
    <row r="170" spans="1:25" s="228" customFormat="1" ht="20.25">
      <c r="A170" s="257"/>
      <c r="B170" s="232" t="str">
        <f>IF(LEN(A170)=0,"",INDEX('Smelter Reference List'!$A:$A,MATCH($A170,'Smelter Reference List'!$E:$E,0)))</f>
        <v/>
      </c>
      <c r="C170" s="297" t="str">
        <f>IF(LEN(A170)=0,"",INDEX('Smelter Reference List'!$C:$C,MATCH($A170,'Smelter Reference List'!$E:$E,0)))</f>
        <v/>
      </c>
      <c r="D170" s="161" t="str">
        <f ca="1">IF(ISERROR($S170),"",OFFSET('Smelter Reference List'!$C$4,$S170-4,0)&amp;"")</f>
        <v/>
      </c>
      <c r="E170" s="161" t="str">
        <f ca="1">IF(ISERROR($S170),"",OFFSET('Smelter Reference List'!$D$4,$S170-4,0)&amp;"")</f>
        <v/>
      </c>
      <c r="F170" s="161" t="str">
        <f ca="1">IF(ISERROR($S170),"",OFFSET('Smelter Reference List'!$E$4,$S170-4,0))</f>
        <v/>
      </c>
      <c r="G170" s="161" t="str">
        <f ca="1">IF(C170=$U$4,"Enter smelter details", IF(ISERROR($S170),"",OFFSET('Smelter Reference List'!$F$4,$S170-4,0)))</f>
        <v/>
      </c>
      <c r="H170" s="247" t="str">
        <f ca="1">IF(ISERROR($S170),"",OFFSET('Smelter Reference List'!$G$4,$S170-4,0))</f>
        <v/>
      </c>
      <c r="I170" s="248" t="str">
        <f ca="1">IF(ISERROR($S170),"",OFFSET('Smelter Reference List'!$H$4,$S170-4,0))</f>
        <v/>
      </c>
      <c r="J170" s="248" t="str">
        <f ca="1">IF(ISERROR($S170),"",OFFSET('Smelter Reference List'!$I$4,$S170-4,0))</f>
        <v/>
      </c>
      <c r="K170" s="245"/>
      <c r="L170" s="245"/>
      <c r="M170" s="245"/>
      <c r="N170" s="245"/>
      <c r="O170" s="245"/>
      <c r="P170" s="245"/>
      <c r="Q170" s="246"/>
      <c r="R170" s="233"/>
      <c r="S170" s="234" t="e">
        <f>IF(C170="",NA(),MATCH($B170&amp;$C170,'Smelter Reference List'!$J:$J,0))</f>
        <v>#N/A</v>
      </c>
      <c r="T170" s="235"/>
      <c r="U170" s="235">
        <f t="shared" ca="1" si="4"/>
        <v>0</v>
      </c>
      <c r="V170" s="235"/>
      <c r="W170" s="235"/>
      <c r="Y170" s="228" t="str">
        <f t="shared" si="5"/>
        <v/>
      </c>
    </row>
    <row r="171" spans="1:25" s="228" customFormat="1" ht="20.25">
      <c r="A171" s="257"/>
      <c r="B171" s="232" t="str">
        <f>IF(LEN(A171)=0,"",INDEX('Smelter Reference List'!$A:$A,MATCH($A171,'Smelter Reference List'!$E:$E,0)))</f>
        <v/>
      </c>
      <c r="C171" s="297" t="str">
        <f>IF(LEN(A171)=0,"",INDEX('Smelter Reference List'!$C:$C,MATCH($A171,'Smelter Reference List'!$E:$E,0)))</f>
        <v/>
      </c>
      <c r="D171" s="161" t="str">
        <f ca="1">IF(ISERROR($S171),"",OFFSET('Smelter Reference List'!$C$4,$S171-4,0)&amp;"")</f>
        <v/>
      </c>
      <c r="E171" s="161" t="str">
        <f ca="1">IF(ISERROR($S171),"",OFFSET('Smelter Reference List'!$D$4,$S171-4,0)&amp;"")</f>
        <v/>
      </c>
      <c r="F171" s="161" t="str">
        <f ca="1">IF(ISERROR($S171),"",OFFSET('Smelter Reference List'!$E$4,$S171-4,0))</f>
        <v/>
      </c>
      <c r="G171" s="161" t="str">
        <f ca="1">IF(C171=$U$4,"Enter smelter details", IF(ISERROR($S171),"",OFFSET('Smelter Reference List'!$F$4,$S171-4,0)))</f>
        <v/>
      </c>
      <c r="H171" s="247" t="str">
        <f ca="1">IF(ISERROR($S171),"",OFFSET('Smelter Reference List'!$G$4,$S171-4,0))</f>
        <v/>
      </c>
      <c r="I171" s="248" t="str">
        <f ca="1">IF(ISERROR($S171),"",OFFSET('Smelter Reference List'!$H$4,$S171-4,0))</f>
        <v/>
      </c>
      <c r="J171" s="248" t="str">
        <f ca="1">IF(ISERROR($S171),"",OFFSET('Smelter Reference List'!$I$4,$S171-4,0))</f>
        <v/>
      </c>
      <c r="K171" s="245"/>
      <c r="L171" s="245"/>
      <c r="M171" s="245"/>
      <c r="N171" s="245"/>
      <c r="O171" s="245"/>
      <c r="P171" s="245"/>
      <c r="Q171" s="246"/>
      <c r="R171" s="233"/>
      <c r="S171" s="234" t="e">
        <f>IF(C171="",NA(),MATCH($B171&amp;$C171,'Smelter Reference List'!$J:$J,0))</f>
        <v>#N/A</v>
      </c>
      <c r="T171" s="235"/>
      <c r="U171" s="235">
        <f t="shared" ca="1" si="4"/>
        <v>0</v>
      </c>
      <c r="V171" s="235"/>
      <c r="W171" s="235"/>
      <c r="Y171" s="228" t="str">
        <f t="shared" si="5"/>
        <v/>
      </c>
    </row>
    <row r="172" spans="1:25" s="228" customFormat="1" ht="20.25">
      <c r="A172" s="257"/>
      <c r="B172" s="232" t="str">
        <f>IF(LEN(A172)=0,"",INDEX('Smelter Reference List'!$A:$A,MATCH($A172,'Smelter Reference List'!$E:$E,0)))</f>
        <v/>
      </c>
      <c r="C172" s="297" t="str">
        <f>IF(LEN(A172)=0,"",INDEX('Smelter Reference List'!$C:$C,MATCH($A172,'Smelter Reference List'!$E:$E,0)))</f>
        <v/>
      </c>
      <c r="D172" s="161" t="str">
        <f ca="1">IF(ISERROR($S172),"",OFFSET('Smelter Reference List'!$C$4,$S172-4,0)&amp;"")</f>
        <v/>
      </c>
      <c r="E172" s="161" t="str">
        <f ca="1">IF(ISERROR($S172),"",OFFSET('Smelter Reference List'!$D$4,$S172-4,0)&amp;"")</f>
        <v/>
      </c>
      <c r="F172" s="161" t="str">
        <f ca="1">IF(ISERROR($S172),"",OFFSET('Smelter Reference List'!$E$4,$S172-4,0))</f>
        <v/>
      </c>
      <c r="G172" s="161" t="str">
        <f ca="1">IF(C172=$U$4,"Enter smelter details", IF(ISERROR($S172),"",OFFSET('Smelter Reference List'!$F$4,$S172-4,0)))</f>
        <v/>
      </c>
      <c r="H172" s="247" t="str">
        <f ca="1">IF(ISERROR($S172),"",OFFSET('Smelter Reference List'!$G$4,$S172-4,0))</f>
        <v/>
      </c>
      <c r="I172" s="248" t="str">
        <f ca="1">IF(ISERROR($S172),"",OFFSET('Smelter Reference List'!$H$4,$S172-4,0))</f>
        <v/>
      </c>
      <c r="J172" s="248" t="str">
        <f ca="1">IF(ISERROR($S172),"",OFFSET('Smelter Reference List'!$I$4,$S172-4,0))</f>
        <v/>
      </c>
      <c r="K172" s="245"/>
      <c r="L172" s="245"/>
      <c r="M172" s="245"/>
      <c r="N172" s="245"/>
      <c r="O172" s="245"/>
      <c r="P172" s="245"/>
      <c r="Q172" s="246"/>
      <c r="R172" s="233"/>
      <c r="S172" s="234" t="e">
        <f>IF(C172="",NA(),MATCH($B172&amp;$C172,'Smelter Reference List'!$J:$J,0))</f>
        <v>#N/A</v>
      </c>
      <c r="T172" s="235"/>
      <c r="U172" s="235">
        <f t="shared" ca="1" si="4"/>
        <v>0</v>
      </c>
      <c r="V172" s="235"/>
      <c r="W172" s="235"/>
      <c r="Y172" s="228" t="str">
        <f t="shared" si="5"/>
        <v/>
      </c>
    </row>
    <row r="173" spans="1:25" s="228" customFormat="1" ht="20.25">
      <c r="A173" s="257"/>
      <c r="B173" s="232" t="str">
        <f>IF(LEN(A173)=0,"",INDEX('Smelter Reference List'!$A:$A,MATCH($A173,'Smelter Reference List'!$E:$E,0)))</f>
        <v/>
      </c>
      <c r="C173" s="297" t="str">
        <f>IF(LEN(A173)=0,"",INDEX('Smelter Reference List'!$C:$C,MATCH($A173,'Smelter Reference List'!$E:$E,0)))</f>
        <v/>
      </c>
      <c r="D173" s="161" t="str">
        <f ca="1">IF(ISERROR($S173),"",OFFSET('Smelter Reference List'!$C$4,$S173-4,0)&amp;"")</f>
        <v/>
      </c>
      <c r="E173" s="161" t="str">
        <f ca="1">IF(ISERROR($S173),"",OFFSET('Smelter Reference List'!$D$4,$S173-4,0)&amp;"")</f>
        <v/>
      </c>
      <c r="F173" s="161" t="str">
        <f ca="1">IF(ISERROR($S173),"",OFFSET('Smelter Reference List'!$E$4,$S173-4,0))</f>
        <v/>
      </c>
      <c r="G173" s="161" t="str">
        <f ca="1">IF(C173=$U$4,"Enter smelter details", IF(ISERROR($S173),"",OFFSET('Smelter Reference List'!$F$4,$S173-4,0)))</f>
        <v/>
      </c>
      <c r="H173" s="247" t="str">
        <f ca="1">IF(ISERROR($S173),"",OFFSET('Smelter Reference List'!$G$4,$S173-4,0))</f>
        <v/>
      </c>
      <c r="I173" s="248" t="str">
        <f ca="1">IF(ISERROR($S173),"",OFFSET('Smelter Reference List'!$H$4,$S173-4,0))</f>
        <v/>
      </c>
      <c r="J173" s="248" t="str">
        <f ca="1">IF(ISERROR($S173),"",OFFSET('Smelter Reference List'!$I$4,$S173-4,0))</f>
        <v/>
      </c>
      <c r="K173" s="245"/>
      <c r="L173" s="245"/>
      <c r="M173" s="245"/>
      <c r="N173" s="245"/>
      <c r="O173" s="245"/>
      <c r="P173" s="245"/>
      <c r="Q173" s="246"/>
      <c r="R173" s="233"/>
      <c r="S173" s="234" t="e">
        <f>IF(C173="",NA(),MATCH($B173&amp;$C173,'Smelter Reference List'!$J:$J,0))</f>
        <v>#N/A</v>
      </c>
      <c r="T173" s="235"/>
      <c r="U173" s="235">
        <f t="shared" ca="1" si="4"/>
        <v>0</v>
      </c>
      <c r="V173" s="235"/>
      <c r="W173" s="235"/>
      <c r="Y173" s="228" t="str">
        <f t="shared" si="5"/>
        <v/>
      </c>
    </row>
    <row r="174" spans="1:25" s="228" customFormat="1" ht="20.25">
      <c r="A174" s="257"/>
      <c r="B174" s="232" t="str">
        <f>IF(LEN(A174)=0,"",INDEX('Smelter Reference List'!$A:$A,MATCH($A174,'Smelter Reference List'!$E:$E,0)))</f>
        <v/>
      </c>
      <c r="C174" s="297" t="str">
        <f>IF(LEN(A174)=0,"",INDEX('Smelter Reference List'!$C:$C,MATCH($A174,'Smelter Reference List'!$E:$E,0)))</f>
        <v/>
      </c>
      <c r="D174" s="161" t="str">
        <f ca="1">IF(ISERROR($S174),"",OFFSET('Smelter Reference List'!$C$4,$S174-4,0)&amp;"")</f>
        <v/>
      </c>
      <c r="E174" s="161" t="str">
        <f ca="1">IF(ISERROR($S174),"",OFFSET('Smelter Reference List'!$D$4,$S174-4,0)&amp;"")</f>
        <v/>
      </c>
      <c r="F174" s="161" t="str">
        <f ca="1">IF(ISERROR($S174),"",OFFSET('Smelter Reference List'!$E$4,$S174-4,0))</f>
        <v/>
      </c>
      <c r="G174" s="161" t="str">
        <f ca="1">IF(C174=$U$4,"Enter smelter details", IF(ISERROR($S174),"",OFFSET('Smelter Reference List'!$F$4,$S174-4,0)))</f>
        <v/>
      </c>
      <c r="H174" s="247" t="str">
        <f ca="1">IF(ISERROR($S174),"",OFFSET('Smelter Reference List'!$G$4,$S174-4,0))</f>
        <v/>
      </c>
      <c r="I174" s="248" t="str">
        <f ca="1">IF(ISERROR($S174),"",OFFSET('Smelter Reference List'!$H$4,$S174-4,0))</f>
        <v/>
      </c>
      <c r="J174" s="248" t="str">
        <f ca="1">IF(ISERROR($S174),"",OFFSET('Smelter Reference List'!$I$4,$S174-4,0))</f>
        <v/>
      </c>
      <c r="K174" s="245"/>
      <c r="L174" s="245"/>
      <c r="M174" s="245"/>
      <c r="N174" s="245"/>
      <c r="O174" s="245"/>
      <c r="P174" s="245"/>
      <c r="Q174" s="246"/>
      <c r="R174" s="233"/>
      <c r="S174" s="234" t="e">
        <f>IF(C174="",NA(),MATCH($B174&amp;$C174,'Smelter Reference List'!$J:$J,0))</f>
        <v>#N/A</v>
      </c>
      <c r="T174" s="235"/>
      <c r="U174" s="235">
        <f t="shared" ca="1" si="4"/>
        <v>0</v>
      </c>
      <c r="V174" s="235"/>
      <c r="W174" s="235"/>
      <c r="Y174" s="228" t="str">
        <f t="shared" si="5"/>
        <v/>
      </c>
    </row>
    <row r="175" spans="1:25" s="228" customFormat="1" ht="20.25">
      <c r="A175" s="257"/>
      <c r="B175" s="232" t="str">
        <f>IF(LEN(A175)=0,"",INDEX('Smelter Reference List'!$A:$A,MATCH($A175,'Smelter Reference List'!$E:$E,0)))</f>
        <v/>
      </c>
      <c r="C175" s="297" t="str">
        <f>IF(LEN(A175)=0,"",INDEX('Smelter Reference List'!$C:$C,MATCH($A175,'Smelter Reference List'!$E:$E,0)))</f>
        <v/>
      </c>
      <c r="D175" s="161" t="str">
        <f ca="1">IF(ISERROR($S175),"",OFFSET('Smelter Reference List'!$C$4,$S175-4,0)&amp;"")</f>
        <v/>
      </c>
      <c r="E175" s="161" t="str">
        <f ca="1">IF(ISERROR($S175),"",OFFSET('Smelter Reference List'!$D$4,$S175-4,0)&amp;"")</f>
        <v/>
      </c>
      <c r="F175" s="161" t="str">
        <f ca="1">IF(ISERROR($S175),"",OFFSET('Smelter Reference List'!$E$4,$S175-4,0))</f>
        <v/>
      </c>
      <c r="G175" s="161" t="str">
        <f ca="1">IF(C175=$U$4,"Enter smelter details", IF(ISERROR($S175),"",OFFSET('Smelter Reference List'!$F$4,$S175-4,0)))</f>
        <v/>
      </c>
      <c r="H175" s="247" t="str">
        <f ca="1">IF(ISERROR($S175),"",OFFSET('Smelter Reference List'!$G$4,$S175-4,0))</f>
        <v/>
      </c>
      <c r="I175" s="248" t="str">
        <f ca="1">IF(ISERROR($S175),"",OFFSET('Smelter Reference List'!$H$4,$S175-4,0))</f>
        <v/>
      </c>
      <c r="J175" s="248" t="str">
        <f ca="1">IF(ISERROR($S175),"",OFFSET('Smelter Reference List'!$I$4,$S175-4,0))</f>
        <v/>
      </c>
      <c r="K175" s="245"/>
      <c r="L175" s="245"/>
      <c r="M175" s="245"/>
      <c r="N175" s="245"/>
      <c r="O175" s="245"/>
      <c r="P175" s="245"/>
      <c r="Q175" s="246"/>
      <c r="R175" s="233"/>
      <c r="S175" s="234" t="e">
        <f>IF(C175="",NA(),MATCH($B175&amp;$C175,'Smelter Reference List'!$J:$J,0))</f>
        <v>#N/A</v>
      </c>
      <c r="T175" s="235"/>
      <c r="U175" s="235">
        <f t="shared" ca="1" si="4"/>
        <v>0</v>
      </c>
      <c r="V175" s="235"/>
      <c r="W175" s="235"/>
      <c r="Y175" s="228" t="str">
        <f t="shared" si="5"/>
        <v/>
      </c>
    </row>
    <row r="176" spans="1:25" s="228" customFormat="1" ht="20.25">
      <c r="A176" s="257"/>
      <c r="B176" s="232" t="str">
        <f>IF(LEN(A176)=0,"",INDEX('Smelter Reference List'!$A:$A,MATCH($A176,'Smelter Reference List'!$E:$E,0)))</f>
        <v/>
      </c>
      <c r="C176" s="297" t="str">
        <f>IF(LEN(A176)=0,"",INDEX('Smelter Reference List'!$C:$C,MATCH($A176,'Smelter Reference List'!$E:$E,0)))</f>
        <v/>
      </c>
      <c r="D176" s="161" t="str">
        <f ca="1">IF(ISERROR($S176),"",OFFSET('Smelter Reference List'!$C$4,$S176-4,0)&amp;"")</f>
        <v/>
      </c>
      <c r="E176" s="161" t="str">
        <f ca="1">IF(ISERROR($S176),"",OFFSET('Smelter Reference List'!$D$4,$S176-4,0)&amp;"")</f>
        <v/>
      </c>
      <c r="F176" s="161" t="str">
        <f ca="1">IF(ISERROR($S176),"",OFFSET('Smelter Reference List'!$E$4,$S176-4,0))</f>
        <v/>
      </c>
      <c r="G176" s="161" t="str">
        <f ca="1">IF(C176=$U$4,"Enter smelter details", IF(ISERROR($S176),"",OFFSET('Smelter Reference List'!$F$4,$S176-4,0)))</f>
        <v/>
      </c>
      <c r="H176" s="247" t="str">
        <f ca="1">IF(ISERROR($S176),"",OFFSET('Smelter Reference List'!$G$4,$S176-4,0))</f>
        <v/>
      </c>
      <c r="I176" s="248" t="str">
        <f ca="1">IF(ISERROR($S176),"",OFFSET('Smelter Reference List'!$H$4,$S176-4,0))</f>
        <v/>
      </c>
      <c r="J176" s="248" t="str">
        <f ca="1">IF(ISERROR($S176),"",OFFSET('Smelter Reference List'!$I$4,$S176-4,0))</f>
        <v/>
      </c>
      <c r="K176" s="245"/>
      <c r="L176" s="245"/>
      <c r="M176" s="245"/>
      <c r="N176" s="245"/>
      <c r="O176" s="245"/>
      <c r="P176" s="245"/>
      <c r="Q176" s="246"/>
      <c r="R176" s="233"/>
      <c r="S176" s="234" t="e">
        <f>IF(C176="",NA(),MATCH($B176&amp;$C176,'Smelter Reference List'!$J:$J,0))</f>
        <v>#N/A</v>
      </c>
      <c r="T176" s="235"/>
      <c r="U176" s="235">
        <f t="shared" ca="1" si="4"/>
        <v>0</v>
      </c>
      <c r="V176" s="235"/>
      <c r="W176" s="235"/>
      <c r="Y176" s="228" t="str">
        <f t="shared" si="5"/>
        <v/>
      </c>
    </row>
    <row r="177" spans="1:25" s="228" customFormat="1" ht="20.25">
      <c r="A177" s="257"/>
      <c r="B177" s="232" t="str">
        <f>IF(LEN(A177)=0,"",INDEX('Smelter Reference List'!$A:$A,MATCH($A177,'Smelter Reference List'!$E:$E,0)))</f>
        <v/>
      </c>
      <c r="C177" s="297" t="str">
        <f>IF(LEN(A177)=0,"",INDEX('Smelter Reference List'!$C:$C,MATCH($A177,'Smelter Reference List'!$E:$E,0)))</f>
        <v/>
      </c>
      <c r="D177" s="161" t="str">
        <f ca="1">IF(ISERROR($S177),"",OFFSET('Smelter Reference List'!$C$4,$S177-4,0)&amp;"")</f>
        <v/>
      </c>
      <c r="E177" s="161" t="str">
        <f ca="1">IF(ISERROR($S177),"",OFFSET('Smelter Reference List'!$D$4,$S177-4,0)&amp;"")</f>
        <v/>
      </c>
      <c r="F177" s="161" t="str">
        <f ca="1">IF(ISERROR($S177),"",OFFSET('Smelter Reference List'!$E$4,$S177-4,0))</f>
        <v/>
      </c>
      <c r="G177" s="161" t="str">
        <f ca="1">IF(C177=$U$4,"Enter smelter details", IF(ISERROR($S177),"",OFFSET('Smelter Reference List'!$F$4,$S177-4,0)))</f>
        <v/>
      </c>
      <c r="H177" s="247" t="str">
        <f ca="1">IF(ISERROR($S177),"",OFFSET('Smelter Reference List'!$G$4,$S177-4,0))</f>
        <v/>
      </c>
      <c r="I177" s="248" t="str">
        <f ca="1">IF(ISERROR($S177),"",OFFSET('Smelter Reference List'!$H$4,$S177-4,0))</f>
        <v/>
      </c>
      <c r="J177" s="248" t="str">
        <f ca="1">IF(ISERROR($S177),"",OFFSET('Smelter Reference List'!$I$4,$S177-4,0))</f>
        <v/>
      </c>
      <c r="K177" s="245"/>
      <c r="L177" s="245"/>
      <c r="M177" s="245"/>
      <c r="N177" s="245"/>
      <c r="O177" s="245"/>
      <c r="P177" s="245"/>
      <c r="Q177" s="246"/>
      <c r="R177" s="233"/>
      <c r="S177" s="234" t="e">
        <f>IF(C177="",NA(),MATCH($B177&amp;$C177,'Smelter Reference List'!$J:$J,0))</f>
        <v>#N/A</v>
      </c>
      <c r="T177" s="235"/>
      <c r="U177" s="235">
        <f t="shared" ca="1" si="4"/>
        <v>0</v>
      </c>
      <c r="V177" s="235"/>
      <c r="W177" s="235"/>
      <c r="Y177" s="228" t="str">
        <f t="shared" si="5"/>
        <v/>
      </c>
    </row>
    <row r="178" spans="1:25" s="228" customFormat="1" ht="20.25">
      <c r="A178" s="257"/>
      <c r="B178" s="232" t="str">
        <f>IF(LEN(A178)=0,"",INDEX('Smelter Reference List'!$A:$A,MATCH($A178,'Smelter Reference List'!$E:$E,0)))</f>
        <v/>
      </c>
      <c r="C178" s="297" t="str">
        <f>IF(LEN(A178)=0,"",INDEX('Smelter Reference List'!$C:$C,MATCH($A178,'Smelter Reference List'!$E:$E,0)))</f>
        <v/>
      </c>
      <c r="D178" s="161" t="str">
        <f ca="1">IF(ISERROR($S178),"",OFFSET('Smelter Reference List'!$C$4,$S178-4,0)&amp;"")</f>
        <v/>
      </c>
      <c r="E178" s="161" t="str">
        <f ca="1">IF(ISERROR($S178),"",OFFSET('Smelter Reference List'!$D$4,$S178-4,0)&amp;"")</f>
        <v/>
      </c>
      <c r="F178" s="161" t="str">
        <f ca="1">IF(ISERROR($S178),"",OFFSET('Smelter Reference List'!$E$4,$S178-4,0))</f>
        <v/>
      </c>
      <c r="G178" s="161" t="str">
        <f ca="1">IF(C178=$U$4,"Enter smelter details", IF(ISERROR($S178),"",OFFSET('Smelter Reference List'!$F$4,$S178-4,0)))</f>
        <v/>
      </c>
      <c r="H178" s="247" t="str">
        <f ca="1">IF(ISERROR($S178),"",OFFSET('Smelter Reference List'!$G$4,$S178-4,0))</f>
        <v/>
      </c>
      <c r="I178" s="248" t="str">
        <f ca="1">IF(ISERROR($S178),"",OFFSET('Smelter Reference List'!$H$4,$S178-4,0))</f>
        <v/>
      </c>
      <c r="J178" s="248" t="str">
        <f ca="1">IF(ISERROR($S178),"",OFFSET('Smelter Reference List'!$I$4,$S178-4,0))</f>
        <v/>
      </c>
      <c r="K178" s="245"/>
      <c r="L178" s="245"/>
      <c r="M178" s="245"/>
      <c r="N178" s="245"/>
      <c r="O178" s="245"/>
      <c r="P178" s="245"/>
      <c r="Q178" s="246"/>
      <c r="R178" s="233"/>
      <c r="S178" s="234" t="e">
        <f>IF(C178="",NA(),MATCH($B178&amp;$C178,'Smelter Reference List'!$J:$J,0))</f>
        <v>#N/A</v>
      </c>
      <c r="T178" s="235"/>
      <c r="U178" s="235">
        <f t="shared" ca="1" si="4"/>
        <v>0</v>
      </c>
      <c r="V178" s="235"/>
      <c r="W178" s="235"/>
      <c r="Y178" s="228" t="str">
        <f t="shared" si="5"/>
        <v/>
      </c>
    </row>
    <row r="179" spans="1:25" s="228" customFormat="1" ht="20.25">
      <c r="A179" s="257"/>
      <c r="B179" s="232" t="str">
        <f>IF(LEN(A179)=0,"",INDEX('Smelter Reference List'!$A:$A,MATCH($A179,'Smelter Reference List'!$E:$E,0)))</f>
        <v/>
      </c>
      <c r="C179" s="297" t="str">
        <f>IF(LEN(A179)=0,"",INDEX('Smelter Reference List'!$C:$C,MATCH($A179,'Smelter Reference List'!$E:$E,0)))</f>
        <v/>
      </c>
      <c r="D179" s="161" t="str">
        <f ca="1">IF(ISERROR($S179),"",OFFSET('Smelter Reference List'!$C$4,$S179-4,0)&amp;"")</f>
        <v/>
      </c>
      <c r="E179" s="161" t="str">
        <f ca="1">IF(ISERROR($S179),"",OFFSET('Smelter Reference List'!$D$4,$S179-4,0)&amp;"")</f>
        <v/>
      </c>
      <c r="F179" s="161" t="str">
        <f ca="1">IF(ISERROR($S179),"",OFFSET('Smelter Reference List'!$E$4,$S179-4,0))</f>
        <v/>
      </c>
      <c r="G179" s="161" t="str">
        <f ca="1">IF(C179=$U$4,"Enter smelter details", IF(ISERROR($S179),"",OFFSET('Smelter Reference List'!$F$4,$S179-4,0)))</f>
        <v/>
      </c>
      <c r="H179" s="247" t="str">
        <f ca="1">IF(ISERROR($S179),"",OFFSET('Smelter Reference List'!$G$4,$S179-4,0))</f>
        <v/>
      </c>
      <c r="I179" s="248" t="str">
        <f ca="1">IF(ISERROR($S179),"",OFFSET('Smelter Reference List'!$H$4,$S179-4,0))</f>
        <v/>
      </c>
      <c r="J179" s="248" t="str">
        <f ca="1">IF(ISERROR($S179),"",OFFSET('Smelter Reference List'!$I$4,$S179-4,0))</f>
        <v/>
      </c>
      <c r="K179" s="245"/>
      <c r="L179" s="245"/>
      <c r="M179" s="245"/>
      <c r="N179" s="245"/>
      <c r="O179" s="245"/>
      <c r="P179" s="245"/>
      <c r="Q179" s="246"/>
      <c r="R179" s="233"/>
      <c r="S179" s="234" t="e">
        <f>IF(C179="",NA(),MATCH($B179&amp;$C179,'Smelter Reference List'!$J:$J,0))</f>
        <v>#N/A</v>
      </c>
      <c r="T179" s="235"/>
      <c r="U179" s="235">
        <f t="shared" ca="1" si="4"/>
        <v>0</v>
      </c>
      <c r="V179" s="235"/>
      <c r="W179" s="235"/>
      <c r="Y179" s="228" t="str">
        <f t="shared" si="5"/>
        <v/>
      </c>
    </row>
    <row r="180" spans="1:25" s="228" customFormat="1" ht="20.25">
      <c r="A180" s="257"/>
      <c r="B180" s="232" t="str">
        <f>IF(LEN(A180)=0,"",INDEX('Smelter Reference List'!$A:$A,MATCH($A180,'Smelter Reference List'!$E:$E,0)))</f>
        <v/>
      </c>
      <c r="C180" s="297" t="str">
        <f>IF(LEN(A180)=0,"",INDEX('Smelter Reference List'!$C:$C,MATCH($A180,'Smelter Reference List'!$E:$E,0)))</f>
        <v/>
      </c>
      <c r="D180" s="161" t="str">
        <f ca="1">IF(ISERROR($S180),"",OFFSET('Smelter Reference List'!$C$4,$S180-4,0)&amp;"")</f>
        <v/>
      </c>
      <c r="E180" s="161" t="str">
        <f ca="1">IF(ISERROR($S180),"",OFFSET('Smelter Reference List'!$D$4,$S180-4,0)&amp;"")</f>
        <v/>
      </c>
      <c r="F180" s="161" t="str">
        <f ca="1">IF(ISERROR($S180),"",OFFSET('Smelter Reference List'!$E$4,$S180-4,0))</f>
        <v/>
      </c>
      <c r="G180" s="161" t="str">
        <f ca="1">IF(C180=$U$4,"Enter smelter details", IF(ISERROR($S180),"",OFFSET('Smelter Reference List'!$F$4,$S180-4,0)))</f>
        <v/>
      </c>
      <c r="H180" s="247" t="str">
        <f ca="1">IF(ISERROR($S180),"",OFFSET('Smelter Reference List'!$G$4,$S180-4,0))</f>
        <v/>
      </c>
      <c r="I180" s="248" t="str">
        <f ca="1">IF(ISERROR($S180),"",OFFSET('Smelter Reference List'!$H$4,$S180-4,0))</f>
        <v/>
      </c>
      <c r="J180" s="248" t="str">
        <f ca="1">IF(ISERROR($S180),"",OFFSET('Smelter Reference List'!$I$4,$S180-4,0))</f>
        <v/>
      </c>
      <c r="K180" s="245"/>
      <c r="L180" s="245"/>
      <c r="M180" s="245"/>
      <c r="N180" s="245"/>
      <c r="O180" s="245"/>
      <c r="P180" s="245"/>
      <c r="Q180" s="246"/>
      <c r="R180" s="233"/>
      <c r="S180" s="234" t="e">
        <f>IF(C180="",NA(),MATCH($B180&amp;$C180,'Smelter Reference List'!$J:$J,0))</f>
        <v>#N/A</v>
      </c>
      <c r="T180" s="235"/>
      <c r="U180" s="235">
        <f t="shared" ca="1" si="4"/>
        <v>0</v>
      </c>
      <c r="V180" s="235"/>
      <c r="W180" s="235"/>
      <c r="Y180" s="228" t="str">
        <f t="shared" si="5"/>
        <v/>
      </c>
    </row>
    <row r="181" spans="1:25" s="228" customFormat="1" ht="20.25">
      <c r="A181" s="257"/>
      <c r="B181" s="232" t="str">
        <f>IF(LEN(A181)=0,"",INDEX('Smelter Reference List'!$A:$A,MATCH($A181,'Smelter Reference List'!$E:$E,0)))</f>
        <v/>
      </c>
      <c r="C181" s="297" t="str">
        <f>IF(LEN(A181)=0,"",INDEX('Smelter Reference List'!$C:$C,MATCH($A181,'Smelter Reference List'!$E:$E,0)))</f>
        <v/>
      </c>
      <c r="D181" s="161" t="str">
        <f ca="1">IF(ISERROR($S181),"",OFFSET('Smelter Reference List'!$C$4,$S181-4,0)&amp;"")</f>
        <v/>
      </c>
      <c r="E181" s="161" t="str">
        <f ca="1">IF(ISERROR($S181),"",OFFSET('Smelter Reference List'!$D$4,$S181-4,0)&amp;"")</f>
        <v/>
      </c>
      <c r="F181" s="161" t="str">
        <f ca="1">IF(ISERROR($S181),"",OFFSET('Smelter Reference List'!$E$4,$S181-4,0))</f>
        <v/>
      </c>
      <c r="G181" s="161" t="str">
        <f ca="1">IF(C181=$U$4,"Enter smelter details", IF(ISERROR($S181),"",OFFSET('Smelter Reference List'!$F$4,$S181-4,0)))</f>
        <v/>
      </c>
      <c r="H181" s="247" t="str">
        <f ca="1">IF(ISERROR($S181),"",OFFSET('Smelter Reference List'!$G$4,$S181-4,0))</f>
        <v/>
      </c>
      <c r="I181" s="248" t="str">
        <f ca="1">IF(ISERROR($S181),"",OFFSET('Smelter Reference List'!$H$4,$S181-4,0))</f>
        <v/>
      </c>
      <c r="J181" s="248" t="str">
        <f ca="1">IF(ISERROR($S181),"",OFFSET('Smelter Reference List'!$I$4,$S181-4,0))</f>
        <v/>
      </c>
      <c r="K181" s="245"/>
      <c r="L181" s="245"/>
      <c r="M181" s="245"/>
      <c r="N181" s="245"/>
      <c r="O181" s="245"/>
      <c r="P181" s="245"/>
      <c r="Q181" s="246"/>
      <c r="R181" s="233"/>
      <c r="S181" s="234" t="e">
        <f>IF(C181="",NA(),MATCH($B181&amp;$C181,'Smelter Reference List'!$J:$J,0))</f>
        <v>#N/A</v>
      </c>
      <c r="T181" s="235"/>
      <c r="U181" s="235">
        <f t="shared" ca="1" si="4"/>
        <v>0</v>
      </c>
      <c r="V181" s="235"/>
      <c r="W181" s="235"/>
      <c r="Y181" s="228" t="str">
        <f t="shared" si="5"/>
        <v/>
      </c>
    </row>
    <row r="182" spans="1:25" s="228" customFormat="1" ht="20.25">
      <c r="A182" s="257"/>
      <c r="B182" s="232" t="str">
        <f>IF(LEN(A182)=0,"",INDEX('Smelter Reference List'!$A:$A,MATCH($A182,'Smelter Reference List'!$E:$E,0)))</f>
        <v/>
      </c>
      <c r="C182" s="297" t="str">
        <f>IF(LEN(A182)=0,"",INDEX('Smelter Reference List'!$C:$C,MATCH($A182,'Smelter Reference List'!$E:$E,0)))</f>
        <v/>
      </c>
      <c r="D182" s="161" t="str">
        <f ca="1">IF(ISERROR($S182),"",OFFSET('Smelter Reference List'!$C$4,$S182-4,0)&amp;"")</f>
        <v/>
      </c>
      <c r="E182" s="161" t="str">
        <f ca="1">IF(ISERROR($S182),"",OFFSET('Smelter Reference List'!$D$4,$S182-4,0)&amp;"")</f>
        <v/>
      </c>
      <c r="F182" s="161" t="str">
        <f ca="1">IF(ISERROR($S182),"",OFFSET('Smelter Reference List'!$E$4,$S182-4,0))</f>
        <v/>
      </c>
      <c r="G182" s="161" t="str">
        <f ca="1">IF(C182=$U$4,"Enter smelter details", IF(ISERROR($S182),"",OFFSET('Smelter Reference List'!$F$4,$S182-4,0)))</f>
        <v/>
      </c>
      <c r="H182" s="247" t="str">
        <f ca="1">IF(ISERROR($S182),"",OFFSET('Smelter Reference List'!$G$4,$S182-4,0))</f>
        <v/>
      </c>
      <c r="I182" s="248" t="str">
        <f ca="1">IF(ISERROR($S182),"",OFFSET('Smelter Reference List'!$H$4,$S182-4,0))</f>
        <v/>
      </c>
      <c r="J182" s="248" t="str">
        <f ca="1">IF(ISERROR($S182),"",OFFSET('Smelter Reference List'!$I$4,$S182-4,0))</f>
        <v/>
      </c>
      <c r="K182" s="245"/>
      <c r="L182" s="245"/>
      <c r="M182" s="245"/>
      <c r="N182" s="245"/>
      <c r="O182" s="245"/>
      <c r="P182" s="245"/>
      <c r="Q182" s="246"/>
      <c r="R182" s="233"/>
      <c r="S182" s="234" t="e">
        <f>IF(C182="",NA(),MATCH($B182&amp;$C182,'Smelter Reference List'!$J:$J,0))</f>
        <v>#N/A</v>
      </c>
      <c r="T182" s="235"/>
      <c r="U182" s="235">
        <f t="shared" ca="1" si="4"/>
        <v>0</v>
      </c>
      <c r="V182" s="235"/>
      <c r="W182" s="235"/>
      <c r="Y182" s="228" t="str">
        <f t="shared" si="5"/>
        <v/>
      </c>
    </row>
    <row r="183" spans="1:25" s="228" customFormat="1" ht="20.25">
      <c r="A183" s="257"/>
      <c r="B183" s="232" t="str">
        <f>IF(LEN(A183)=0,"",INDEX('Smelter Reference List'!$A:$A,MATCH($A183,'Smelter Reference List'!$E:$E,0)))</f>
        <v/>
      </c>
      <c r="C183" s="297" t="str">
        <f>IF(LEN(A183)=0,"",INDEX('Smelter Reference List'!$C:$C,MATCH($A183,'Smelter Reference List'!$E:$E,0)))</f>
        <v/>
      </c>
      <c r="D183" s="161" t="str">
        <f ca="1">IF(ISERROR($S183),"",OFFSET('Smelter Reference List'!$C$4,$S183-4,0)&amp;"")</f>
        <v/>
      </c>
      <c r="E183" s="161" t="str">
        <f ca="1">IF(ISERROR($S183),"",OFFSET('Smelter Reference List'!$D$4,$S183-4,0)&amp;"")</f>
        <v/>
      </c>
      <c r="F183" s="161" t="str">
        <f ca="1">IF(ISERROR($S183),"",OFFSET('Smelter Reference List'!$E$4,$S183-4,0))</f>
        <v/>
      </c>
      <c r="G183" s="161" t="str">
        <f ca="1">IF(C183=$U$4,"Enter smelter details", IF(ISERROR($S183),"",OFFSET('Smelter Reference List'!$F$4,$S183-4,0)))</f>
        <v/>
      </c>
      <c r="H183" s="247" t="str">
        <f ca="1">IF(ISERROR($S183),"",OFFSET('Smelter Reference List'!$G$4,$S183-4,0))</f>
        <v/>
      </c>
      <c r="I183" s="248" t="str">
        <f ca="1">IF(ISERROR($S183),"",OFFSET('Smelter Reference List'!$H$4,$S183-4,0))</f>
        <v/>
      </c>
      <c r="J183" s="248" t="str">
        <f ca="1">IF(ISERROR($S183),"",OFFSET('Smelter Reference List'!$I$4,$S183-4,0))</f>
        <v/>
      </c>
      <c r="K183" s="245"/>
      <c r="L183" s="245"/>
      <c r="M183" s="245"/>
      <c r="N183" s="245"/>
      <c r="O183" s="245"/>
      <c r="P183" s="245"/>
      <c r="Q183" s="246"/>
      <c r="R183" s="233"/>
      <c r="S183" s="234" t="e">
        <f>IF(C183="",NA(),MATCH($B183&amp;$C183,'Smelter Reference List'!$J:$J,0))</f>
        <v>#N/A</v>
      </c>
      <c r="T183" s="235"/>
      <c r="U183" s="235">
        <f t="shared" ca="1" si="4"/>
        <v>0</v>
      </c>
      <c r="V183" s="235"/>
      <c r="W183" s="235"/>
      <c r="Y183" s="228" t="str">
        <f t="shared" si="5"/>
        <v/>
      </c>
    </row>
    <row r="184" spans="1:25" s="228" customFormat="1" ht="20.25">
      <c r="A184" s="257"/>
      <c r="B184" s="232" t="str">
        <f>IF(LEN(A184)=0,"",INDEX('Smelter Reference List'!$A:$A,MATCH($A184,'Smelter Reference List'!$E:$E,0)))</f>
        <v/>
      </c>
      <c r="C184" s="297" t="str">
        <f>IF(LEN(A184)=0,"",INDEX('Smelter Reference List'!$C:$C,MATCH($A184,'Smelter Reference List'!$E:$E,0)))</f>
        <v/>
      </c>
      <c r="D184" s="161" t="str">
        <f ca="1">IF(ISERROR($S184),"",OFFSET('Smelter Reference List'!$C$4,$S184-4,0)&amp;"")</f>
        <v/>
      </c>
      <c r="E184" s="161" t="str">
        <f ca="1">IF(ISERROR($S184),"",OFFSET('Smelter Reference List'!$D$4,$S184-4,0)&amp;"")</f>
        <v/>
      </c>
      <c r="F184" s="161" t="str">
        <f ca="1">IF(ISERROR($S184),"",OFFSET('Smelter Reference List'!$E$4,$S184-4,0))</f>
        <v/>
      </c>
      <c r="G184" s="161" t="str">
        <f ca="1">IF(C184=$U$4,"Enter smelter details", IF(ISERROR($S184),"",OFFSET('Smelter Reference List'!$F$4,$S184-4,0)))</f>
        <v/>
      </c>
      <c r="H184" s="247" t="str">
        <f ca="1">IF(ISERROR($S184),"",OFFSET('Smelter Reference List'!$G$4,$S184-4,0))</f>
        <v/>
      </c>
      <c r="I184" s="248" t="str">
        <f ca="1">IF(ISERROR($S184),"",OFFSET('Smelter Reference List'!$H$4,$S184-4,0))</f>
        <v/>
      </c>
      <c r="J184" s="248" t="str">
        <f ca="1">IF(ISERROR($S184),"",OFFSET('Smelter Reference List'!$I$4,$S184-4,0))</f>
        <v/>
      </c>
      <c r="K184" s="245"/>
      <c r="L184" s="245"/>
      <c r="M184" s="245"/>
      <c r="N184" s="245"/>
      <c r="O184" s="245"/>
      <c r="P184" s="245"/>
      <c r="Q184" s="246"/>
      <c r="R184" s="233"/>
      <c r="S184" s="234" t="e">
        <f>IF(C184="",NA(),MATCH($B184&amp;$C184,'Smelter Reference List'!$J:$J,0))</f>
        <v>#N/A</v>
      </c>
      <c r="T184" s="235"/>
      <c r="U184" s="235">
        <f t="shared" ca="1" si="4"/>
        <v>0</v>
      </c>
      <c r="V184" s="235"/>
      <c r="W184" s="235"/>
      <c r="Y184" s="228" t="str">
        <f t="shared" si="5"/>
        <v/>
      </c>
    </row>
    <row r="185" spans="1:25" s="228" customFormat="1" ht="20.25">
      <c r="A185" s="257"/>
      <c r="B185" s="232" t="str">
        <f>IF(LEN(A185)=0,"",INDEX('Smelter Reference List'!$A:$A,MATCH($A185,'Smelter Reference List'!$E:$E,0)))</f>
        <v/>
      </c>
      <c r="C185" s="297" t="str">
        <f>IF(LEN(A185)=0,"",INDEX('Smelter Reference List'!$C:$C,MATCH($A185,'Smelter Reference List'!$E:$E,0)))</f>
        <v/>
      </c>
      <c r="D185" s="161" t="str">
        <f ca="1">IF(ISERROR($S185),"",OFFSET('Smelter Reference List'!$C$4,$S185-4,0)&amp;"")</f>
        <v/>
      </c>
      <c r="E185" s="161" t="str">
        <f ca="1">IF(ISERROR($S185),"",OFFSET('Smelter Reference List'!$D$4,$S185-4,0)&amp;"")</f>
        <v/>
      </c>
      <c r="F185" s="161" t="str">
        <f ca="1">IF(ISERROR($S185),"",OFFSET('Smelter Reference List'!$E$4,$S185-4,0))</f>
        <v/>
      </c>
      <c r="G185" s="161" t="str">
        <f ca="1">IF(C185=$U$4,"Enter smelter details", IF(ISERROR($S185),"",OFFSET('Smelter Reference List'!$F$4,$S185-4,0)))</f>
        <v/>
      </c>
      <c r="H185" s="247" t="str">
        <f ca="1">IF(ISERROR($S185),"",OFFSET('Smelter Reference List'!$G$4,$S185-4,0))</f>
        <v/>
      </c>
      <c r="I185" s="248" t="str">
        <f ca="1">IF(ISERROR($S185),"",OFFSET('Smelter Reference List'!$H$4,$S185-4,0))</f>
        <v/>
      </c>
      <c r="J185" s="248" t="str">
        <f ca="1">IF(ISERROR($S185),"",OFFSET('Smelter Reference List'!$I$4,$S185-4,0))</f>
        <v/>
      </c>
      <c r="K185" s="245"/>
      <c r="L185" s="245"/>
      <c r="M185" s="245"/>
      <c r="N185" s="245"/>
      <c r="O185" s="245"/>
      <c r="P185" s="245"/>
      <c r="Q185" s="246"/>
      <c r="R185" s="233"/>
      <c r="S185" s="234" t="e">
        <f>IF(C185="",NA(),MATCH($B185&amp;$C185,'Smelter Reference List'!$J:$J,0))</f>
        <v>#N/A</v>
      </c>
      <c r="T185" s="235"/>
      <c r="U185" s="235">
        <f t="shared" ca="1" si="4"/>
        <v>0</v>
      </c>
      <c r="V185" s="235"/>
      <c r="W185" s="235"/>
      <c r="Y185" s="228" t="str">
        <f t="shared" si="5"/>
        <v/>
      </c>
    </row>
    <row r="186" spans="1:25" s="228" customFormat="1" ht="20.25">
      <c r="A186" s="257"/>
      <c r="B186" s="232" t="str">
        <f>IF(LEN(A186)=0,"",INDEX('Smelter Reference List'!$A:$A,MATCH($A186,'Smelter Reference List'!$E:$E,0)))</f>
        <v/>
      </c>
      <c r="C186" s="297" t="str">
        <f>IF(LEN(A186)=0,"",INDEX('Smelter Reference List'!$C:$C,MATCH($A186,'Smelter Reference List'!$E:$E,0)))</f>
        <v/>
      </c>
      <c r="D186" s="161" t="str">
        <f ca="1">IF(ISERROR($S186),"",OFFSET('Smelter Reference List'!$C$4,$S186-4,0)&amp;"")</f>
        <v/>
      </c>
      <c r="E186" s="161" t="str">
        <f ca="1">IF(ISERROR($S186),"",OFFSET('Smelter Reference List'!$D$4,$S186-4,0)&amp;"")</f>
        <v/>
      </c>
      <c r="F186" s="161" t="str">
        <f ca="1">IF(ISERROR($S186),"",OFFSET('Smelter Reference List'!$E$4,$S186-4,0))</f>
        <v/>
      </c>
      <c r="G186" s="161" t="str">
        <f ca="1">IF(C186=$U$4,"Enter smelter details", IF(ISERROR($S186),"",OFFSET('Smelter Reference List'!$F$4,$S186-4,0)))</f>
        <v/>
      </c>
      <c r="H186" s="247" t="str">
        <f ca="1">IF(ISERROR($S186),"",OFFSET('Smelter Reference List'!$G$4,$S186-4,0))</f>
        <v/>
      </c>
      <c r="I186" s="248" t="str">
        <f ca="1">IF(ISERROR($S186),"",OFFSET('Smelter Reference List'!$H$4,$S186-4,0))</f>
        <v/>
      </c>
      <c r="J186" s="248" t="str">
        <f ca="1">IF(ISERROR($S186),"",OFFSET('Smelter Reference List'!$I$4,$S186-4,0))</f>
        <v/>
      </c>
      <c r="K186" s="245"/>
      <c r="L186" s="245"/>
      <c r="M186" s="245"/>
      <c r="N186" s="245"/>
      <c r="O186" s="245"/>
      <c r="P186" s="245"/>
      <c r="Q186" s="246"/>
      <c r="R186" s="233"/>
      <c r="S186" s="234" t="e">
        <f>IF(C186="",NA(),MATCH($B186&amp;$C186,'Smelter Reference List'!$J:$J,0))</f>
        <v>#N/A</v>
      </c>
      <c r="T186" s="235"/>
      <c r="U186" s="235">
        <f t="shared" ca="1" si="4"/>
        <v>0</v>
      </c>
      <c r="V186" s="235"/>
      <c r="W186" s="235"/>
      <c r="Y186" s="228" t="str">
        <f t="shared" si="5"/>
        <v/>
      </c>
    </row>
    <row r="187" spans="1:25" s="228" customFormat="1" ht="20.25">
      <c r="A187" s="257"/>
      <c r="B187" s="232" t="str">
        <f>IF(LEN(A187)=0,"",INDEX('Smelter Reference List'!$A:$A,MATCH($A187,'Smelter Reference List'!$E:$E,0)))</f>
        <v/>
      </c>
      <c r="C187" s="297" t="str">
        <f>IF(LEN(A187)=0,"",INDEX('Smelter Reference List'!$C:$C,MATCH($A187,'Smelter Reference List'!$E:$E,0)))</f>
        <v/>
      </c>
      <c r="D187" s="161" t="str">
        <f ca="1">IF(ISERROR($S187),"",OFFSET('Smelter Reference List'!$C$4,$S187-4,0)&amp;"")</f>
        <v/>
      </c>
      <c r="E187" s="161" t="str">
        <f ca="1">IF(ISERROR($S187),"",OFFSET('Smelter Reference List'!$D$4,$S187-4,0)&amp;"")</f>
        <v/>
      </c>
      <c r="F187" s="161" t="str">
        <f ca="1">IF(ISERROR($S187),"",OFFSET('Smelter Reference List'!$E$4,$S187-4,0))</f>
        <v/>
      </c>
      <c r="G187" s="161" t="str">
        <f ca="1">IF(C187=$U$4,"Enter smelter details", IF(ISERROR($S187),"",OFFSET('Smelter Reference List'!$F$4,$S187-4,0)))</f>
        <v/>
      </c>
      <c r="H187" s="247" t="str">
        <f ca="1">IF(ISERROR($S187),"",OFFSET('Smelter Reference List'!$G$4,$S187-4,0))</f>
        <v/>
      </c>
      <c r="I187" s="248" t="str">
        <f ca="1">IF(ISERROR($S187),"",OFFSET('Smelter Reference List'!$H$4,$S187-4,0))</f>
        <v/>
      </c>
      <c r="J187" s="248" t="str">
        <f ca="1">IF(ISERROR($S187),"",OFFSET('Smelter Reference List'!$I$4,$S187-4,0))</f>
        <v/>
      </c>
      <c r="K187" s="245"/>
      <c r="L187" s="245"/>
      <c r="M187" s="245"/>
      <c r="N187" s="245"/>
      <c r="O187" s="245"/>
      <c r="P187" s="245"/>
      <c r="Q187" s="246"/>
      <c r="R187" s="233"/>
      <c r="S187" s="234" t="e">
        <f>IF(C187="",NA(),MATCH($B187&amp;$C187,'Smelter Reference List'!$J:$J,0))</f>
        <v>#N/A</v>
      </c>
      <c r="T187" s="235"/>
      <c r="U187" s="235">
        <f t="shared" ca="1" si="4"/>
        <v>0</v>
      </c>
      <c r="V187" s="235"/>
      <c r="W187" s="235"/>
      <c r="Y187" s="228" t="str">
        <f t="shared" si="5"/>
        <v/>
      </c>
    </row>
    <row r="188" spans="1:25" s="228" customFormat="1" ht="20.25">
      <c r="A188" s="257"/>
      <c r="B188" s="232" t="str">
        <f>IF(LEN(A188)=0,"",INDEX('Smelter Reference List'!$A:$A,MATCH($A188,'Smelter Reference List'!$E:$E,0)))</f>
        <v/>
      </c>
      <c r="C188" s="297" t="str">
        <f>IF(LEN(A188)=0,"",INDEX('Smelter Reference List'!$C:$C,MATCH($A188,'Smelter Reference List'!$E:$E,0)))</f>
        <v/>
      </c>
      <c r="D188" s="161" t="str">
        <f ca="1">IF(ISERROR($S188),"",OFFSET('Smelter Reference List'!$C$4,$S188-4,0)&amp;"")</f>
        <v/>
      </c>
      <c r="E188" s="161" t="str">
        <f ca="1">IF(ISERROR($S188),"",OFFSET('Smelter Reference List'!$D$4,$S188-4,0)&amp;"")</f>
        <v/>
      </c>
      <c r="F188" s="161" t="str">
        <f ca="1">IF(ISERROR($S188),"",OFFSET('Smelter Reference List'!$E$4,$S188-4,0))</f>
        <v/>
      </c>
      <c r="G188" s="161" t="str">
        <f ca="1">IF(C188=$U$4,"Enter smelter details", IF(ISERROR($S188),"",OFFSET('Smelter Reference List'!$F$4,$S188-4,0)))</f>
        <v/>
      </c>
      <c r="H188" s="247" t="str">
        <f ca="1">IF(ISERROR($S188),"",OFFSET('Smelter Reference List'!$G$4,$S188-4,0))</f>
        <v/>
      </c>
      <c r="I188" s="248" t="str">
        <f ca="1">IF(ISERROR($S188),"",OFFSET('Smelter Reference List'!$H$4,$S188-4,0))</f>
        <v/>
      </c>
      <c r="J188" s="248" t="str">
        <f ca="1">IF(ISERROR($S188),"",OFFSET('Smelter Reference List'!$I$4,$S188-4,0))</f>
        <v/>
      </c>
      <c r="K188" s="245"/>
      <c r="L188" s="245"/>
      <c r="M188" s="245"/>
      <c r="N188" s="245"/>
      <c r="O188" s="245"/>
      <c r="P188" s="245"/>
      <c r="Q188" s="246"/>
      <c r="R188" s="233"/>
      <c r="S188" s="234" t="e">
        <f>IF(C188="",NA(),MATCH($B188&amp;$C188,'Smelter Reference List'!$J:$J,0))</f>
        <v>#N/A</v>
      </c>
      <c r="T188" s="235"/>
      <c r="U188" s="235">
        <f t="shared" ca="1" si="4"/>
        <v>0</v>
      </c>
      <c r="V188" s="235"/>
      <c r="W188" s="235"/>
      <c r="Y188" s="228" t="str">
        <f t="shared" si="5"/>
        <v/>
      </c>
    </row>
    <row r="189" spans="1:25" s="228" customFormat="1" ht="20.25">
      <c r="A189" s="257"/>
      <c r="B189" s="232" t="str">
        <f>IF(LEN(A189)=0,"",INDEX('Smelter Reference List'!$A:$A,MATCH($A189,'Smelter Reference List'!$E:$E,0)))</f>
        <v/>
      </c>
      <c r="C189" s="297" t="str">
        <f>IF(LEN(A189)=0,"",INDEX('Smelter Reference List'!$C:$C,MATCH($A189,'Smelter Reference List'!$E:$E,0)))</f>
        <v/>
      </c>
      <c r="D189" s="161" t="str">
        <f ca="1">IF(ISERROR($S189),"",OFFSET('Smelter Reference List'!$C$4,$S189-4,0)&amp;"")</f>
        <v/>
      </c>
      <c r="E189" s="161" t="str">
        <f ca="1">IF(ISERROR($S189),"",OFFSET('Smelter Reference List'!$D$4,$S189-4,0)&amp;"")</f>
        <v/>
      </c>
      <c r="F189" s="161" t="str">
        <f ca="1">IF(ISERROR($S189),"",OFFSET('Smelter Reference List'!$E$4,$S189-4,0))</f>
        <v/>
      </c>
      <c r="G189" s="161" t="str">
        <f ca="1">IF(C189=$U$4,"Enter smelter details", IF(ISERROR($S189),"",OFFSET('Smelter Reference List'!$F$4,$S189-4,0)))</f>
        <v/>
      </c>
      <c r="H189" s="247" t="str">
        <f ca="1">IF(ISERROR($S189),"",OFFSET('Smelter Reference List'!$G$4,$S189-4,0))</f>
        <v/>
      </c>
      <c r="I189" s="248" t="str">
        <f ca="1">IF(ISERROR($S189),"",OFFSET('Smelter Reference List'!$H$4,$S189-4,0))</f>
        <v/>
      </c>
      <c r="J189" s="248" t="str">
        <f ca="1">IF(ISERROR($S189),"",OFFSET('Smelter Reference List'!$I$4,$S189-4,0))</f>
        <v/>
      </c>
      <c r="K189" s="245"/>
      <c r="L189" s="245"/>
      <c r="M189" s="245"/>
      <c r="N189" s="245"/>
      <c r="O189" s="245"/>
      <c r="P189" s="245"/>
      <c r="Q189" s="246"/>
      <c r="R189" s="233"/>
      <c r="S189" s="234" t="e">
        <f>IF(C189="",NA(),MATCH($B189&amp;$C189,'Smelter Reference List'!$J:$J,0))</f>
        <v>#N/A</v>
      </c>
      <c r="T189" s="235"/>
      <c r="U189" s="235">
        <f t="shared" ca="1" si="4"/>
        <v>0</v>
      </c>
      <c r="V189" s="235"/>
      <c r="W189" s="235"/>
      <c r="Y189" s="228" t="str">
        <f t="shared" si="5"/>
        <v/>
      </c>
    </row>
    <row r="190" spans="1:25" s="228" customFormat="1" ht="20.25">
      <c r="A190" s="257"/>
      <c r="B190" s="232" t="str">
        <f>IF(LEN(A190)=0,"",INDEX('Smelter Reference List'!$A:$A,MATCH($A190,'Smelter Reference List'!$E:$E,0)))</f>
        <v/>
      </c>
      <c r="C190" s="297" t="str">
        <f>IF(LEN(A190)=0,"",INDEX('Smelter Reference List'!$C:$C,MATCH($A190,'Smelter Reference List'!$E:$E,0)))</f>
        <v/>
      </c>
      <c r="D190" s="161" t="str">
        <f ca="1">IF(ISERROR($S190),"",OFFSET('Smelter Reference List'!$C$4,$S190-4,0)&amp;"")</f>
        <v/>
      </c>
      <c r="E190" s="161" t="str">
        <f ca="1">IF(ISERROR($S190),"",OFFSET('Smelter Reference List'!$D$4,$S190-4,0)&amp;"")</f>
        <v/>
      </c>
      <c r="F190" s="161" t="str">
        <f ca="1">IF(ISERROR($S190),"",OFFSET('Smelter Reference List'!$E$4,$S190-4,0))</f>
        <v/>
      </c>
      <c r="G190" s="161" t="str">
        <f ca="1">IF(C190=$U$4,"Enter smelter details", IF(ISERROR($S190),"",OFFSET('Smelter Reference List'!$F$4,$S190-4,0)))</f>
        <v/>
      </c>
      <c r="H190" s="247" t="str">
        <f ca="1">IF(ISERROR($S190),"",OFFSET('Smelter Reference List'!$G$4,$S190-4,0))</f>
        <v/>
      </c>
      <c r="I190" s="248" t="str">
        <f ca="1">IF(ISERROR($S190),"",OFFSET('Smelter Reference List'!$H$4,$S190-4,0))</f>
        <v/>
      </c>
      <c r="J190" s="248" t="str">
        <f ca="1">IF(ISERROR($S190),"",OFFSET('Smelter Reference List'!$I$4,$S190-4,0))</f>
        <v/>
      </c>
      <c r="K190" s="245"/>
      <c r="L190" s="245"/>
      <c r="M190" s="245"/>
      <c r="N190" s="245"/>
      <c r="O190" s="245"/>
      <c r="P190" s="245"/>
      <c r="Q190" s="246"/>
      <c r="R190" s="233"/>
      <c r="S190" s="234" t="e">
        <f>IF(C190="",NA(),MATCH($B190&amp;$C190,'Smelter Reference List'!$J:$J,0))</f>
        <v>#N/A</v>
      </c>
      <c r="T190" s="235"/>
      <c r="U190" s="235">
        <f t="shared" ca="1" si="4"/>
        <v>0</v>
      </c>
      <c r="V190" s="235"/>
      <c r="W190" s="235"/>
      <c r="Y190" s="228" t="str">
        <f t="shared" si="5"/>
        <v/>
      </c>
    </row>
    <row r="191" spans="1:25" s="228" customFormat="1" ht="20.25">
      <c r="A191" s="257"/>
      <c r="B191" s="232" t="str">
        <f>IF(LEN(A191)=0,"",INDEX('Smelter Reference List'!$A:$A,MATCH($A191,'Smelter Reference List'!$E:$E,0)))</f>
        <v/>
      </c>
      <c r="C191" s="297" t="str">
        <f>IF(LEN(A191)=0,"",INDEX('Smelter Reference List'!$C:$C,MATCH($A191,'Smelter Reference List'!$E:$E,0)))</f>
        <v/>
      </c>
      <c r="D191" s="161" t="str">
        <f ca="1">IF(ISERROR($S191),"",OFFSET('Smelter Reference List'!$C$4,$S191-4,0)&amp;"")</f>
        <v/>
      </c>
      <c r="E191" s="161" t="str">
        <f ca="1">IF(ISERROR($S191),"",OFFSET('Smelter Reference List'!$D$4,$S191-4,0)&amp;"")</f>
        <v/>
      </c>
      <c r="F191" s="161" t="str">
        <f ca="1">IF(ISERROR($S191),"",OFFSET('Smelter Reference List'!$E$4,$S191-4,0))</f>
        <v/>
      </c>
      <c r="G191" s="161" t="str">
        <f ca="1">IF(C191=$U$4,"Enter smelter details", IF(ISERROR($S191),"",OFFSET('Smelter Reference List'!$F$4,$S191-4,0)))</f>
        <v/>
      </c>
      <c r="H191" s="247" t="str">
        <f ca="1">IF(ISERROR($S191),"",OFFSET('Smelter Reference List'!$G$4,$S191-4,0))</f>
        <v/>
      </c>
      <c r="I191" s="248" t="str">
        <f ca="1">IF(ISERROR($S191),"",OFFSET('Smelter Reference List'!$H$4,$S191-4,0))</f>
        <v/>
      </c>
      <c r="J191" s="248" t="str">
        <f ca="1">IF(ISERROR($S191),"",OFFSET('Smelter Reference List'!$I$4,$S191-4,0))</f>
        <v/>
      </c>
      <c r="K191" s="245"/>
      <c r="L191" s="245"/>
      <c r="M191" s="245"/>
      <c r="N191" s="245"/>
      <c r="O191" s="245"/>
      <c r="P191" s="245"/>
      <c r="Q191" s="246"/>
      <c r="R191" s="233"/>
      <c r="S191" s="234" t="e">
        <f>IF(C191="",NA(),MATCH($B191&amp;$C191,'Smelter Reference List'!$J:$J,0))</f>
        <v>#N/A</v>
      </c>
      <c r="T191" s="235"/>
      <c r="U191" s="235">
        <f t="shared" ca="1" si="4"/>
        <v>0</v>
      </c>
      <c r="V191" s="235"/>
      <c r="W191" s="235"/>
      <c r="Y191" s="228" t="str">
        <f t="shared" si="5"/>
        <v/>
      </c>
    </row>
    <row r="192" spans="1:25" s="228" customFormat="1" ht="20.25">
      <c r="A192" s="257"/>
      <c r="B192" s="232" t="str">
        <f>IF(LEN(A192)=0,"",INDEX('Smelter Reference List'!$A:$A,MATCH($A192,'Smelter Reference List'!$E:$E,0)))</f>
        <v/>
      </c>
      <c r="C192" s="297" t="str">
        <f>IF(LEN(A192)=0,"",INDEX('Smelter Reference List'!$C:$C,MATCH($A192,'Smelter Reference List'!$E:$E,0)))</f>
        <v/>
      </c>
      <c r="D192" s="161" t="str">
        <f ca="1">IF(ISERROR($S192),"",OFFSET('Smelter Reference List'!$C$4,$S192-4,0)&amp;"")</f>
        <v/>
      </c>
      <c r="E192" s="161" t="str">
        <f ca="1">IF(ISERROR($S192),"",OFFSET('Smelter Reference List'!$D$4,$S192-4,0)&amp;"")</f>
        <v/>
      </c>
      <c r="F192" s="161" t="str">
        <f ca="1">IF(ISERROR($S192),"",OFFSET('Smelter Reference List'!$E$4,$S192-4,0))</f>
        <v/>
      </c>
      <c r="G192" s="161" t="str">
        <f ca="1">IF(C192=$U$4,"Enter smelter details", IF(ISERROR($S192),"",OFFSET('Smelter Reference List'!$F$4,$S192-4,0)))</f>
        <v/>
      </c>
      <c r="H192" s="247" t="str">
        <f ca="1">IF(ISERROR($S192),"",OFFSET('Smelter Reference List'!$G$4,$S192-4,0))</f>
        <v/>
      </c>
      <c r="I192" s="248" t="str">
        <f ca="1">IF(ISERROR($S192),"",OFFSET('Smelter Reference List'!$H$4,$S192-4,0))</f>
        <v/>
      </c>
      <c r="J192" s="248" t="str">
        <f ca="1">IF(ISERROR($S192),"",OFFSET('Smelter Reference List'!$I$4,$S192-4,0))</f>
        <v/>
      </c>
      <c r="K192" s="245"/>
      <c r="L192" s="245"/>
      <c r="M192" s="245"/>
      <c r="N192" s="245"/>
      <c r="O192" s="245"/>
      <c r="P192" s="245"/>
      <c r="Q192" s="246"/>
      <c r="R192" s="233"/>
      <c r="S192" s="234" t="e">
        <f>IF(C192="",NA(),MATCH($B192&amp;$C192,'Smelter Reference List'!$J:$J,0))</f>
        <v>#N/A</v>
      </c>
      <c r="T192" s="235"/>
      <c r="U192" s="235">
        <f t="shared" ca="1" si="4"/>
        <v>0</v>
      </c>
      <c r="V192" s="235"/>
      <c r="W192" s="235"/>
      <c r="Y192" s="228" t="str">
        <f t="shared" si="5"/>
        <v/>
      </c>
    </row>
    <row r="193" spans="1:25" s="228" customFormat="1" ht="20.25">
      <c r="A193" s="257"/>
      <c r="B193" s="232" t="str">
        <f>IF(LEN(A193)=0,"",INDEX('Smelter Reference List'!$A:$A,MATCH($A193,'Smelter Reference List'!$E:$E,0)))</f>
        <v/>
      </c>
      <c r="C193" s="297" t="str">
        <f>IF(LEN(A193)=0,"",INDEX('Smelter Reference List'!$C:$C,MATCH($A193,'Smelter Reference List'!$E:$E,0)))</f>
        <v/>
      </c>
      <c r="D193" s="161" t="str">
        <f ca="1">IF(ISERROR($S193),"",OFFSET('Smelter Reference List'!$C$4,$S193-4,0)&amp;"")</f>
        <v/>
      </c>
      <c r="E193" s="161" t="str">
        <f ca="1">IF(ISERROR($S193),"",OFFSET('Smelter Reference List'!$D$4,$S193-4,0)&amp;"")</f>
        <v/>
      </c>
      <c r="F193" s="161" t="str">
        <f ca="1">IF(ISERROR($S193),"",OFFSET('Smelter Reference List'!$E$4,$S193-4,0))</f>
        <v/>
      </c>
      <c r="G193" s="161" t="str">
        <f ca="1">IF(C193=$U$4,"Enter smelter details", IF(ISERROR($S193),"",OFFSET('Smelter Reference List'!$F$4,$S193-4,0)))</f>
        <v/>
      </c>
      <c r="H193" s="247" t="str">
        <f ca="1">IF(ISERROR($S193),"",OFFSET('Smelter Reference List'!$G$4,$S193-4,0))</f>
        <v/>
      </c>
      <c r="I193" s="248" t="str">
        <f ca="1">IF(ISERROR($S193),"",OFFSET('Smelter Reference List'!$H$4,$S193-4,0))</f>
        <v/>
      </c>
      <c r="J193" s="248" t="str">
        <f ca="1">IF(ISERROR($S193),"",OFFSET('Smelter Reference List'!$I$4,$S193-4,0))</f>
        <v/>
      </c>
      <c r="K193" s="245"/>
      <c r="L193" s="245"/>
      <c r="M193" s="245"/>
      <c r="N193" s="245"/>
      <c r="O193" s="245"/>
      <c r="P193" s="245"/>
      <c r="Q193" s="246"/>
      <c r="R193" s="233"/>
      <c r="S193" s="234" t="e">
        <f>IF(C193="",NA(),MATCH($B193&amp;$C193,'Smelter Reference List'!$J:$J,0))</f>
        <v>#N/A</v>
      </c>
      <c r="T193" s="235"/>
      <c r="U193" s="235">
        <f t="shared" ca="1" si="4"/>
        <v>0</v>
      </c>
      <c r="V193" s="235"/>
      <c r="W193" s="235"/>
      <c r="Y193" s="228" t="str">
        <f t="shared" si="5"/>
        <v/>
      </c>
    </row>
    <row r="194" spans="1:25" s="228" customFormat="1" ht="20.25">
      <c r="A194" s="257"/>
      <c r="B194" s="232" t="str">
        <f>IF(LEN(A194)=0,"",INDEX('Smelter Reference List'!$A:$A,MATCH($A194,'Smelter Reference List'!$E:$E,0)))</f>
        <v/>
      </c>
      <c r="C194" s="297" t="str">
        <f>IF(LEN(A194)=0,"",INDEX('Smelter Reference List'!$C:$C,MATCH($A194,'Smelter Reference List'!$E:$E,0)))</f>
        <v/>
      </c>
      <c r="D194" s="161" t="str">
        <f ca="1">IF(ISERROR($S194),"",OFFSET('Smelter Reference List'!$C$4,$S194-4,0)&amp;"")</f>
        <v/>
      </c>
      <c r="E194" s="161" t="str">
        <f ca="1">IF(ISERROR($S194),"",OFFSET('Smelter Reference List'!$D$4,$S194-4,0)&amp;"")</f>
        <v/>
      </c>
      <c r="F194" s="161" t="str">
        <f ca="1">IF(ISERROR($S194),"",OFFSET('Smelter Reference List'!$E$4,$S194-4,0))</f>
        <v/>
      </c>
      <c r="G194" s="161" t="str">
        <f ca="1">IF(C194=$U$4,"Enter smelter details", IF(ISERROR($S194),"",OFFSET('Smelter Reference List'!$F$4,$S194-4,0)))</f>
        <v/>
      </c>
      <c r="H194" s="247" t="str">
        <f ca="1">IF(ISERROR($S194),"",OFFSET('Smelter Reference List'!$G$4,$S194-4,0))</f>
        <v/>
      </c>
      <c r="I194" s="248" t="str">
        <f ca="1">IF(ISERROR($S194),"",OFFSET('Smelter Reference List'!$H$4,$S194-4,0))</f>
        <v/>
      </c>
      <c r="J194" s="248" t="str">
        <f ca="1">IF(ISERROR($S194),"",OFFSET('Smelter Reference List'!$I$4,$S194-4,0))</f>
        <v/>
      </c>
      <c r="K194" s="245"/>
      <c r="L194" s="245"/>
      <c r="M194" s="245"/>
      <c r="N194" s="245"/>
      <c r="O194" s="245"/>
      <c r="P194" s="245"/>
      <c r="Q194" s="246"/>
      <c r="R194" s="233"/>
      <c r="S194" s="234" t="e">
        <f>IF(C194="",NA(),MATCH($B194&amp;$C194,'Smelter Reference List'!$J:$J,0))</f>
        <v>#N/A</v>
      </c>
      <c r="T194" s="235"/>
      <c r="U194" s="235">
        <f t="shared" ca="1" si="4"/>
        <v>0</v>
      </c>
      <c r="V194" s="235"/>
      <c r="W194" s="235"/>
      <c r="Y194" s="228" t="str">
        <f t="shared" si="5"/>
        <v/>
      </c>
    </row>
    <row r="195" spans="1:25" s="228" customFormat="1" ht="20.25">
      <c r="A195" s="257"/>
      <c r="B195" s="232" t="str">
        <f>IF(LEN(A195)=0,"",INDEX('Smelter Reference List'!$A:$A,MATCH($A195,'Smelter Reference List'!$E:$E,0)))</f>
        <v/>
      </c>
      <c r="C195" s="297" t="str">
        <f>IF(LEN(A195)=0,"",INDEX('Smelter Reference List'!$C:$C,MATCH($A195,'Smelter Reference List'!$E:$E,0)))</f>
        <v/>
      </c>
      <c r="D195" s="161" t="str">
        <f ca="1">IF(ISERROR($S195),"",OFFSET('Smelter Reference List'!$C$4,$S195-4,0)&amp;"")</f>
        <v/>
      </c>
      <c r="E195" s="161" t="str">
        <f ca="1">IF(ISERROR($S195),"",OFFSET('Smelter Reference List'!$D$4,$S195-4,0)&amp;"")</f>
        <v/>
      </c>
      <c r="F195" s="161" t="str">
        <f ca="1">IF(ISERROR($S195),"",OFFSET('Smelter Reference List'!$E$4,$S195-4,0))</f>
        <v/>
      </c>
      <c r="G195" s="161" t="str">
        <f ca="1">IF(C195=$U$4,"Enter smelter details", IF(ISERROR($S195),"",OFFSET('Smelter Reference List'!$F$4,$S195-4,0)))</f>
        <v/>
      </c>
      <c r="H195" s="247" t="str">
        <f ca="1">IF(ISERROR($S195),"",OFFSET('Smelter Reference List'!$G$4,$S195-4,0))</f>
        <v/>
      </c>
      <c r="I195" s="248" t="str">
        <f ca="1">IF(ISERROR($S195),"",OFFSET('Smelter Reference List'!$H$4,$S195-4,0))</f>
        <v/>
      </c>
      <c r="J195" s="248" t="str">
        <f ca="1">IF(ISERROR($S195),"",OFFSET('Smelter Reference List'!$I$4,$S195-4,0))</f>
        <v/>
      </c>
      <c r="K195" s="245"/>
      <c r="L195" s="245"/>
      <c r="M195" s="245"/>
      <c r="N195" s="245"/>
      <c r="O195" s="245"/>
      <c r="P195" s="245"/>
      <c r="Q195" s="246"/>
      <c r="R195" s="233"/>
      <c r="S195" s="234" t="e">
        <f>IF(C195="",NA(),MATCH($B195&amp;$C195,'Smelter Reference List'!$J:$J,0))</f>
        <v>#N/A</v>
      </c>
      <c r="T195" s="235"/>
      <c r="U195" s="235">
        <f t="shared" ca="1" si="4"/>
        <v>0</v>
      </c>
      <c r="V195" s="235"/>
      <c r="W195" s="235"/>
      <c r="Y195" s="228" t="str">
        <f t="shared" si="5"/>
        <v/>
      </c>
    </row>
    <row r="196" spans="1:25" s="228" customFormat="1" ht="20.25">
      <c r="A196" s="257"/>
      <c r="B196" s="232" t="str">
        <f>IF(LEN(A196)=0,"",INDEX('Smelter Reference List'!$A:$A,MATCH($A196,'Smelter Reference List'!$E:$E,0)))</f>
        <v/>
      </c>
      <c r="C196" s="297" t="str">
        <f>IF(LEN(A196)=0,"",INDEX('Smelter Reference List'!$C:$C,MATCH($A196,'Smelter Reference List'!$E:$E,0)))</f>
        <v/>
      </c>
      <c r="D196" s="161" t="str">
        <f ca="1">IF(ISERROR($S196),"",OFFSET('Smelter Reference List'!$C$4,$S196-4,0)&amp;"")</f>
        <v/>
      </c>
      <c r="E196" s="161" t="str">
        <f ca="1">IF(ISERROR($S196),"",OFFSET('Smelter Reference List'!$D$4,$S196-4,0)&amp;"")</f>
        <v/>
      </c>
      <c r="F196" s="161" t="str">
        <f ca="1">IF(ISERROR($S196),"",OFFSET('Smelter Reference List'!$E$4,$S196-4,0))</f>
        <v/>
      </c>
      <c r="G196" s="161" t="str">
        <f ca="1">IF(C196=$U$4,"Enter smelter details", IF(ISERROR($S196),"",OFFSET('Smelter Reference List'!$F$4,$S196-4,0)))</f>
        <v/>
      </c>
      <c r="H196" s="247" t="str">
        <f ca="1">IF(ISERROR($S196),"",OFFSET('Smelter Reference List'!$G$4,$S196-4,0))</f>
        <v/>
      </c>
      <c r="I196" s="248" t="str">
        <f ca="1">IF(ISERROR($S196),"",OFFSET('Smelter Reference List'!$H$4,$S196-4,0))</f>
        <v/>
      </c>
      <c r="J196" s="248" t="str">
        <f ca="1">IF(ISERROR($S196),"",OFFSET('Smelter Reference List'!$I$4,$S196-4,0))</f>
        <v/>
      </c>
      <c r="K196" s="245"/>
      <c r="L196" s="245"/>
      <c r="M196" s="245"/>
      <c r="N196" s="245"/>
      <c r="O196" s="245"/>
      <c r="P196" s="245"/>
      <c r="Q196" s="246"/>
      <c r="R196" s="233"/>
      <c r="S196" s="234" t="e">
        <f>IF(C196="",NA(),MATCH($B196&amp;$C196,'Smelter Reference List'!$J:$J,0))</f>
        <v>#N/A</v>
      </c>
      <c r="T196" s="235"/>
      <c r="U196" s="235">
        <f t="shared" ca="1" si="4"/>
        <v>0</v>
      </c>
      <c r="V196" s="235"/>
      <c r="W196" s="235"/>
      <c r="Y196" s="228" t="str">
        <f t="shared" si="5"/>
        <v/>
      </c>
    </row>
    <row r="197" spans="1:25" s="228" customFormat="1" ht="20.25">
      <c r="A197" s="257"/>
      <c r="B197" s="232" t="str">
        <f>IF(LEN(A197)=0,"",INDEX('Smelter Reference List'!$A:$A,MATCH($A197,'Smelter Reference List'!$E:$E,0)))</f>
        <v/>
      </c>
      <c r="C197" s="297" t="str">
        <f>IF(LEN(A197)=0,"",INDEX('Smelter Reference List'!$C:$C,MATCH($A197,'Smelter Reference List'!$E:$E,0)))</f>
        <v/>
      </c>
      <c r="D197" s="161" t="str">
        <f ca="1">IF(ISERROR($S197),"",OFFSET('Smelter Reference List'!$C$4,$S197-4,0)&amp;"")</f>
        <v/>
      </c>
      <c r="E197" s="161" t="str">
        <f ca="1">IF(ISERROR($S197),"",OFFSET('Smelter Reference List'!$D$4,$S197-4,0)&amp;"")</f>
        <v/>
      </c>
      <c r="F197" s="161" t="str">
        <f ca="1">IF(ISERROR($S197),"",OFFSET('Smelter Reference List'!$E$4,$S197-4,0))</f>
        <v/>
      </c>
      <c r="G197" s="161" t="str">
        <f ca="1">IF(C197=$U$4,"Enter smelter details", IF(ISERROR($S197),"",OFFSET('Smelter Reference List'!$F$4,$S197-4,0)))</f>
        <v/>
      </c>
      <c r="H197" s="247" t="str">
        <f ca="1">IF(ISERROR($S197),"",OFFSET('Smelter Reference List'!$G$4,$S197-4,0))</f>
        <v/>
      </c>
      <c r="I197" s="248" t="str">
        <f ca="1">IF(ISERROR($S197),"",OFFSET('Smelter Reference List'!$H$4,$S197-4,0))</f>
        <v/>
      </c>
      <c r="J197" s="248" t="str">
        <f ca="1">IF(ISERROR($S197),"",OFFSET('Smelter Reference List'!$I$4,$S197-4,0))</f>
        <v/>
      </c>
      <c r="K197" s="245"/>
      <c r="L197" s="245"/>
      <c r="M197" s="245"/>
      <c r="N197" s="245"/>
      <c r="O197" s="245"/>
      <c r="P197" s="245"/>
      <c r="Q197" s="246"/>
      <c r="R197" s="233"/>
      <c r="S197" s="234" t="e">
        <f>IF(C197="",NA(),MATCH($B197&amp;$C197,'Smelter Reference List'!$J:$J,0))</f>
        <v>#N/A</v>
      </c>
      <c r="T197" s="235"/>
      <c r="U197" s="235">
        <f t="shared" ca="1" si="4"/>
        <v>0</v>
      </c>
      <c r="V197" s="235"/>
      <c r="W197" s="235"/>
      <c r="Y197" s="228" t="str">
        <f t="shared" si="5"/>
        <v/>
      </c>
    </row>
    <row r="198" spans="1:25" s="228" customFormat="1" ht="20.25">
      <c r="A198" s="257"/>
      <c r="B198" s="232" t="str">
        <f>IF(LEN(A198)=0,"",INDEX('Smelter Reference List'!$A:$A,MATCH($A198,'Smelter Reference List'!$E:$E,0)))</f>
        <v/>
      </c>
      <c r="C198" s="297" t="str">
        <f>IF(LEN(A198)=0,"",INDEX('Smelter Reference List'!$C:$C,MATCH($A198,'Smelter Reference List'!$E:$E,0)))</f>
        <v/>
      </c>
      <c r="D198" s="161" t="str">
        <f ca="1">IF(ISERROR($S198),"",OFFSET('Smelter Reference List'!$C$4,$S198-4,0)&amp;"")</f>
        <v/>
      </c>
      <c r="E198" s="161" t="str">
        <f ca="1">IF(ISERROR($S198),"",OFFSET('Smelter Reference List'!$D$4,$S198-4,0)&amp;"")</f>
        <v/>
      </c>
      <c r="F198" s="161" t="str">
        <f ca="1">IF(ISERROR($S198),"",OFFSET('Smelter Reference List'!$E$4,$S198-4,0))</f>
        <v/>
      </c>
      <c r="G198" s="161" t="str">
        <f ca="1">IF(C198=$U$4,"Enter smelter details", IF(ISERROR($S198),"",OFFSET('Smelter Reference List'!$F$4,$S198-4,0)))</f>
        <v/>
      </c>
      <c r="H198" s="247" t="str">
        <f ca="1">IF(ISERROR($S198),"",OFFSET('Smelter Reference List'!$G$4,$S198-4,0))</f>
        <v/>
      </c>
      <c r="I198" s="248" t="str">
        <f ca="1">IF(ISERROR($S198),"",OFFSET('Smelter Reference List'!$H$4,$S198-4,0))</f>
        <v/>
      </c>
      <c r="J198" s="248" t="str">
        <f ca="1">IF(ISERROR($S198),"",OFFSET('Smelter Reference List'!$I$4,$S198-4,0))</f>
        <v/>
      </c>
      <c r="K198" s="245"/>
      <c r="L198" s="245"/>
      <c r="M198" s="245"/>
      <c r="N198" s="245"/>
      <c r="O198" s="245"/>
      <c r="P198" s="245"/>
      <c r="Q198" s="246"/>
      <c r="R198" s="233"/>
      <c r="S198" s="234" t="e">
        <f>IF(C198="",NA(),MATCH($B198&amp;$C198,'Smelter Reference List'!$J:$J,0))</f>
        <v>#N/A</v>
      </c>
      <c r="T198" s="235"/>
      <c r="U198" s="235">
        <f t="shared" ref="U198:U261" ca="1" si="6">IF(AND(C198="Smelter not listed",OR(LEN(D198)=0,LEN(E198)=0)),1,0)</f>
        <v>0</v>
      </c>
      <c r="V198" s="235"/>
      <c r="W198" s="235"/>
      <c r="Y198" s="228" t="str">
        <f t="shared" ref="Y198:Y261" si="7">B198&amp;C198</f>
        <v/>
      </c>
    </row>
    <row r="199" spans="1:25" s="228" customFormat="1" ht="20.25">
      <c r="A199" s="257"/>
      <c r="B199" s="232" t="str">
        <f>IF(LEN(A199)=0,"",INDEX('Smelter Reference List'!$A:$A,MATCH($A199,'Smelter Reference List'!$E:$E,0)))</f>
        <v/>
      </c>
      <c r="C199" s="297" t="str">
        <f>IF(LEN(A199)=0,"",INDEX('Smelter Reference List'!$C:$C,MATCH($A199,'Smelter Reference List'!$E:$E,0)))</f>
        <v/>
      </c>
      <c r="D199" s="161" t="str">
        <f ca="1">IF(ISERROR($S199),"",OFFSET('Smelter Reference List'!$C$4,$S199-4,0)&amp;"")</f>
        <v/>
      </c>
      <c r="E199" s="161" t="str">
        <f ca="1">IF(ISERROR($S199),"",OFFSET('Smelter Reference List'!$D$4,$S199-4,0)&amp;"")</f>
        <v/>
      </c>
      <c r="F199" s="161" t="str">
        <f ca="1">IF(ISERROR($S199),"",OFFSET('Smelter Reference List'!$E$4,$S199-4,0))</f>
        <v/>
      </c>
      <c r="G199" s="161" t="str">
        <f ca="1">IF(C199=$U$4,"Enter smelter details", IF(ISERROR($S199),"",OFFSET('Smelter Reference List'!$F$4,$S199-4,0)))</f>
        <v/>
      </c>
      <c r="H199" s="247" t="str">
        <f ca="1">IF(ISERROR($S199),"",OFFSET('Smelter Reference List'!$G$4,$S199-4,0))</f>
        <v/>
      </c>
      <c r="I199" s="248" t="str">
        <f ca="1">IF(ISERROR($S199),"",OFFSET('Smelter Reference List'!$H$4,$S199-4,0))</f>
        <v/>
      </c>
      <c r="J199" s="248" t="str">
        <f ca="1">IF(ISERROR($S199),"",OFFSET('Smelter Reference List'!$I$4,$S199-4,0))</f>
        <v/>
      </c>
      <c r="K199" s="245"/>
      <c r="L199" s="245"/>
      <c r="M199" s="245"/>
      <c r="N199" s="245"/>
      <c r="O199" s="245"/>
      <c r="P199" s="245"/>
      <c r="Q199" s="246"/>
      <c r="R199" s="233"/>
      <c r="S199" s="234" t="e">
        <f>IF(C199="",NA(),MATCH($B199&amp;$C199,'Smelter Reference List'!$J:$J,0))</f>
        <v>#N/A</v>
      </c>
      <c r="T199" s="235"/>
      <c r="U199" s="235">
        <f t="shared" ca="1" si="6"/>
        <v>0</v>
      </c>
      <c r="V199" s="235"/>
      <c r="W199" s="235"/>
      <c r="Y199" s="228" t="str">
        <f t="shared" si="7"/>
        <v/>
      </c>
    </row>
    <row r="200" spans="1:25" s="228" customFormat="1" ht="20.25">
      <c r="A200" s="257"/>
      <c r="B200" s="232" t="str">
        <f>IF(LEN(A200)=0,"",INDEX('Smelter Reference List'!$A:$A,MATCH($A200,'Smelter Reference List'!$E:$E,0)))</f>
        <v/>
      </c>
      <c r="C200" s="297" t="str">
        <f>IF(LEN(A200)=0,"",INDEX('Smelter Reference List'!$C:$C,MATCH($A200,'Smelter Reference List'!$E:$E,0)))</f>
        <v/>
      </c>
      <c r="D200" s="161" t="str">
        <f ca="1">IF(ISERROR($S200),"",OFFSET('Smelter Reference List'!$C$4,$S200-4,0)&amp;"")</f>
        <v/>
      </c>
      <c r="E200" s="161" t="str">
        <f ca="1">IF(ISERROR($S200),"",OFFSET('Smelter Reference List'!$D$4,$S200-4,0)&amp;"")</f>
        <v/>
      </c>
      <c r="F200" s="161" t="str">
        <f ca="1">IF(ISERROR($S200),"",OFFSET('Smelter Reference List'!$E$4,$S200-4,0))</f>
        <v/>
      </c>
      <c r="G200" s="161" t="str">
        <f ca="1">IF(C200=$U$4,"Enter smelter details", IF(ISERROR($S200),"",OFFSET('Smelter Reference List'!$F$4,$S200-4,0)))</f>
        <v/>
      </c>
      <c r="H200" s="247" t="str">
        <f ca="1">IF(ISERROR($S200),"",OFFSET('Smelter Reference List'!$G$4,$S200-4,0))</f>
        <v/>
      </c>
      <c r="I200" s="248" t="str">
        <f ca="1">IF(ISERROR($S200),"",OFFSET('Smelter Reference List'!$H$4,$S200-4,0))</f>
        <v/>
      </c>
      <c r="J200" s="248" t="str">
        <f ca="1">IF(ISERROR($S200),"",OFFSET('Smelter Reference List'!$I$4,$S200-4,0))</f>
        <v/>
      </c>
      <c r="K200" s="245"/>
      <c r="L200" s="245"/>
      <c r="M200" s="245"/>
      <c r="N200" s="245"/>
      <c r="O200" s="245"/>
      <c r="P200" s="245"/>
      <c r="Q200" s="246"/>
      <c r="R200" s="233"/>
      <c r="S200" s="234" t="e">
        <f>IF(C200="",NA(),MATCH($B200&amp;$C200,'Smelter Reference List'!$J:$J,0))</f>
        <v>#N/A</v>
      </c>
      <c r="T200" s="235"/>
      <c r="U200" s="235">
        <f t="shared" ca="1" si="6"/>
        <v>0</v>
      </c>
      <c r="V200" s="235"/>
      <c r="W200" s="235"/>
      <c r="Y200" s="228" t="str">
        <f t="shared" si="7"/>
        <v/>
      </c>
    </row>
    <row r="201" spans="1:25" s="228" customFormat="1" ht="20.25">
      <c r="A201" s="257"/>
      <c r="B201" s="232" t="str">
        <f>IF(LEN(A201)=0,"",INDEX('Smelter Reference List'!$A:$A,MATCH($A201,'Smelter Reference List'!$E:$E,0)))</f>
        <v/>
      </c>
      <c r="C201" s="297" t="str">
        <f>IF(LEN(A201)=0,"",INDEX('Smelter Reference List'!$C:$C,MATCH($A201,'Smelter Reference List'!$E:$E,0)))</f>
        <v/>
      </c>
      <c r="D201" s="161" t="str">
        <f ca="1">IF(ISERROR($S201),"",OFFSET('Smelter Reference List'!$C$4,$S201-4,0)&amp;"")</f>
        <v/>
      </c>
      <c r="E201" s="161" t="str">
        <f ca="1">IF(ISERROR($S201),"",OFFSET('Smelter Reference List'!$D$4,$S201-4,0)&amp;"")</f>
        <v/>
      </c>
      <c r="F201" s="161" t="str">
        <f ca="1">IF(ISERROR($S201),"",OFFSET('Smelter Reference List'!$E$4,$S201-4,0))</f>
        <v/>
      </c>
      <c r="G201" s="161" t="str">
        <f ca="1">IF(C201=$U$4,"Enter smelter details", IF(ISERROR($S201),"",OFFSET('Smelter Reference List'!$F$4,$S201-4,0)))</f>
        <v/>
      </c>
      <c r="H201" s="247" t="str">
        <f ca="1">IF(ISERROR($S201),"",OFFSET('Smelter Reference List'!$G$4,$S201-4,0))</f>
        <v/>
      </c>
      <c r="I201" s="248" t="str">
        <f ca="1">IF(ISERROR($S201),"",OFFSET('Smelter Reference List'!$H$4,$S201-4,0))</f>
        <v/>
      </c>
      <c r="J201" s="248" t="str">
        <f ca="1">IF(ISERROR($S201),"",OFFSET('Smelter Reference List'!$I$4,$S201-4,0))</f>
        <v/>
      </c>
      <c r="K201" s="245"/>
      <c r="L201" s="245"/>
      <c r="M201" s="245"/>
      <c r="N201" s="245"/>
      <c r="O201" s="245"/>
      <c r="P201" s="245"/>
      <c r="Q201" s="246"/>
      <c r="R201" s="233"/>
      <c r="S201" s="234" t="e">
        <f>IF(C201="",NA(),MATCH($B201&amp;$C201,'Smelter Reference List'!$J:$J,0))</f>
        <v>#N/A</v>
      </c>
      <c r="T201" s="235"/>
      <c r="U201" s="235">
        <f t="shared" ca="1" si="6"/>
        <v>0</v>
      </c>
      <c r="V201" s="235"/>
      <c r="W201" s="235"/>
      <c r="Y201" s="228" t="str">
        <f t="shared" si="7"/>
        <v/>
      </c>
    </row>
    <row r="202" spans="1:25" s="228" customFormat="1" ht="20.25">
      <c r="A202" s="257"/>
      <c r="B202" s="232" t="str">
        <f>IF(LEN(A202)=0,"",INDEX('Smelter Reference List'!$A:$A,MATCH($A202,'Smelter Reference List'!$E:$E,0)))</f>
        <v/>
      </c>
      <c r="C202" s="297" t="str">
        <f>IF(LEN(A202)=0,"",INDEX('Smelter Reference List'!$C:$C,MATCH($A202,'Smelter Reference List'!$E:$E,0)))</f>
        <v/>
      </c>
      <c r="D202" s="161" t="str">
        <f ca="1">IF(ISERROR($S202),"",OFFSET('Smelter Reference List'!$C$4,$S202-4,0)&amp;"")</f>
        <v/>
      </c>
      <c r="E202" s="161" t="str">
        <f ca="1">IF(ISERROR($S202),"",OFFSET('Smelter Reference List'!$D$4,$S202-4,0)&amp;"")</f>
        <v/>
      </c>
      <c r="F202" s="161" t="str">
        <f ca="1">IF(ISERROR($S202),"",OFFSET('Smelter Reference List'!$E$4,$S202-4,0))</f>
        <v/>
      </c>
      <c r="G202" s="161" t="str">
        <f ca="1">IF(C202=$U$4,"Enter smelter details", IF(ISERROR($S202),"",OFFSET('Smelter Reference List'!$F$4,$S202-4,0)))</f>
        <v/>
      </c>
      <c r="H202" s="247" t="str">
        <f ca="1">IF(ISERROR($S202),"",OFFSET('Smelter Reference List'!$G$4,$S202-4,0))</f>
        <v/>
      </c>
      <c r="I202" s="248" t="str">
        <f ca="1">IF(ISERROR($S202),"",OFFSET('Smelter Reference List'!$H$4,$S202-4,0))</f>
        <v/>
      </c>
      <c r="J202" s="248" t="str">
        <f ca="1">IF(ISERROR($S202),"",OFFSET('Smelter Reference List'!$I$4,$S202-4,0))</f>
        <v/>
      </c>
      <c r="K202" s="245"/>
      <c r="L202" s="245"/>
      <c r="M202" s="245"/>
      <c r="N202" s="245"/>
      <c r="O202" s="245"/>
      <c r="P202" s="245"/>
      <c r="Q202" s="246"/>
      <c r="R202" s="233"/>
      <c r="S202" s="234" t="e">
        <f>IF(C202="",NA(),MATCH($B202&amp;$C202,'Smelter Reference List'!$J:$J,0))</f>
        <v>#N/A</v>
      </c>
      <c r="T202" s="235"/>
      <c r="U202" s="235">
        <f t="shared" ca="1" si="6"/>
        <v>0</v>
      </c>
      <c r="V202" s="235"/>
      <c r="W202" s="235"/>
      <c r="Y202" s="228" t="str">
        <f t="shared" si="7"/>
        <v/>
      </c>
    </row>
    <row r="203" spans="1:25" s="228" customFormat="1" ht="20.25">
      <c r="A203" s="257"/>
      <c r="B203" s="232" t="str">
        <f>IF(LEN(A203)=0,"",INDEX('Smelter Reference List'!$A:$A,MATCH($A203,'Smelter Reference List'!$E:$E,0)))</f>
        <v/>
      </c>
      <c r="C203" s="297" t="str">
        <f>IF(LEN(A203)=0,"",INDEX('Smelter Reference List'!$C:$C,MATCH($A203,'Smelter Reference List'!$E:$E,0)))</f>
        <v/>
      </c>
      <c r="D203" s="161" t="str">
        <f ca="1">IF(ISERROR($S203),"",OFFSET('Smelter Reference List'!$C$4,$S203-4,0)&amp;"")</f>
        <v/>
      </c>
      <c r="E203" s="161" t="str">
        <f ca="1">IF(ISERROR($S203),"",OFFSET('Smelter Reference List'!$D$4,$S203-4,0)&amp;"")</f>
        <v/>
      </c>
      <c r="F203" s="161" t="str">
        <f ca="1">IF(ISERROR($S203),"",OFFSET('Smelter Reference List'!$E$4,$S203-4,0))</f>
        <v/>
      </c>
      <c r="G203" s="161" t="str">
        <f ca="1">IF(C203=$U$4,"Enter smelter details", IF(ISERROR($S203),"",OFFSET('Smelter Reference List'!$F$4,$S203-4,0)))</f>
        <v/>
      </c>
      <c r="H203" s="247" t="str">
        <f ca="1">IF(ISERROR($S203),"",OFFSET('Smelter Reference List'!$G$4,$S203-4,0))</f>
        <v/>
      </c>
      <c r="I203" s="248" t="str">
        <f ca="1">IF(ISERROR($S203),"",OFFSET('Smelter Reference List'!$H$4,$S203-4,0))</f>
        <v/>
      </c>
      <c r="J203" s="248" t="str">
        <f ca="1">IF(ISERROR($S203),"",OFFSET('Smelter Reference List'!$I$4,$S203-4,0))</f>
        <v/>
      </c>
      <c r="K203" s="245"/>
      <c r="L203" s="245"/>
      <c r="M203" s="245"/>
      <c r="N203" s="245"/>
      <c r="O203" s="245"/>
      <c r="P203" s="245"/>
      <c r="Q203" s="246"/>
      <c r="R203" s="233"/>
      <c r="S203" s="234" t="e">
        <f>IF(C203="",NA(),MATCH($B203&amp;$C203,'Smelter Reference List'!$J:$J,0))</f>
        <v>#N/A</v>
      </c>
      <c r="T203" s="235"/>
      <c r="U203" s="235">
        <f t="shared" ca="1" si="6"/>
        <v>0</v>
      </c>
      <c r="V203" s="235"/>
      <c r="W203" s="235"/>
      <c r="Y203" s="228" t="str">
        <f t="shared" si="7"/>
        <v/>
      </c>
    </row>
    <row r="204" spans="1:25" s="228" customFormat="1" ht="20.25">
      <c r="A204" s="257"/>
      <c r="B204" s="232" t="str">
        <f>IF(LEN(A204)=0,"",INDEX('Smelter Reference List'!$A:$A,MATCH($A204,'Smelter Reference List'!$E:$E,0)))</f>
        <v/>
      </c>
      <c r="C204" s="297" t="str">
        <f>IF(LEN(A204)=0,"",INDEX('Smelter Reference List'!$C:$C,MATCH($A204,'Smelter Reference List'!$E:$E,0)))</f>
        <v/>
      </c>
      <c r="D204" s="161" t="str">
        <f ca="1">IF(ISERROR($S204),"",OFFSET('Smelter Reference List'!$C$4,$S204-4,0)&amp;"")</f>
        <v/>
      </c>
      <c r="E204" s="161" t="str">
        <f ca="1">IF(ISERROR($S204),"",OFFSET('Smelter Reference List'!$D$4,$S204-4,0)&amp;"")</f>
        <v/>
      </c>
      <c r="F204" s="161" t="str">
        <f ca="1">IF(ISERROR($S204),"",OFFSET('Smelter Reference List'!$E$4,$S204-4,0))</f>
        <v/>
      </c>
      <c r="G204" s="161" t="str">
        <f ca="1">IF(C204=$U$4,"Enter smelter details", IF(ISERROR($S204),"",OFFSET('Smelter Reference List'!$F$4,$S204-4,0)))</f>
        <v/>
      </c>
      <c r="H204" s="247" t="str">
        <f ca="1">IF(ISERROR($S204),"",OFFSET('Smelter Reference List'!$G$4,$S204-4,0))</f>
        <v/>
      </c>
      <c r="I204" s="248" t="str">
        <f ca="1">IF(ISERROR($S204),"",OFFSET('Smelter Reference List'!$H$4,$S204-4,0))</f>
        <v/>
      </c>
      <c r="J204" s="248" t="str">
        <f ca="1">IF(ISERROR($S204),"",OFFSET('Smelter Reference List'!$I$4,$S204-4,0))</f>
        <v/>
      </c>
      <c r="K204" s="245"/>
      <c r="L204" s="245"/>
      <c r="M204" s="245"/>
      <c r="N204" s="245"/>
      <c r="O204" s="245"/>
      <c r="P204" s="245"/>
      <c r="Q204" s="246"/>
      <c r="R204" s="233"/>
      <c r="S204" s="234" t="e">
        <f>IF(C204="",NA(),MATCH($B204&amp;$C204,'Smelter Reference List'!$J:$J,0))</f>
        <v>#N/A</v>
      </c>
      <c r="T204" s="235"/>
      <c r="U204" s="235">
        <f t="shared" ca="1" si="6"/>
        <v>0</v>
      </c>
      <c r="V204" s="235"/>
      <c r="W204" s="235"/>
      <c r="Y204" s="228" t="str">
        <f t="shared" si="7"/>
        <v/>
      </c>
    </row>
    <row r="205" spans="1:25" s="228" customFormat="1" ht="20.25">
      <c r="A205" s="257"/>
      <c r="B205" s="232" t="str">
        <f>IF(LEN(A205)=0,"",INDEX('Smelter Reference List'!$A:$A,MATCH($A205,'Smelter Reference List'!$E:$E,0)))</f>
        <v/>
      </c>
      <c r="C205" s="297" t="str">
        <f>IF(LEN(A205)=0,"",INDEX('Smelter Reference List'!$C:$C,MATCH($A205,'Smelter Reference List'!$E:$E,0)))</f>
        <v/>
      </c>
      <c r="D205" s="161" t="str">
        <f ca="1">IF(ISERROR($S205),"",OFFSET('Smelter Reference List'!$C$4,$S205-4,0)&amp;"")</f>
        <v/>
      </c>
      <c r="E205" s="161" t="str">
        <f ca="1">IF(ISERROR($S205),"",OFFSET('Smelter Reference List'!$D$4,$S205-4,0)&amp;"")</f>
        <v/>
      </c>
      <c r="F205" s="161" t="str">
        <f ca="1">IF(ISERROR($S205),"",OFFSET('Smelter Reference List'!$E$4,$S205-4,0))</f>
        <v/>
      </c>
      <c r="G205" s="161" t="str">
        <f ca="1">IF(C205=$U$4,"Enter smelter details", IF(ISERROR($S205),"",OFFSET('Smelter Reference List'!$F$4,$S205-4,0)))</f>
        <v/>
      </c>
      <c r="H205" s="247" t="str">
        <f ca="1">IF(ISERROR($S205),"",OFFSET('Smelter Reference List'!$G$4,$S205-4,0))</f>
        <v/>
      </c>
      <c r="I205" s="248" t="str">
        <f ca="1">IF(ISERROR($S205),"",OFFSET('Smelter Reference List'!$H$4,$S205-4,0))</f>
        <v/>
      </c>
      <c r="J205" s="248" t="str">
        <f ca="1">IF(ISERROR($S205),"",OFFSET('Smelter Reference List'!$I$4,$S205-4,0))</f>
        <v/>
      </c>
      <c r="K205" s="245"/>
      <c r="L205" s="245"/>
      <c r="M205" s="245"/>
      <c r="N205" s="245"/>
      <c r="O205" s="245"/>
      <c r="P205" s="245"/>
      <c r="Q205" s="246"/>
      <c r="R205" s="233"/>
      <c r="S205" s="234" t="e">
        <f>IF(C205="",NA(),MATCH($B205&amp;$C205,'Smelter Reference List'!$J:$J,0))</f>
        <v>#N/A</v>
      </c>
      <c r="T205" s="235"/>
      <c r="U205" s="235">
        <f t="shared" ca="1" si="6"/>
        <v>0</v>
      </c>
      <c r="V205" s="235"/>
      <c r="W205" s="235"/>
      <c r="Y205" s="228" t="str">
        <f t="shared" si="7"/>
        <v/>
      </c>
    </row>
    <row r="206" spans="1:25" s="228" customFormat="1" ht="20.25">
      <c r="A206" s="257"/>
      <c r="B206" s="232" t="str">
        <f>IF(LEN(A206)=0,"",INDEX('Smelter Reference List'!$A:$A,MATCH($A206,'Smelter Reference List'!$E:$E,0)))</f>
        <v/>
      </c>
      <c r="C206" s="297" t="str">
        <f>IF(LEN(A206)=0,"",INDEX('Smelter Reference List'!$C:$C,MATCH($A206,'Smelter Reference List'!$E:$E,0)))</f>
        <v/>
      </c>
      <c r="D206" s="161" t="str">
        <f ca="1">IF(ISERROR($S206),"",OFFSET('Smelter Reference List'!$C$4,$S206-4,0)&amp;"")</f>
        <v/>
      </c>
      <c r="E206" s="161" t="str">
        <f ca="1">IF(ISERROR($S206),"",OFFSET('Smelter Reference List'!$D$4,$S206-4,0)&amp;"")</f>
        <v/>
      </c>
      <c r="F206" s="161" t="str">
        <f ca="1">IF(ISERROR($S206),"",OFFSET('Smelter Reference List'!$E$4,$S206-4,0))</f>
        <v/>
      </c>
      <c r="G206" s="161" t="str">
        <f ca="1">IF(C206=$U$4,"Enter smelter details", IF(ISERROR($S206),"",OFFSET('Smelter Reference List'!$F$4,$S206-4,0)))</f>
        <v/>
      </c>
      <c r="H206" s="247" t="str">
        <f ca="1">IF(ISERROR($S206),"",OFFSET('Smelter Reference List'!$G$4,$S206-4,0))</f>
        <v/>
      </c>
      <c r="I206" s="248" t="str">
        <f ca="1">IF(ISERROR($S206),"",OFFSET('Smelter Reference List'!$H$4,$S206-4,0))</f>
        <v/>
      </c>
      <c r="J206" s="248" t="str">
        <f ca="1">IF(ISERROR($S206),"",OFFSET('Smelter Reference List'!$I$4,$S206-4,0))</f>
        <v/>
      </c>
      <c r="K206" s="245"/>
      <c r="L206" s="245"/>
      <c r="M206" s="245"/>
      <c r="N206" s="245"/>
      <c r="O206" s="245"/>
      <c r="P206" s="245"/>
      <c r="Q206" s="246"/>
      <c r="R206" s="233"/>
      <c r="S206" s="234" t="e">
        <f>IF(C206="",NA(),MATCH($B206&amp;$C206,'Smelter Reference List'!$J:$J,0))</f>
        <v>#N/A</v>
      </c>
      <c r="T206" s="235"/>
      <c r="U206" s="235">
        <f t="shared" ca="1" si="6"/>
        <v>0</v>
      </c>
      <c r="V206" s="235"/>
      <c r="W206" s="235"/>
      <c r="Y206" s="228" t="str">
        <f t="shared" si="7"/>
        <v/>
      </c>
    </row>
    <row r="207" spans="1:25" s="228" customFormat="1" ht="20.25">
      <c r="A207" s="257"/>
      <c r="B207" s="232" t="str">
        <f>IF(LEN(A207)=0,"",INDEX('Smelter Reference List'!$A:$A,MATCH($A207,'Smelter Reference List'!$E:$E,0)))</f>
        <v/>
      </c>
      <c r="C207" s="297" t="str">
        <f>IF(LEN(A207)=0,"",INDEX('Smelter Reference List'!$C:$C,MATCH($A207,'Smelter Reference List'!$E:$E,0)))</f>
        <v/>
      </c>
      <c r="D207" s="161" t="str">
        <f ca="1">IF(ISERROR($S207),"",OFFSET('Smelter Reference List'!$C$4,$S207-4,0)&amp;"")</f>
        <v/>
      </c>
      <c r="E207" s="161" t="str">
        <f ca="1">IF(ISERROR($S207),"",OFFSET('Smelter Reference List'!$D$4,$S207-4,0)&amp;"")</f>
        <v/>
      </c>
      <c r="F207" s="161" t="str">
        <f ca="1">IF(ISERROR($S207),"",OFFSET('Smelter Reference List'!$E$4,$S207-4,0))</f>
        <v/>
      </c>
      <c r="G207" s="161" t="str">
        <f ca="1">IF(C207=$U$4,"Enter smelter details", IF(ISERROR($S207),"",OFFSET('Smelter Reference List'!$F$4,$S207-4,0)))</f>
        <v/>
      </c>
      <c r="H207" s="247" t="str">
        <f ca="1">IF(ISERROR($S207),"",OFFSET('Smelter Reference List'!$G$4,$S207-4,0))</f>
        <v/>
      </c>
      <c r="I207" s="248" t="str">
        <f ca="1">IF(ISERROR($S207),"",OFFSET('Smelter Reference List'!$H$4,$S207-4,0))</f>
        <v/>
      </c>
      <c r="J207" s="248" t="str">
        <f ca="1">IF(ISERROR($S207),"",OFFSET('Smelter Reference List'!$I$4,$S207-4,0))</f>
        <v/>
      </c>
      <c r="K207" s="245"/>
      <c r="L207" s="245"/>
      <c r="M207" s="245"/>
      <c r="N207" s="245"/>
      <c r="O207" s="245"/>
      <c r="P207" s="245"/>
      <c r="Q207" s="246"/>
      <c r="R207" s="233"/>
      <c r="S207" s="234" t="e">
        <f>IF(C207="",NA(),MATCH($B207&amp;$C207,'Smelter Reference List'!$J:$J,0))</f>
        <v>#N/A</v>
      </c>
      <c r="T207" s="235"/>
      <c r="U207" s="235">
        <f t="shared" ca="1" si="6"/>
        <v>0</v>
      </c>
      <c r="V207" s="235"/>
      <c r="W207" s="235"/>
      <c r="Y207" s="228" t="str">
        <f t="shared" si="7"/>
        <v/>
      </c>
    </row>
    <row r="208" spans="1:25" s="228" customFormat="1" ht="20.25">
      <c r="A208" s="257"/>
      <c r="B208" s="232" t="str">
        <f>IF(LEN(A208)=0,"",INDEX('Smelter Reference List'!$A:$A,MATCH($A208,'Smelter Reference List'!$E:$E,0)))</f>
        <v/>
      </c>
      <c r="C208" s="297" t="str">
        <f>IF(LEN(A208)=0,"",INDEX('Smelter Reference List'!$C:$C,MATCH($A208,'Smelter Reference List'!$E:$E,0)))</f>
        <v/>
      </c>
      <c r="D208" s="161" t="str">
        <f ca="1">IF(ISERROR($S208),"",OFFSET('Smelter Reference List'!$C$4,$S208-4,0)&amp;"")</f>
        <v/>
      </c>
      <c r="E208" s="161" t="str">
        <f ca="1">IF(ISERROR($S208),"",OFFSET('Smelter Reference List'!$D$4,$S208-4,0)&amp;"")</f>
        <v/>
      </c>
      <c r="F208" s="161" t="str">
        <f ca="1">IF(ISERROR($S208),"",OFFSET('Smelter Reference List'!$E$4,$S208-4,0))</f>
        <v/>
      </c>
      <c r="G208" s="161" t="str">
        <f ca="1">IF(C208=$U$4,"Enter smelter details", IF(ISERROR($S208),"",OFFSET('Smelter Reference List'!$F$4,$S208-4,0)))</f>
        <v/>
      </c>
      <c r="H208" s="247" t="str">
        <f ca="1">IF(ISERROR($S208),"",OFFSET('Smelter Reference List'!$G$4,$S208-4,0))</f>
        <v/>
      </c>
      <c r="I208" s="248" t="str">
        <f ca="1">IF(ISERROR($S208),"",OFFSET('Smelter Reference List'!$H$4,$S208-4,0))</f>
        <v/>
      </c>
      <c r="J208" s="248" t="str">
        <f ca="1">IF(ISERROR($S208),"",OFFSET('Smelter Reference List'!$I$4,$S208-4,0))</f>
        <v/>
      </c>
      <c r="K208" s="245"/>
      <c r="L208" s="245"/>
      <c r="M208" s="245"/>
      <c r="N208" s="245"/>
      <c r="O208" s="245"/>
      <c r="P208" s="245"/>
      <c r="Q208" s="246"/>
      <c r="R208" s="233"/>
      <c r="S208" s="234" t="e">
        <f>IF(C208="",NA(),MATCH($B208&amp;$C208,'Smelter Reference List'!$J:$J,0))</f>
        <v>#N/A</v>
      </c>
      <c r="T208" s="235"/>
      <c r="U208" s="235">
        <f t="shared" ca="1" si="6"/>
        <v>0</v>
      </c>
      <c r="V208" s="235"/>
      <c r="W208" s="235"/>
      <c r="Y208" s="228" t="str">
        <f t="shared" si="7"/>
        <v/>
      </c>
    </row>
    <row r="209" spans="1:25" s="228" customFormat="1" ht="20.25">
      <c r="A209" s="257"/>
      <c r="B209" s="232" t="str">
        <f>IF(LEN(A209)=0,"",INDEX('Smelter Reference List'!$A:$A,MATCH($A209,'Smelter Reference List'!$E:$E,0)))</f>
        <v/>
      </c>
      <c r="C209" s="297" t="str">
        <f>IF(LEN(A209)=0,"",INDEX('Smelter Reference List'!$C:$C,MATCH($A209,'Smelter Reference List'!$E:$E,0)))</f>
        <v/>
      </c>
      <c r="D209" s="161" t="str">
        <f ca="1">IF(ISERROR($S209),"",OFFSET('Smelter Reference List'!$C$4,$S209-4,0)&amp;"")</f>
        <v/>
      </c>
      <c r="E209" s="161" t="str">
        <f ca="1">IF(ISERROR($S209),"",OFFSET('Smelter Reference List'!$D$4,$S209-4,0)&amp;"")</f>
        <v/>
      </c>
      <c r="F209" s="161" t="str">
        <f ca="1">IF(ISERROR($S209),"",OFFSET('Smelter Reference List'!$E$4,$S209-4,0))</f>
        <v/>
      </c>
      <c r="G209" s="161" t="str">
        <f ca="1">IF(C209=$U$4,"Enter smelter details", IF(ISERROR($S209),"",OFFSET('Smelter Reference List'!$F$4,$S209-4,0)))</f>
        <v/>
      </c>
      <c r="H209" s="247" t="str">
        <f ca="1">IF(ISERROR($S209),"",OFFSET('Smelter Reference List'!$G$4,$S209-4,0))</f>
        <v/>
      </c>
      <c r="I209" s="248" t="str">
        <f ca="1">IF(ISERROR($S209),"",OFFSET('Smelter Reference List'!$H$4,$S209-4,0))</f>
        <v/>
      </c>
      <c r="J209" s="248" t="str">
        <f ca="1">IF(ISERROR($S209),"",OFFSET('Smelter Reference List'!$I$4,$S209-4,0))</f>
        <v/>
      </c>
      <c r="K209" s="245"/>
      <c r="L209" s="245"/>
      <c r="M209" s="245"/>
      <c r="N209" s="245"/>
      <c r="O209" s="245"/>
      <c r="P209" s="245"/>
      <c r="Q209" s="246"/>
      <c r="R209" s="233"/>
      <c r="S209" s="234" t="e">
        <f>IF(C209="",NA(),MATCH($B209&amp;$C209,'Smelter Reference List'!$J:$J,0))</f>
        <v>#N/A</v>
      </c>
      <c r="T209" s="235"/>
      <c r="U209" s="235">
        <f t="shared" ca="1" si="6"/>
        <v>0</v>
      </c>
      <c r="V209" s="235"/>
      <c r="W209" s="235"/>
      <c r="Y209" s="228" t="str">
        <f t="shared" si="7"/>
        <v/>
      </c>
    </row>
    <row r="210" spans="1:25" s="228" customFormat="1" ht="20.25">
      <c r="A210" s="257"/>
      <c r="B210" s="232" t="str">
        <f>IF(LEN(A210)=0,"",INDEX('Smelter Reference List'!$A:$A,MATCH($A210,'Smelter Reference List'!$E:$E,0)))</f>
        <v/>
      </c>
      <c r="C210" s="297" t="str">
        <f>IF(LEN(A210)=0,"",INDEX('Smelter Reference List'!$C:$C,MATCH($A210,'Smelter Reference List'!$E:$E,0)))</f>
        <v/>
      </c>
      <c r="D210" s="161" t="str">
        <f ca="1">IF(ISERROR($S210),"",OFFSET('Smelter Reference List'!$C$4,$S210-4,0)&amp;"")</f>
        <v/>
      </c>
      <c r="E210" s="161" t="str">
        <f ca="1">IF(ISERROR($S210),"",OFFSET('Smelter Reference List'!$D$4,$S210-4,0)&amp;"")</f>
        <v/>
      </c>
      <c r="F210" s="161" t="str">
        <f ca="1">IF(ISERROR($S210),"",OFFSET('Smelter Reference List'!$E$4,$S210-4,0))</f>
        <v/>
      </c>
      <c r="G210" s="161" t="str">
        <f ca="1">IF(C210=$U$4,"Enter smelter details", IF(ISERROR($S210),"",OFFSET('Smelter Reference List'!$F$4,$S210-4,0)))</f>
        <v/>
      </c>
      <c r="H210" s="247" t="str">
        <f ca="1">IF(ISERROR($S210),"",OFFSET('Smelter Reference List'!$G$4,$S210-4,0))</f>
        <v/>
      </c>
      <c r="I210" s="248" t="str">
        <f ca="1">IF(ISERROR($S210),"",OFFSET('Smelter Reference List'!$H$4,$S210-4,0))</f>
        <v/>
      </c>
      <c r="J210" s="248" t="str">
        <f ca="1">IF(ISERROR($S210),"",OFFSET('Smelter Reference List'!$I$4,$S210-4,0))</f>
        <v/>
      </c>
      <c r="K210" s="245"/>
      <c r="L210" s="245"/>
      <c r="M210" s="245"/>
      <c r="N210" s="245"/>
      <c r="O210" s="245"/>
      <c r="P210" s="245"/>
      <c r="Q210" s="246"/>
      <c r="R210" s="233"/>
      <c r="S210" s="234" t="e">
        <f>IF(C210="",NA(),MATCH($B210&amp;$C210,'Smelter Reference List'!$J:$J,0))</f>
        <v>#N/A</v>
      </c>
      <c r="T210" s="235"/>
      <c r="U210" s="235">
        <f t="shared" ca="1" si="6"/>
        <v>0</v>
      </c>
      <c r="V210" s="235"/>
      <c r="W210" s="235"/>
      <c r="Y210" s="228" t="str">
        <f t="shared" si="7"/>
        <v/>
      </c>
    </row>
    <row r="211" spans="1:25" s="228" customFormat="1" ht="20.25">
      <c r="A211" s="257"/>
      <c r="B211" s="232" t="str">
        <f>IF(LEN(A211)=0,"",INDEX('Smelter Reference List'!$A:$A,MATCH($A211,'Smelter Reference List'!$E:$E,0)))</f>
        <v/>
      </c>
      <c r="C211" s="297" t="str">
        <f>IF(LEN(A211)=0,"",INDEX('Smelter Reference List'!$C:$C,MATCH($A211,'Smelter Reference List'!$E:$E,0)))</f>
        <v/>
      </c>
      <c r="D211" s="161" t="str">
        <f ca="1">IF(ISERROR($S211),"",OFFSET('Smelter Reference List'!$C$4,$S211-4,0)&amp;"")</f>
        <v/>
      </c>
      <c r="E211" s="161" t="str">
        <f ca="1">IF(ISERROR($S211),"",OFFSET('Smelter Reference List'!$D$4,$S211-4,0)&amp;"")</f>
        <v/>
      </c>
      <c r="F211" s="161" t="str">
        <f ca="1">IF(ISERROR($S211),"",OFFSET('Smelter Reference List'!$E$4,$S211-4,0))</f>
        <v/>
      </c>
      <c r="G211" s="161" t="str">
        <f ca="1">IF(C211=$U$4,"Enter smelter details", IF(ISERROR($S211),"",OFFSET('Smelter Reference List'!$F$4,$S211-4,0)))</f>
        <v/>
      </c>
      <c r="H211" s="247" t="str">
        <f ca="1">IF(ISERROR($S211),"",OFFSET('Smelter Reference List'!$G$4,$S211-4,0))</f>
        <v/>
      </c>
      <c r="I211" s="248" t="str">
        <f ca="1">IF(ISERROR($S211),"",OFFSET('Smelter Reference List'!$H$4,$S211-4,0))</f>
        <v/>
      </c>
      <c r="J211" s="248" t="str">
        <f ca="1">IF(ISERROR($S211),"",OFFSET('Smelter Reference List'!$I$4,$S211-4,0))</f>
        <v/>
      </c>
      <c r="K211" s="245"/>
      <c r="L211" s="245"/>
      <c r="M211" s="245"/>
      <c r="N211" s="245"/>
      <c r="O211" s="245"/>
      <c r="P211" s="245"/>
      <c r="Q211" s="246"/>
      <c r="R211" s="233"/>
      <c r="S211" s="234" t="e">
        <f>IF(C211="",NA(),MATCH($B211&amp;$C211,'Smelter Reference List'!$J:$J,0))</f>
        <v>#N/A</v>
      </c>
      <c r="T211" s="235"/>
      <c r="U211" s="235">
        <f t="shared" ca="1" si="6"/>
        <v>0</v>
      </c>
      <c r="V211" s="235"/>
      <c r="W211" s="235"/>
      <c r="Y211" s="228" t="str">
        <f t="shared" si="7"/>
        <v/>
      </c>
    </row>
    <row r="212" spans="1:25" s="228" customFormat="1" ht="20.25">
      <c r="A212" s="257"/>
      <c r="B212" s="232" t="str">
        <f>IF(LEN(A212)=0,"",INDEX('Smelter Reference List'!$A:$A,MATCH($A212,'Smelter Reference List'!$E:$E,0)))</f>
        <v/>
      </c>
      <c r="C212" s="297" t="str">
        <f>IF(LEN(A212)=0,"",INDEX('Smelter Reference List'!$C:$C,MATCH($A212,'Smelter Reference List'!$E:$E,0)))</f>
        <v/>
      </c>
      <c r="D212" s="161" t="str">
        <f ca="1">IF(ISERROR($S212),"",OFFSET('Smelter Reference List'!$C$4,$S212-4,0)&amp;"")</f>
        <v/>
      </c>
      <c r="E212" s="161" t="str">
        <f ca="1">IF(ISERROR($S212),"",OFFSET('Smelter Reference List'!$D$4,$S212-4,0)&amp;"")</f>
        <v/>
      </c>
      <c r="F212" s="161" t="str">
        <f ca="1">IF(ISERROR($S212),"",OFFSET('Smelter Reference List'!$E$4,$S212-4,0))</f>
        <v/>
      </c>
      <c r="G212" s="161" t="str">
        <f ca="1">IF(C212=$U$4,"Enter smelter details", IF(ISERROR($S212),"",OFFSET('Smelter Reference List'!$F$4,$S212-4,0)))</f>
        <v/>
      </c>
      <c r="H212" s="247" t="str">
        <f ca="1">IF(ISERROR($S212),"",OFFSET('Smelter Reference List'!$G$4,$S212-4,0))</f>
        <v/>
      </c>
      <c r="I212" s="248" t="str">
        <f ca="1">IF(ISERROR($S212),"",OFFSET('Smelter Reference List'!$H$4,$S212-4,0))</f>
        <v/>
      </c>
      <c r="J212" s="248" t="str">
        <f ca="1">IF(ISERROR($S212),"",OFFSET('Smelter Reference List'!$I$4,$S212-4,0))</f>
        <v/>
      </c>
      <c r="K212" s="245"/>
      <c r="L212" s="245"/>
      <c r="M212" s="245"/>
      <c r="N212" s="245"/>
      <c r="O212" s="245"/>
      <c r="P212" s="245"/>
      <c r="Q212" s="246"/>
      <c r="R212" s="233"/>
      <c r="S212" s="234" t="e">
        <f>IF(C212="",NA(),MATCH($B212&amp;$C212,'Smelter Reference List'!$J:$J,0))</f>
        <v>#N/A</v>
      </c>
      <c r="T212" s="235"/>
      <c r="U212" s="235">
        <f t="shared" ca="1" si="6"/>
        <v>0</v>
      </c>
      <c r="V212" s="235"/>
      <c r="W212" s="235"/>
      <c r="Y212" s="228" t="str">
        <f t="shared" si="7"/>
        <v/>
      </c>
    </row>
    <row r="213" spans="1:25" s="228" customFormat="1" ht="20.25">
      <c r="A213" s="257"/>
      <c r="B213" s="232" t="str">
        <f>IF(LEN(A213)=0,"",INDEX('Smelter Reference List'!$A:$A,MATCH($A213,'Smelter Reference List'!$E:$E,0)))</f>
        <v/>
      </c>
      <c r="C213" s="297" t="str">
        <f>IF(LEN(A213)=0,"",INDEX('Smelter Reference List'!$C:$C,MATCH($A213,'Smelter Reference List'!$E:$E,0)))</f>
        <v/>
      </c>
      <c r="D213" s="161" t="str">
        <f ca="1">IF(ISERROR($S213),"",OFFSET('Smelter Reference List'!$C$4,$S213-4,0)&amp;"")</f>
        <v/>
      </c>
      <c r="E213" s="161" t="str">
        <f ca="1">IF(ISERROR($S213),"",OFFSET('Smelter Reference List'!$D$4,$S213-4,0)&amp;"")</f>
        <v/>
      </c>
      <c r="F213" s="161" t="str">
        <f ca="1">IF(ISERROR($S213),"",OFFSET('Smelter Reference List'!$E$4,$S213-4,0))</f>
        <v/>
      </c>
      <c r="G213" s="161" t="str">
        <f ca="1">IF(C213=$U$4,"Enter smelter details", IF(ISERROR($S213),"",OFFSET('Smelter Reference List'!$F$4,$S213-4,0)))</f>
        <v/>
      </c>
      <c r="H213" s="247" t="str">
        <f ca="1">IF(ISERROR($S213),"",OFFSET('Smelter Reference List'!$G$4,$S213-4,0))</f>
        <v/>
      </c>
      <c r="I213" s="248" t="str">
        <f ca="1">IF(ISERROR($S213),"",OFFSET('Smelter Reference List'!$H$4,$S213-4,0))</f>
        <v/>
      </c>
      <c r="J213" s="248" t="str">
        <f ca="1">IF(ISERROR($S213),"",OFFSET('Smelter Reference List'!$I$4,$S213-4,0))</f>
        <v/>
      </c>
      <c r="K213" s="245"/>
      <c r="L213" s="245"/>
      <c r="M213" s="245"/>
      <c r="N213" s="245"/>
      <c r="O213" s="245"/>
      <c r="P213" s="245"/>
      <c r="Q213" s="246"/>
      <c r="R213" s="233"/>
      <c r="S213" s="234" t="e">
        <f>IF(C213="",NA(),MATCH($B213&amp;$C213,'Smelter Reference List'!$J:$J,0))</f>
        <v>#N/A</v>
      </c>
      <c r="T213" s="235"/>
      <c r="U213" s="235">
        <f t="shared" ca="1" si="6"/>
        <v>0</v>
      </c>
      <c r="V213" s="235"/>
      <c r="W213" s="235"/>
      <c r="Y213" s="228" t="str">
        <f t="shared" si="7"/>
        <v/>
      </c>
    </row>
    <row r="214" spans="1:25" s="228" customFormat="1" ht="20.25">
      <c r="A214" s="257"/>
      <c r="B214" s="232" t="str">
        <f>IF(LEN(A214)=0,"",INDEX('Smelter Reference List'!$A:$A,MATCH($A214,'Smelter Reference List'!$E:$E,0)))</f>
        <v/>
      </c>
      <c r="C214" s="297" t="str">
        <f>IF(LEN(A214)=0,"",INDEX('Smelter Reference List'!$C:$C,MATCH($A214,'Smelter Reference List'!$E:$E,0)))</f>
        <v/>
      </c>
      <c r="D214" s="161" t="str">
        <f ca="1">IF(ISERROR($S214),"",OFFSET('Smelter Reference List'!$C$4,$S214-4,0)&amp;"")</f>
        <v/>
      </c>
      <c r="E214" s="161" t="str">
        <f ca="1">IF(ISERROR($S214),"",OFFSET('Smelter Reference List'!$D$4,$S214-4,0)&amp;"")</f>
        <v/>
      </c>
      <c r="F214" s="161" t="str">
        <f ca="1">IF(ISERROR($S214),"",OFFSET('Smelter Reference List'!$E$4,$S214-4,0))</f>
        <v/>
      </c>
      <c r="G214" s="161" t="str">
        <f ca="1">IF(C214=$U$4,"Enter smelter details", IF(ISERROR($S214),"",OFFSET('Smelter Reference List'!$F$4,$S214-4,0)))</f>
        <v/>
      </c>
      <c r="H214" s="247" t="str">
        <f ca="1">IF(ISERROR($S214),"",OFFSET('Smelter Reference List'!$G$4,$S214-4,0))</f>
        <v/>
      </c>
      <c r="I214" s="248" t="str">
        <f ca="1">IF(ISERROR($S214),"",OFFSET('Smelter Reference List'!$H$4,$S214-4,0))</f>
        <v/>
      </c>
      <c r="J214" s="248" t="str">
        <f ca="1">IF(ISERROR($S214),"",OFFSET('Smelter Reference List'!$I$4,$S214-4,0))</f>
        <v/>
      </c>
      <c r="K214" s="245"/>
      <c r="L214" s="245"/>
      <c r="M214" s="245"/>
      <c r="N214" s="245"/>
      <c r="O214" s="245"/>
      <c r="P214" s="245"/>
      <c r="Q214" s="246"/>
      <c r="R214" s="233"/>
      <c r="S214" s="234" t="e">
        <f>IF(C214="",NA(),MATCH($B214&amp;$C214,'Smelter Reference List'!$J:$J,0))</f>
        <v>#N/A</v>
      </c>
      <c r="T214" s="235"/>
      <c r="U214" s="235">
        <f t="shared" ca="1" si="6"/>
        <v>0</v>
      </c>
      <c r="V214" s="235"/>
      <c r="W214" s="235"/>
      <c r="Y214" s="228" t="str">
        <f t="shared" si="7"/>
        <v/>
      </c>
    </row>
    <row r="215" spans="1:25" s="228" customFormat="1" ht="20.25">
      <c r="A215" s="257"/>
      <c r="B215" s="232" t="str">
        <f>IF(LEN(A215)=0,"",INDEX('Smelter Reference List'!$A:$A,MATCH($A215,'Smelter Reference List'!$E:$E,0)))</f>
        <v/>
      </c>
      <c r="C215" s="297" t="str">
        <f>IF(LEN(A215)=0,"",INDEX('Smelter Reference List'!$C:$C,MATCH($A215,'Smelter Reference List'!$E:$E,0)))</f>
        <v/>
      </c>
      <c r="D215" s="161" t="str">
        <f ca="1">IF(ISERROR($S215),"",OFFSET('Smelter Reference List'!$C$4,$S215-4,0)&amp;"")</f>
        <v/>
      </c>
      <c r="E215" s="161" t="str">
        <f ca="1">IF(ISERROR($S215),"",OFFSET('Smelter Reference List'!$D$4,$S215-4,0)&amp;"")</f>
        <v/>
      </c>
      <c r="F215" s="161" t="str">
        <f ca="1">IF(ISERROR($S215),"",OFFSET('Smelter Reference List'!$E$4,$S215-4,0))</f>
        <v/>
      </c>
      <c r="G215" s="161" t="str">
        <f ca="1">IF(C215=$U$4,"Enter smelter details", IF(ISERROR($S215),"",OFFSET('Smelter Reference List'!$F$4,$S215-4,0)))</f>
        <v/>
      </c>
      <c r="H215" s="247" t="str">
        <f ca="1">IF(ISERROR($S215),"",OFFSET('Smelter Reference List'!$G$4,$S215-4,0))</f>
        <v/>
      </c>
      <c r="I215" s="248" t="str">
        <f ca="1">IF(ISERROR($S215),"",OFFSET('Smelter Reference List'!$H$4,$S215-4,0))</f>
        <v/>
      </c>
      <c r="J215" s="248" t="str">
        <f ca="1">IF(ISERROR($S215),"",OFFSET('Smelter Reference List'!$I$4,$S215-4,0))</f>
        <v/>
      </c>
      <c r="K215" s="245"/>
      <c r="L215" s="245"/>
      <c r="M215" s="245"/>
      <c r="N215" s="245"/>
      <c r="O215" s="245"/>
      <c r="P215" s="245"/>
      <c r="Q215" s="246"/>
      <c r="R215" s="233"/>
      <c r="S215" s="234" t="e">
        <f>IF(C215="",NA(),MATCH($B215&amp;$C215,'Smelter Reference List'!$J:$J,0))</f>
        <v>#N/A</v>
      </c>
      <c r="T215" s="235"/>
      <c r="U215" s="235">
        <f t="shared" ca="1" si="6"/>
        <v>0</v>
      </c>
      <c r="V215" s="235"/>
      <c r="W215" s="235"/>
      <c r="Y215" s="228" t="str">
        <f t="shared" si="7"/>
        <v/>
      </c>
    </row>
    <row r="216" spans="1:25" s="228" customFormat="1" ht="20.25">
      <c r="A216" s="257"/>
      <c r="B216" s="232" t="str">
        <f>IF(LEN(A216)=0,"",INDEX('Smelter Reference List'!$A:$A,MATCH($A216,'Smelter Reference List'!$E:$E,0)))</f>
        <v/>
      </c>
      <c r="C216" s="297" t="str">
        <f>IF(LEN(A216)=0,"",INDEX('Smelter Reference List'!$C:$C,MATCH($A216,'Smelter Reference List'!$E:$E,0)))</f>
        <v/>
      </c>
      <c r="D216" s="161" t="str">
        <f ca="1">IF(ISERROR($S216),"",OFFSET('Smelter Reference List'!$C$4,$S216-4,0)&amp;"")</f>
        <v/>
      </c>
      <c r="E216" s="161" t="str">
        <f ca="1">IF(ISERROR($S216),"",OFFSET('Smelter Reference List'!$D$4,$S216-4,0)&amp;"")</f>
        <v/>
      </c>
      <c r="F216" s="161" t="str">
        <f ca="1">IF(ISERROR($S216),"",OFFSET('Smelter Reference List'!$E$4,$S216-4,0))</f>
        <v/>
      </c>
      <c r="G216" s="161" t="str">
        <f ca="1">IF(C216=$U$4,"Enter smelter details", IF(ISERROR($S216),"",OFFSET('Smelter Reference List'!$F$4,$S216-4,0)))</f>
        <v/>
      </c>
      <c r="H216" s="247" t="str">
        <f ca="1">IF(ISERROR($S216),"",OFFSET('Smelter Reference List'!$G$4,$S216-4,0))</f>
        <v/>
      </c>
      <c r="I216" s="248" t="str">
        <f ca="1">IF(ISERROR($S216),"",OFFSET('Smelter Reference List'!$H$4,$S216-4,0))</f>
        <v/>
      </c>
      <c r="J216" s="248" t="str">
        <f ca="1">IF(ISERROR($S216),"",OFFSET('Smelter Reference List'!$I$4,$S216-4,0))</f>
        <v/>
      </c>
      <c r="K216" s="245"/>
      <c r="L216" s="245"/>
      <c r="M216" s="245"/>
      <c r="N216" s="245"/>
      <c r="O216" s="245"/>
      <c r="P216" s="245"/>
      <c r="Q216" s="246"/>
      <c r="R216" s="233"/>
      <c r="S216" s="234" t="e">
        <f>IF(C216="",NA(),MATCH($B216&amp;$C216,'Smelter Reference List'!$J:$J,0))</f>
        <v>#N/A</v>
      </c>
      <c r="T216" s="235"/>
      <c r="U216" s="235">
        <f t="shared" ca="1" si="6"/>
        <v>0</v>
      </c>
      <c r="V216" s="235"/>
      <c r="W216" s="235"/>
      <c r="Y216" s="228" t="str">
        <f t="shared" si="7"/>
        <v/>
      </c>
    </row>
    <row r="217" spans="1:25" s="228" customFormat="1" ht="20.25">
      <c r="A217" s="257"/>
      <c r="B217" s="232" t="str">
        <f>IF(LEN(A217)=0,"",INDEX('Smelter Reference List'!$A:$A,MATCH($A217,'Smelter Reference List'!$E:$E,0)))</f>
        <v/>
      </c>
      <c r="C217" s="297" t="str">
        <f>IF(LEN(A217)=0,"",INDEX('Smelter Reference List'!$C:$C,MATCH($A217,'Smelter Reference List'!$E:$E,0)))</f>
        <v/>
      </c>
      <c r="D217" s="161" t="str">
        <f ca="1">IF(ISERROR($S217),"",OFFSET('Smelter Reference List'!$C$4,$S217-4,0)&amp;"")</f>
        <v/>
      </c>
      <c r="E217" s="161" t="str">
        <f ca="1">IF(ISERROR($S217),"",OFFSET('Smelter Reference List'!$D$4,$S217-4,0)&amp;"")</f>
        <v/>
      </c>
      <c r="F217" s="161" t="str">
        <f ca="1">IF(ISERROR($S217),"",OFFSET('Smelter Reference List'!$E$4,$S217-4,0))</f>
        <v/>
      </c>
      <c r="G217" s="161" t="str">
        <f ca="1">IF(C217=$U$4,"Enter smelter details", IF(ISERROR($S217),"",OFFSET('Smelter Reference List'!$F$4,$S217-4,0)))</f>
        <v/>
      </c>
      <c r="H217" s="247" t="str">
        <f ca="1">IF(ISERROR($S217),"",OFFSET('Smelter Reference List'!$G$4,$S217-4,0))</f>
        <v/>
      </c>
      <c r="I217" s="248" t="str">
        <f ca="1">IF(ISERROR($S217),"",OFFSET('Smelter Reference List'!$H$4,$S217-4,0))</f>
        <v/>
      </c>
      <c r="J217" s="248" t="str">
        <f ca="1">IF(ISERROR($S217),"",OFFSET('Smelter Reference List'!$I$4,$S217-4,0))</f>
        <v/>
      </c>
      <c r="K217" s="245"/>
      <c r="L217" s="245"/>
      <c r="M217" s="245"/>
      <c r="N217" s="245"/>
      <c r="O217" s="245"/>
      <c r="P217" s="245"/>
      <c r="Q217" s="246"/>
      <c r="R217" s="233"/>
      <c r="S217" s="234" t="e">
        <f>IF(C217="",NA(),MATCH($B217&amp;$C217,'Smelter Reference List'!$J:$J,0))</f>
        <v>#N/A</v>
      </c>
      <c r="T217" s="235"/>
      <c r="U217" s="235">
        <f t="shared" ca="1" si="6"/>
        <v>0</v>
      </c>
      <c r="V217" s="235"/>
      <c r="W217" s="235"/>
      <c r="Y217" s="228" t="str">
        <f t="shared" si="7"/>
        <v/>
      </c>
    </row>
    <row r="218" spans="1:25" s="228" customFormat="1" ht="20.25">
      <c r="A218" s="257"/>
      <c r="B218" s="232" t="str">
        <f>IF(LEN(A218)=0,"",INDEX('Smelter Reference List'!$A:$A,MATCH($A218,'Smelter Reference List'!$E:$E,0)))</f>
        <v/>
      </c>
      <c r="C218" s="297" t="str">
        <f>IF(LEN(A218)=0,"",INDEX('Smelter Reference List'!$C:$C,MATCH($A218,'Smelter Reference List'!$E:$E,0)))</f>
        <v/>
      </c>
      <c r="D218" s="161" t="str">
        <f ca="1">IF(ISERROR($S218),"",OFFSET('Smelter Reference List'!$C$4,$S218-4,0)&amp;"")</f>
        <v/>
      </c>
      <c r="E218" s="161" t="str">
        <f ca="1">IF(ISERROR($S218),"",OFFSET('Smelter Reference List'!$D$4,$S218-4,0)&amp;"")</f>
        <v/>
      </c>
      <c r="F218" s="161" t="str">
        <f ca="1">IF(ISERROR($S218),"",OFFSET('Smelter Reference List'!$E$4,$S218-4,0))</f>
        <v/>
      </c>
      <c r="G218" s="161" t="str">
        <f ca="1">IF(C218=$U$4,"Enter smelter details", IF(ISERROR($S218),"",OFFSET('Smelter Reference List'!$F$4,$S218-4,0)))</f>
        <v/>
      </c>
      <c r="H218" s="247" t="str">
        <f ca="1">IF(ISERROR($S218),"",OFFSET('Smelter Reference List'!$G$4,$S218-4,0))</f>
        <v/>
      </c>
      <c r="I218" s="248" t="str">
        <f ca="1">IF(ISERROR($S218),"",OFFSET('Smelter Reference List'!$H$4,$S218-4,0))</f>
        <v/>
      </c>
      <c r="J218" s="248" t="str">
        <f ca="1">IF(ISERROR($S218),"",OFFSET('Smelter Reference List'!$I$4,$S218-4,0))</f>
        <v/>
      </c>
      <c r="K218" s="245"/>
      <c r="L218" s="245"/>
      <c r="M218" s="245"/>
      <c r="N218" s="245"/>
      <c r="O218" s="245"/>
      <c r="P218" s="245"/>
      <c r="Q218" s="246"/>
      <c r="R218" s="233"/>
      <c r="S218" s="234" t="e">
        <f>IF(C218="",NA(),MATCH($B218&amp;$C218,'Smelter Reference List'!$J:$J,0))</f>
        <v>#N/A</v>
      </c>
      <c r="T218" s="235"/>
      <c r="U218" s="235">
        <f t="shared" ca="1" si="6"/>
        <v>0</v>
      </c>
      <c r="V218" s="235"/>
      <c r="W218" s="235"/>
      <c r="Y218" s="228" t="str">
        <f t="shared" si="7"/>
        <v/>
      </c>
    </row>
    <row r="219" spans="1:25" s="228" customFormat="1" ht="20.25">
      <c r="A219" s="257"/>
      <c r="B219" s="232" t="str">
        <f>IF(LEN(A219)=0,"",INDEX('Smelter Reference List'!$A:$A,MATCH($A219,'Smelter Reference List'!$E:$E,0)))</f>
        <v/>
      </c>
      <c r="C219" s="297" t="str">
        <f>IF(LEN(A219)=0,"",INDEX('Smelter Reference List'!$C:$C,MATCH($A219,'Smelter Reference List'!$E:$E,0)))</f>
        <v/>
      </c>
      <c r="D219" s="161" t="str">
        <f ca="1">IF(ISERROR($S219),"",OFFSET('Smelter Reference List'!$C$4,$S219-4,0)&amp;"")</f>
        <v/>
      </c>
      <c r="E219" s="161" t="str">
        <f ca="1">IF(ISERROR($S219),"",OFFSET('Smelter Reference List'!$D$4,$S219-4,0)&amp;"")</f>
        <v/>
      </c>
      <c r="F219" s="161" t="str">
        <f ca="1">IF(ISERROR($S219),"",OFFSET('Smelter Reference List'!$E$4,$S219-4,0))</f>
        <v/>
      </c>
      <c r="G219" s="161" t="str">
        <f ca="1">IF(C219=$U$4,"Enter smelter details", IF(ISERROR($S219),"",OFFSET('Smelter Reference List'!$F$4,$S219-4,0)))</f>
        <v/>
      </c>
      <c r="H219" s="247" t="str">
        <f ca="1">IF(ISERROR($S219),"",OFFSET('Smelter Reference List'!$G$4,$S219-4,0))</f>
        <v/>
      </c>
      <c r="I219" s="248" t="str">
        <f ca="1">IF(ISERROR($S219),"",OFFSET('Smelter Reference List'!$H$4,$S219-4,0))</f>
        <v/>
      </c>
      <c r="J219" s="248" t="str">
        <f ca="1">IF(ISERROR($S219),"",OFFSET('Smelter Reference List'!$I$4,$S219-4,0))</f>
        <v/>
      </c>
      <c r="K219" s="245"/>
      <c r="L219" s="245"/>
      <c r="M219" s="245"/>
      <c r="N219" s="245"/>
      <c r="O219" s="245"/>
      <c r="P219" s="245"/>
      <c r="Q219" s="246"/>
      <c r="R219" s="233"/>
      <c r="S219" s="234" t="e">
        <f>IF(C219="",NA(),MATCH($B219&amp;$C219,'Smelter Reference List'!$J:$J,0))</f>
        <v>#N/A</v>
      </c>
      <c r="T219" s="235"/>
      <c r="U219" s="235">
        <f t="shared" ca="1" si="6"/>
        <v>0</v>
      </c>
      <c r="V219" s="235"/>
      <c r="W219" s="235"/>
      <c r="Y219" s="228" t="str">
        <f t="shared" si="7"/>
        <v/>
      </c>
    </row>
    <row r="220" spans="1:25" s="228" customFormat="1" ht="20.25">
      <c r="A220" s="257"/>
      <c r="B220" s="232" t="str">
        <f>IF(LEN(A220)=0,"",INDEX('Smelter Reference List'!$A:$A,MATCH($A220,'Smelter Reference List'!$E:$E,0)))</f>
        <v/>
      </c>
      <c r="C220" s="297" t="str">
        <f>IF(LEN(A220)=0,"",INDEX('Smelter Reference List'!$C:$C,MATCH($A220,'Smelter Reference List'!$E:$E,0)))</f>
        <v/>
      </c>
      <c r="D220" s="161" t="str">
        <f ca="1">IF(ISERROR($S220),"",OFFSET('Smelter Reference List'!$C$4,$S220-4,0)&amp;"")</f>
        <v/>
      </c>
      <c r="E220" s="161" t="str">
        <f ca="1">IF(ISERROR($S220),"",OFFSET('Smelter Reference List'!$D$4,$S220-4,0)&amp;"")</f>
        <v/>
      </c>
      <c r="F220" s="161" t="str">
        <f ca="1">IF(ISERROR($S220),"",OFFSET('Smelter Reference List'!$E$4,$S220-4,0))</f>
        <v/>
      </c>
      <c r="G220" s="161" t="str">
        <f ca="1">IF(C220=$U$4,"Enter smelter details", IF(ISERROR($S220),"",OFFSET('Smelter Reference List'!$F$4,$S220-4,0)))</f>
        <v/>
      </c>
      <c r="H220" s="247" t="str">
        <f ca="1">IF(ISERROR($S220),"",OFFSET('Smelter Reference List'!$G$4,$S220-4,0))</f>
        <v/>
      </c>
      <c r="I220" s="248" t="str">
        <f ca="1">IF(ISERROR($S220),"",OFFSET('Smelter Reference List'!$H$4,$S220-4,0))</f>
        <v/>
      </c>
      <c r="J220" s="248" t="str">
        <f ca="1">IF(ISERROR($S220),"",OFFSET('Smelter Reference List'!$I$4,$S220-4,0))</f>
        <v/>
      </c>
      <c r="K220" s="245"/>
      <c r="L220" s="245"/>
      <c r="M220" s="245"/>
      <c r="N220" s="245"/>
      <c r="O220" s="245"/>
      <c r="P220" s="245"/>
      <c r="Q220" s="246"/>
      <c r="R220" s="233"/>
      <c r="S220" s="234" t="e">
        <f>IF(C220="",NA(),MATCH($B220&amp;$C220,'Smelter Reference List'!$J:$J,0))</f>
        <v>#N/A</v>
      </c>
      <c r="T220" s="235"/>
      <c r="U220" s="235">
        <f t="shared" ca="1" si="6"/>
        <v>0</v>
      </c>
      <c r="V220" s="235"/>
      <c r="W220" s="235"/>
      <c r="Y220" s="228" t="str">
        <f t="shared" si="7"/>
        <v/>
      </c>
    </row>
    <row r="221" spans="1:25" s="228" customFormat="1" ht="20.25">
      <c r="A221" s="257"/>
      <c r="B221" s="232" t="str">
        <f>IF(LEN(A221)=0,"",INDEX('Smelter Reference List'!$A:$A,MATCH($A221,'Smelter Reference List'!$E:$E,0)))</f>
        <v/>
      </c>
      <c r="C221" s="297" t="str">
        <f>IF(LEN(A221)=0,"",INDEX('Smelter Reference List'!$C:$C,MATCH($A221,'Smelter Reference List'!$E:$E,0)))</f>
        <v/>
      </c>
      <c r="D221" s="161" t="str">
        <f ca="1">IF(ISERROR($S221),"",OFFSET('Smelter Reference List'!$C$4,$S221-4,0)&amp;"")</f>
        <v/>
      </c>
      <c r="E221" s="161" t="str">
        <f ca="1">IF(ISERROR($S221),"",OFFSET('Smelter Reference List'!$D$4,$S221-4,0)&amp;"")</f>
        <v/>
      </c>
      <c r="F221" s="161" t="str">
        <f ca="1">IF(ISERROR($S221),"",OFFSET('Smelter Reference List'!$E$4,$S221-4,0))</f>
        <v/>
      </c>
      <c r="G221" s="161" t="str">
        <f ca="1">IF(C221=$U$4,"Enter smelter details", IF(ISERROR($S221),"",OFFSET('Smelter Reference List'!$F$4,$S221-4,0)))</f>
        <v/>
      </c>
      <c r="H221" s="247" t="str">
        <f ca="1">IF(ISERROR($S221),"",OFFSET('Smelter Reference List'!$G$4,$S221-4,0))</f>
        <v/>
      </c>
      <c r="I221" s="248" t="str">
        <f ca="1">IF(ISERROR($S221),"",OFFSET('Smelter Reference List'!$H$4,$S221-4,0))</f>
        <v/>
      </c>
      <c r="J221" s="248" t="str">
        <f ca="1">IF(ISERROR($S221),"",OFFSET('Smelter Reference List'!$I$4,$S221-4,0))</f>
        <v/>
      </c>
      <c r="K221" s="245"/>
      <c r="L221" s="245"/>
      <c r="M221" s="245"/>
      <c r="N221" s="245"/>
      <c r="O221" s="245"/>
      <c r="P221" s="245"/>
      <c r="Q221" s="246"/>
      <c r="R221" s="233"/>
      <c r="S221" s="234" t="e">
        <f>IF(C221="",NA(),MATCH($B221&amp;$C221,'Smelter Reference List'!$J:$J,0))</f>
        <v>#N/A</v>
      </c>
      <c r="T221" s="235"/>
      <c r="U221" s="235">
        <f t="shared" ca="1" si="6"/>
        <v>0</v>
      </c>
      <c r="V221" s="235"/>
      <c r="W221" s="235"/>
      <c r="Y221" s="228" t="str">
        <f t="shared" si="7"/>
        <v/>
      </c>
    </row>
    <row r="222" spans="1:25" s="228" customFormat="1" ht="20.25">
      <c r="A222" s="257"/>
      <c r="B222" s="232" t="str">
        <f>IF(LEN(A222)=0,"",INDEX('Smelter Reference List'!$A:$A,MATCH($A222,'Smelter Reference List'!$E:$E,0)))</f>
        <v/>
      </c>
      <c r="C222" s="297" t="str">
        <f>IF(LEN(A222)=0,"",INDEX('Smelter Reference List'!$C:$C,MATCH($A222,'Smelter Reference List'!$E:$E,0)))</f>
        <v/>
      </c>
      <c r="D222" s="161" t="str">
        <f ca="1">IF(ISERROR($S222),"",OFFSET('Smelter Reference List'!$C$4,$S222-4,0)&amp;"")</f>
        <v/>
      </c>
      <c r="E222" s="161" t="str">
        <f ca="1">IF(ISERROR($S222),"",OFFSET('Smelter Reference List'!$D$4,$S222-4,0)&amp;"")</f>
        <v/>
      </c>
      <c r="F222" s="161" t="str">
        <f ca="1">IF(ISERROR($S222),"",OFFSET('Smelter Reference List'!$E$4,$S222-4,0))</f>
        <v/>
      </c>
      <c r="G222" s="161" t="str">
        <f ca="1">IF(C222=$U$4,"Enter smelter details", IF(ISERROR($S222),"",OFFSET('Smelter Reference List'!$F$4,$S222-4,0)))</f>
        <v/>
      </c>
      <c r="H222" s="247" t="str">
        <f ca="1">IF(ISERROR($S222),"",OFFSET('Smelter Reference List'!$G$4,$S222-4,0))</f>
        <v/>
      </c>
      <c r="I222" s="248" t="str">
        <f ca="1">IF(ISERROR($S222),"",OFFSET('Smelter Reference List'!$H$4,$S222-4,0))</f>
        <v/>
      </c>
      <c r="J222" s="248" t="str">
        <f ca="1">IF(ISERROR($S222),"",OFFSET('Smelter Reference List'!$I$4,$S222-4,0))</f>
        <v/>
      </c>
      <c r="K222" s="245"/>
      <c r="L222" s="245"/>
      <c r="M222" s="245"/>
      <c r="N222" s="245"/>
      <c r="O222" s="245"/>
      <c r="P222" s="245"/>
      <c r="Q222" s="246"/>
      <c r="R222" s="233"/>
      <c r="S222" s="234" t="e">
        <f>IF(C222="",NA(),MATCH($B222&amp;$C222,'Smelter Reference List'!$J:$J,0))</f>
        <v>#N/A</v>
      </c>
      <c r="T222" s="235"/>
      <c r="U222" s="235">
        <f t="shared" ca="1" si="6"/>
        <v>0</v>
      </c>
      <c r="V222" s="235"/>
      <c r="W222" s="235"/>
      <c r="Y222" s="228" t="str">
        <f t="shared" si="7"/>
        <v/>
      </c>
    </row>
    <row r="223" spans="1:25" s="228" customFormat="1" ht="20.25">
      <c r="A223" s="257"/>
      <c r="B223" s="232" t="str">
        <f>IF(LEN(A223)=0,"",INDEX('Smelter Reference List'!$A:$A,MATCH($A223,'Smelter Reference List'!$E:$E,0)))</f>
        <v/>
      </c>
      <c r="C223" s="297" t="str">
        <f>IF(LEN(A223)=0,"",INDEX('Smelter Reference List'!$C:$C,MATCH($A223,'Smelter Reference List'!$E:$E,0)))</f>
        <v/>
      </c>
      <c r="D223" s="161" t="str">
        <f ca="1">IF(ISERROR($S223),"",OFFSET('Smelter Reference List'!$C$4,$S223-4,0)&amp;"")</f>
        <v/>
      </c>
      <c r="E223" s="161" t="str">
        <f ca="1">IF(ISERROR($S223),"",OFFSET('Smelter Reference List'!$D$4,$S223-4,0)&amp;"")</f>
        <v/>
      </c>
      <c r="F223" s="161" t="str">
        <f ca="1">IF(ISERROR($S223),"",OFFSET('Smelter Reference List'!$E$4,$S223-4,0))</f>
        <v/>
      </c>
      <c r="G223" s="161" t="str">
        <f ca="1">IF(C223=$U$4,"Enter smelter details", IF(ISERROR($S223),"",OFFSET('Smelter Reference List'!$F$4,$S223-4,0)))</f>
        <v/>
      </c>
      <c r="H223" s="247" t="str">
        <f ca="1">IF(ISERROR($S223),"",OFFSET('Smelter Reference List'!$G$4,$S223-4,0))</f>
        <v/>
      </c>
      <c r="I223" s="248" t="str">
        <f ca="1">IF(ISERROR($S223),"",OFFSET('Smelter Reference List'!$H$4,$S223-4,0))</f>
        <v/>
      </c>
      <c r="J223" s="248" t="str">
        <f ca="1">IF(ISERROR($S223),"",OFFSET('Smelter Reference List'!$I$4,$S223-4,0))</f>
        <v/>
      </c>
      <c r="K223" s="245"/>
      <c r="L223" s="245"/>
      <c r="M223" s="245"/>
      <c r="N223" s="245"/>
      <c r="O223" s="245"/>
      <c r="P223" s="245"/>
      <c r="Q223" s="246"/>
      <c r="R223" s="233"/>
      <c r="S223" s="234" t="e">
        <f>IF(C223="",NA(),MATCH($B223&amp;$C223,'Smelter Reference List'!$J:$J,0))</f>
        <v>#N/A</v>
      </c>
      <c r="T223" s="235"/>
      <c r="U223" s="235">
        <f t="shared" ca="1" si="6"/>
        <v>0</v>
      </c>
      <c r="V223" s="235"/>
      <c r="W223" s="235"/>
      <c r="Y223" s="228" t="str">
        <f t="shared" si="7"/>
        <v/>
      </c>
    </row>
    <row r="224" spans="1:25" s="228" customFormat="1" ht="20.25">
      <c r="A224" s="257"/>
      <c r="B224" s="232" t="str">
        <f>IF(LEN(A224)=0,"",INDEX('Smelter Reference List'!$A:$A,MATCH($A224,'Smelter Reference List'!$E:$E,0)))</f>
        <v/>
      </c>
      <c r="C224" s="297" t="str">
        <f>IF(LEN(A224)=0,"",INDEX('Smelter Reference List'!$C:$C,MATCH($A224,'Smelter Reference List'!$E:$E,0)))</f>
        <v/>
      </c>
      <c r="D224" s="161" t="str">
        <f ca="1">IF(ISERROR($S224),"",OFFSET('Smelter Reference List'!$C$4,$S224-4,0)&amp;"")</f>
        <v/>
      </c>
      <c r="E224" s="161" t="str">
        <f ca="1">IF(ISERROR($S224),"",OFFSET('Smelter Reference List'!$D$4,$S224-4,0)&amp;"")</f>
        <v/>
      </c>
      <c r="F224" s="161" t="str">
        <f ca="1">IF(ISERROR($S224),"",OFFSET('Smelter Reference List'!$E$4,$S224-4,0))</f>
        <v/>
      </c>
      <c r="G224" s="161" t="str">
        <f ca="1">IF(C224=$U$4,"Enter smelter details", IF(ISERROR($S224),"",OFFSET('Smelter Reference List'!$F$4,$S224-4,0)))</f>
        <v/>
      </c>
      <c r="H224" s="247" t="str">
        <f ca="1">IF(ISERROR($S224),"",OFFSET('Smelter Reference List'!$G$4,$S224-4,0))</f>
        <v/>
      </c>
      <c r="I224" s="248" t="str">
        <f ca="1">IF(ISERROR($S224),"",OFFSET('Smelter Reference List'!$H$4,$S224-4,0))</f>
        <v/>
      </c>
      <c r="J224" s="248" t="str">
        <f ca="1">IF(ISERROR($S224),"",OFFSET('Smelter Reference List'!$I$4,$S224-4,0))</f>
        <v/>
      </c>
      <c r="K224" s="245"/>
      <c r="L224" s="245"/>
      <c r="M224" s="245"/>
      <c r="N224" s="245"/>
      <c r="O224" s="245"/>
      <c r="P224" s="245"/>
      <c r="Q224" s="246"/>
      <c r="R224" s="233"/>
      <c r="S224" s="234" t="e">
        <f>IF(C224="",NA(),MATCH($B224&amp;$C224,'Smelter Reference List'!$J:$J,0))</f>
        <v>#N/A</v>
      </c>
      <c r="T224" s="235"/>
      <c r="U224" s="235">
        <f t="shared" ca="1" si="6"/>
        <v>0</v>
      </c>
      <c r="V224" s="235"/>
      <c r="W224" s="235"/>
      <c r="Y224" s="228" t="str">
        <f t="shared" si="7"/>
        <v/>
      </c>
    </row>
    <row r="225" spans="1:25" s="228" customFormat="1" ht="20.25">
      <c r="A225" s="257"/>
      <c r="B225" s="232" t="str">
        <f>IF(LEN(A225)=0,"",INDEX('Smelter Reference List'!$A:$A,MATCH($A225,'Smelter Reference List'!$E:$E,0)))</f>
        <v/>
      </c>
      <c r="C225" s="297" t="str">
        <f>IF(LEN(A225)=0,"",INDEX('Smelter Reference List'!$C:$C,MATCH($A225,'Smelter Reference List'!$E:$E,0)))</f>
        <v/>
      </c>
      <c r="D225" s="161" t="str">
        <f ca="1">IF(ISERROR($S225),"",OFFSET('Smelter Reference List'!$C$4,$S225-4,0)&amp;"")</f>
        <v/>
      </c>
      <c r="E225" s="161" t="str">
        <f ca="1">IF(ISERROR($S225),"",OFFSET('Smelter Reference List'!$D$4,$S225-4,0)&amp;"")</f>
        <v/>
      </c>
      <c r="F225" s="161" t="str">
        <f ca="1">IF(ISERROR($S225),"",OFFSET('Smelter Reference List'!$E$4,$S225-4,0))</f>
        <v/>
      </c>
      <c r="G225" s="161" t="str">
        <f ca="1">IF(C225=$U$4,"Enter smelter details", IF(ISERROR($S225),"",OFFSET('Smelter Reference List'!$F$4,$S225-4,0)))</f>
        <v/>
      </c>
      <c r="H225" s="247" t="str">
        <f ca="1">IF(ISERROR($S225),"",OFFSET('Smelter Reference List'!$G$4,$S225-4,0))</f>
        <v/>
      </c>
      <c r="I225" s="248" t="str">
        <f ca="1">IF(ISERROR($S225),"",OFFSET('Smelter Reference List'!$H$4,$S225-4,0))</f>
        <v/>
      </c>
      <c r="J225" s="248" t="str">
        <f ca="1">IF(ISERROR($S225),"",OFFSET('Smelter Reference List'!$I$4,$S225-4,0))</f>
        <v/>
      </c>
      <c r="K225" s="245"/>
      <c r="L225" s="245"/>
      <c r="M225" s="245"/>
      <c r="N225" s="245"/>
      <c r="O225" s="245"/>
      <c r="P225" s="245"/>
      <c r="Q225" s="246"/>
      <c r="R225" s="233"/>
      <c r="S225" s="234" t="e">
        <f>IF(C225="",NA(),MATCH($B225&amp;$C225,'Smelter Reference List'!$J:$J,0))</f>
        <v>#N/A</v>
      </c>
      <c r="T225" s="235"/>
      <c r="U225" s="235">
        <f t="shared" ca="1" si="6"/>
        <v>0</v>
      </c>
      <c r="V225" s="235"/>
      <c r="W225" s="235"/>
      <c r="Y225" s="228" t="str">
        <f t="shared" si="7"/>
        <v/>
      </c>
    </row>
    <row r="226" spans="1:25" s="228" customFormat="1" ht="20.25">
      <c r="A226" s="257"/>
      <c r="B226" s="232" t="str">
        <f>IF(LEN(A226)=0,"",INDEX('Smelter Reference List'!$A:$A,MATCH($A226,'Smelter Reference List'!$E:$E,0)))</f>
        <v/>
      </c>
      <c r="C226" s="297" t="str">
        <f>IF(LEN(A226)=0,"",INDEX('Smelter Reference List'!$C:$C,MATCH($A226,'Smelter Reference List'!$E:$E,0)))</f>
        <v/>
      </c>
      <c r="D226" s="161" t="str">
        <f ca="1">IF(ISERROR($S226),"",OFFSET('Smelter Reference List'!$C$4,$S226-4,0)&amp;"")</f>
        <v/>
      </c>
      <c r="E226" s="161" t="str">
        <f ca="1">IF(ISERROR($S226),"",OFFSET('Smelter Reference List'!$D$4,$S226-4,0)&amp;"")</f>
        <v/>
      </c>
      <c r="F226" s="161" t="str">
        <f ca="1">IF(ISERROR($S226),"",OFFSET('Smelter Reference List'!$E$4,$S226-4,0))</f>
        <v/>
      </c>
      <c r="G226" s="161" t="str">
        <f ca="1">IF(C226=$U$4,"Enter smelter details", IF(ISERROR($S226),"",OFFSET('Smelter Reference List'!$F$4,$S226-4,0)))</f>
        <v/>
      </c>
      <c r="H226" s="247" t="str">
        <f ca="1">IF(ISERROR($S226),"",OFFSET('Smelter Reference List'!$G$4,$S226-4,0))</f>
        <v/>
      </c>
      <c r="I226" s="248" t="str">
        <f ca="1">IF(ISERROR($S226),"",OFFSET('Smelter Reference List'!$H$4,$S226-4,0))</f>
        <v/>
      </c>
      <c r="J226" s="248" t="str">
        <f ca="1">IF(ISERROR($S226),"",OFFSET('Smelter Reference List'!$I$4,$S226-4,0))</f>
        <v/>
      </c>
      <c r="K226" s="245"/>
      <c r="L226" s="245"/>
      <c r="M226" s="245"/>
      <c r="N226" s="245"/>
      <c r="O226" s="245"/>
      <c r="P226" s="245"/>
      <c r="Q226" s="246"/>
      <c r="R226" s="233"/>
      <c r="S226" s="234" t="e">
        <f>IF(C226="",NA(),MATCH($B226&amp;$C226,'Smelter Reference List'!$J:$J,0))</f>
        <v>#N/A</v>
      </c>
      <c r="T226" s="235"/>
      <c r="U226" s="235">
        <f t="shared" ca="1" si="6"/>
        <v>0</v>
      </c>
      <c r="V226" s="235"/>
      <c r="W226" s="235"/>
      <c r="Y226" s="228" t="str">
        <f t="shared" si="7"/>
        <v/>
      </c>
    </row>
    <row r="227" spans="1:25" s="228" customFormat="1" ht="20.25">
      <c r="A227" s="257"/>
      <c r="B227" s="232" t="str">
        <f>IF(LEN(A227)=0,"",INDEX('Smelter Reference List'!$A:$A,MATCH($A227,'Smelter Reference List'!$E:$E,0)))</f>
        <v/>
      </c>
      <c r="C227" s="297" t="str">
        <f>IF(LEN(A227)=0,"",INDEX('Smelter Reference List'!$C:$C,MATCH($A227,'Smelter Reference List'!$E:$E,0)))</f>
        <v/>
      </c>
      <c r="D227" s="161" t="str">
        <f ca="1">IF(ISERROR($S227),"",OFFSET('Smelter Reference List'!$C$4,$S227-4,0)&amp;"")</f>
        <v/>
      </c>
      <c r="E227" s="161" t="str">
        <f ca="1">IF(ISERROR($S227),"",OFFSET('Smelter Reference List'!$D$4,$S227-4,0)&amp;"")</f>
        <v/>
      </c>
      <c r="F227" s="161" t="str">
        <f ca="1">IF(ISERROR($S227),"",OFFSET('Smelter Reference List'!$E$4,$S227-4,0))</f>
        <v/>
      </c>
      <c r="G227" s="161" t="str">
        <f ca="1">IF(C227=$U$4,"Enter smelter details", IF(ISERROR($S227),"",OFFSET('Smelter Reference List'!$F$4,$S227-4,0)))</f>
        <v/>
      </c>
      <c r="H227" s="247" t="str">
        <f ca="1">IF(ISERROR($S227),"",OFFSET('Smelter Reference List'!$G$4,$S227-4,0))</f>
        <v/>
      </c>
      <c r="I227" s="248" t="str">
        <f ca="1">IF(ISERROR($S227),"",OFFSET('Smelter Reference List'!$H$4,$S227-4,0))</f>
        <v/>
      </c>
      <c r="J227" s="248" t="str">
        <f ca="1">IF(ISERROR($S227),"",OFFSET('Smelter Reference List'!$I$4,$S227-4,0))</f>
        <v/>
      </c>
      <c r="K227" s="245"/>
      <c r="L227" s="245"/>
      <c r="M227" s="245"/>
      <c r="N227" s="245"/>
      <c r="O227" s="245"/>
      <c r="P227" s="245"/>
      <c r="Q227" s="246"/>
      <c r="R227" s="233"/>
      <c r="S227" s="234" t="e">
        <f>IF(C227="",NA(),MATCH($B227&amp;$C227,'Smelter Reference List'!$J:$J,0))</f>
        <v>#N/A</v>
      </c>
      <c r="T227" s="235"/>
      <c r="U227" s="235">
        <f t="shared" ca="1" si="6"/>
        <v>0</v>
      </c>
      <c r="V227" s="235"/>
      <c r="W227" s="235"/>
      <c r="Y227" s="228" t="str">
        <f t="shared" si="7"/>
        <v/>
      </c>
    </row>
    <row r="228" spans="1:25" s="228" customFormat="1" ht="20.25">
      <c r="A228" s="257"/>
      <c r="B228" s="232" t="str">
        <f>IF(LEN(A228)=0,"",INDEX('Smelter Reference List'!$A:$A,MATCH($A228,'Smelter Reference List'!$E:$E,0)))</f>
        <v/>
      </c>
      <c r="C228" s="297" t="str">
        <f>IF(LEN(A228)=0,"",INDEX('Smelter Reference List'!$C:$C,MATCH($A228,'Smelter Reference List'!$E:$E,0)))</f>
        <v/>
      </c>
      <c r="D228" s="161" t="str">
        <f ca="1">IF(ISERROR($S228),"",OFFSET('Smelter Reference List'!$C$4,$S228-4,0)&amp;"")</f>
        <v/>
      </c>
      <c r="E228" s="161" t="str">
        <f ca="1">IF(ISERROR($S228),"",OFFSET('Smelter Reference List'!$D$4,$S228-4,0)&amp;"")</f>
        <v/>
      </c>
      <c r="F228" s="161" t="str">
        <f ca="1">IF(ISERROR($S228),"",OFFSET('Smelter Reference List'!$E$4,$S228-4,0))</f>
        <v/>
      </c>
      <c r="G228" s="161" t="str">
        <f ca="1">IF(C228=$U$4,"Enter smelter details", IF(ISERROR($S228),"",OFFSET('Smelter Reference List'!$F$4,$S228-4,0)))</f>
        <v/>
      </c>
      <c r="H228" s="247" t="str">
        <f ca="1">IF(ISERROR($S228),"",OFFSET('Smelter Reference List'!$G$4,$S228-4,0))</f>
        <v/>
      </c>
      <c r="I228" s="248" t="str">
        <f ca="1">IF(ISERROR($S228),"",OFFSET('Smelter Reference List'!$H$4,$S228-4,0))</f>
        <v/>
      </c>
      <c r="J228" s="248" t="str">
        <f ca="1">IF(ISERROR($S228),"",OFFSET('Smelter Reference List'!$I$4,$S228-4,0))</f>
        <v/>
      </c>
      <c r="K228" s="245"/>
      <c r="L228" s="245"/>
      <c r="M228" s="245"/>
      <c r="N228" s="245"/>
      <c r="O228" s="245"/>
      <c r="P228" s="245"/>
      <c r="Q228" s="246"/>
      <c r="R228" s="233"/>
      <c r="S228" s="234" t="e">
        <f>IF(C228="",NA(),MATCH($B228&amp;$C228,'Smelter Reference List'!$J:$J,0))</f>
        <v>#N/A</v>
      </c>
      <c r="T228" s="235"/>
      <c r="U228" s="235">
        <f t="shared" ca="1" si="6"/>
        <v>0</v>
      </c>
      <c r="V228" s="235"/>
      <c r="W228" s="235"/>
      <c r="Y228" s="228" t="str">
        <f t="shared" si="7"/>
        <v/>
      </c>
    </row>
    <row r="229" spans="1:25" s="228" customFormat="1" ht="20.25">
      <c r="A229" s="257"/>
      <c r="B229" s="232" t="str">
        <f>IF(LEN(A229)=0,"",INDEX('Smelter Reference List'!$A:$A,MATCH($A229,'Smelter Reference List'!$E:$E,0)))</f>
        <v/>
      </c>
      <c r="C229" s="297" t="str">
        <f>IF(LEN(A229)=0,"",INDEX('Smelter Reference List'!$C:$C,MATCH($A229,'Smelter Reference List'!$E:$E,0)))</f>
        <v/>
      </c>
      <c r="D229" s="161" t="str">
        <f ca="1">IF(ISERROR($S229),"",OFFSET('Smelter Reference List'!$C$4,$S229-4,0)&amp;"")</f>
        <v/>
      </c>
      <c r="E229" s="161" t="str">
        <f ca="1">IF(ISERROR($S229),"",OFFSET('Smelter Reference List'!$D$4,$S229-4,0)&amp;"")</f>
        <v/>
      </c>
      <c r="F229" s="161" t="str">
        <f ca="1">IF(ISERROR($S229),"",OFFSET('Smelter Reference List'!$E$4,$S229-4,0))</f>
        <v/>
      </c>
      <c r="G229" s="161" t="str">
        <f ca="1">IF(C229=$U$4,"Enter smelter details", IF(ISERROR($S229),"",OFFSET('Smelter Reference List'!$F$4,$S229-4,0)))</f>
        <v/>
      </c>
      <c r="H229" s="247" t="str">
        <f ca="1">IF(ISERROR($S229),"",OFFSET('Smelter Reference List'!$G$4,$S229-4,0))</f>
        <v/>
      </c>
      <c r="I229" s="248" t="str">
        <f ca="1">IF(ISERROR($S229),"",OFFSET('Smelter Reference List'!$H$4,$S229-4,0))</f>
        <v/>
      </c>
      <c r="J229" s="248" t="str">
        <f ca="1">IF(ISERROR($S229),"",OFFSET('Smelter Reference List'!$I$4,$S229-4,0))</f>
        <v/>
      </c>
      <c r="K229" s="245"/>
      <c r="L229" s="245"/>
      <c r="M229" s="245"/>
      <c r="N229" s="245"/>
      <c r="O229" s="245"/>
      <c r="P229" s="245"/>
      <c r="Q229" s="246"/>
      <c r="R229" s="233"/>
      <c r="S229" s="234" t="e">
        <f>IF(C229="",NA(),MATCH($B229&amp;$C229,'Smelter Reference List'!$J:$J,0))</f>
        <v>#N/A</v>
      </c>
      <c r="T229" s="235"/>
      <c r="U229" s="235">
        <f t="shared" ca="1" si="6"/>
        <v>0</v>
      </c>
      <c r="V229" s="235"/>
      <c r="W229" s="235"/>
      <c r="Y229" s="228" t="str">
        <f t="shared" si="7"/>
        <v/>
      </c>
    </row>
    <row r="230" spans="1:25" s="228" customFormat="1" ht="20.25">
      <c r="A230" s="257"/>
      <c r="B230" s="232" t="str">
        <f>IF(LEN(A230)=0,"",INDEX('Smelter Reference List'!$A:$A,MATCH($A230,'Smelter Reference List'!$E:$E,0)))</f>
        <v/>
      </c>
      <c r="C230" s="297" t="str">
        <f>IF(LEN(A230)=0,"",INDEX('Smelter Reference List'!$C:$C,MATCH($A230,'Smelter Reference List'!$E:$E,0)))</f>
        <v/>
      </c>
      <c r="D230" s="161" t="str">
        <f ca="1">IF(ISERROR($S230),"",OFFSET('Smelter Reference List'!$C$4,$S230-4,0)&amp;"")</f>
        <v/>
      </c>
      <c r="E230" s="161" t="str">
        <f ca="1">IF(ISERROR($S230),"",OFFSET('Smelter Reference List'!$D$4,$S230-4,0)&amp;"")</f>
        <v/>
      </c>
      <c r="F230" s="161" t="str">
        <f ca="1">IF(ISERROR($S230),"",OFFSET('Smelter Reference List'!$E$4,$S230-4,0))</f>
        <v/>
      </c>
      <c r="G230" s="161" t="str">
        <f ca="1">IF(C230=$U$4,"Enter smelter details", IF(ISERROR($S230),"",OFFSET('Smelter Reference List'!$F$4,$S230-4,0)))</f>
        <v/>
      </c>
      <c r="H230" s="247" t="str">
        <f ca="1">IF(ISERROR($S230),"",OFFSET('Smelter Reference List'!$G$4,$S230-4,0))</f>
        <v/>
      </c>
      <c r="I230" s="248" t="str">
        <f ca="1">IF(ISERROR($S230),"",OFFSET('Smelter Reference List'!$H$4,$S230-4,0))</f>
        <v/>
      </c>
      <c r="J230" s="248" t="str">
        <f ca="1">IF(ISERROR($S230),"",OFFSET('Smelter Reference List'!$I$4,$S230-4,0))</f>
        <v/>
      </c>
      <c r="K230" s="245"/>
      <c r="L230" s="245"/>
      <c r="M230" s="245"/>
      <c r="N230" s="245"/>
      <c r="O230" s="245"/>
      <c r="P230" s="245"/>
      <c r="Q230" s="246"/>
      <c r="R230" s="233"/>
      <c r="S230" s="234" t="e">
        <f>IF(C230="",NA(),MATCH($B230&amp;$C230,'Smelter Reference List'!$J:$J,0))</f>
        <v>#N/A</v>
      </c>
      <c r="T230" s="235"/>
      <c r="U230" s="235">
        <f t="shared" ca="1" si="6"/>
        <v>0</v>
      </c>
      <c r="V230" s="235"/>
      <c r="W230" s="235"/>
      <c r="Y230" s="228" t="str">
        <f t="shared" si="7"/>
        <v/>
      </c>
    </row>
    <row r="231" spans="1:25" s="228" customFormat="1" ht="20.25">
      <c r="A231" s="257"/>
      <c r="B231" s="232" t="str">
        <f>IF(LEN(A231)=0,"",INDEX('Smelter Reference List'!$A:$A,MATCH($A231,'Smelter Reference List'!$E:$E,0)))</f>
        <v/>
      </c>
      <c r="C231" s="297" t="str">
        <f>IF(LEN(A231)=0,"",INDEX('Smelter Reference List'!$C:$C,MATCH($A231,'Smelter Reference List'!$E:$E,0)))</f>
        <v/>
      </c>
      <c r="D231" s="161" t="str">
        <f ca="1">IF(ISERROR($S231),"",OFFSET('Smelter Reference List'!$C$4,$S231-4,0)&amp;"")</f>
        <v/>
      </c>
      <c r="E231" s="161" t="str">
        <f ca="1">IF(ISERROR($S231),"",OFFSET('Smelter Reference List'!$D$4,$S231-4,0)&amp;"")</f>
        <v/>
      </c>
      <c r="F231" s="161" t="str">
        <f ca="1">IF(ISERROR($S231),"",OFFSET('Smelter Reference List'!$E$4,$S231-4,0))</f>
        <v/>
      </c>
      <c r="G231" s="161" t="str">
        <f ca="1">IF(C231=$U$4,"Enter smelter details", IF(ISERROR($S231),"",OFFSET('Smelter Reference List'!$F$4,$S231-4,0)))</f>
        <v/>
      </c>
      <c r="H231" s="247" t="str">
        <f ca="1">IF(ISERROR($S231),"",OFFSET('Smelter Reference List'!$G$4,$S231-4,0))</f>
        <v/>
      </c>
      <c r="I231" s="248" t="str">
        <f ca="1">IF(ISERROR($S231),"",OFFSET('Smelter Reference List'!$H$4,$S231-4,0))</f>
        <v/>
      </c>
      <c r="J231" s="248" t="str">
        <f ca="1">IF(ISERROR($S231),"",OFFSET('Smelter Reference List'!$I$4,$S231-4,0))</f>
        <v/>
      </c>
      <c r="K231" s="245"/>
      <c r="L231" s="245"/>
      <c r="M231" s="245"/>
      <c r="N231" s="245"/>
      <c r="O231" s="245"/>
      <c r="P231" s="245"/>
      <c r="Q231" s="246"/>
      <c r="R231" s="233"/>
      <c r="S231" s="234" t="e">
        <f>IF(C231="",NA(),MATCH($B231&amp;$C231,'Smelter Reference List'!$J:$J,0))</f>
        <v>#N/A</v>
      </c>
      <c r="T231" s="235"/>
      <c r="U231" s="235">
        <f t="shared" ca="1" si="6"/>
        <v>0</v>
      </c>
      <c r="V231" s="235"/>
      <c r="W231" s="235"/>
      <c r="Y231" s="228" t="str">
        <f t="shared" si="7"/>
        <v/>
      </c>
    </row>
    <row r="232" spans="1:25" s="228" customFormat="1" ht="20.25">
      <c r="A232" s="257"/>
      <c r="B232" s="232" t="str">
        <f>IF(LEN(A232)=0,"",INDEX('Smelter Reference List'!$A:$A,MATCH($A232,'Smelter Reference List'!$E:$E,0)))</f>
        <v/>
      </c>
      <c r="C232" s="297" t="str">
        <f>IF(LEN(A232)=0,"",INDEX('Smelter Reference List'!$C:$C,MATCH($A232,'Smelter Reference List'!$E:$E,0)))</f>
        <v/>
      </c>
      <c r="D232" s="161" t="str">
        <f ca="1">IF(ISERROR($S232),"",OFFSET('Smelter Reference List'!$C$4,$S232-4,0)&amp;"")</f>
        <v/>
      </c>
      <c r="E232" s="161" t="str">
        <f ca="1">IF(ISERROR($S232),"",OFFSET('Smelter Reference List'!$D$4,$S232-4,0)&amp;"")</f>
        <v/>
      </c>
      <c r="F232" s="161" t="str">
        <f ca="1">IF(ISERROR($S232),"",OFFSET('Smelter Reference List'!$E$4,$S232-4,0))</f>
        <v/>
      </c>
      <c r="G232" s="161" t="str">
        <f ca="1">IF(C232=$U$4,"Enter smelter details", IF(ISERROR($S232),"",OFFSET('Smelter Reference List'!$F$4,$S232-4,0)))</f>
        <v/>
      </c>
      <c r="H232" s="247" t="str">
        <f ca="1">IF(ISERROR($S232),"",OFFSET('Smelter Reference List'!$G$4,$S232-4,0))</f>
        <v/>
      </c>
      <c r="I232" s="248" t="str">
        <f ca="1">IF(ISERROR($S232),"",OFFSET('Smelter Reference List'!$H$4,$S232-4,0))</f>
        <v/>
      </c>
      <c r="J232" s="248" t="str">
        <f ca="1">IF(ISERROR($S232),"",OFFSET('Smelter Reference List'!$I$4,$S232-4,0))</f>
        <v/>
      </c>
      <c r="K232" s="245"/>
      <c r="L232" s="245"/>
      <c r="M232" s="245"/>
      <c r="N232" s="245"/>
      <c r="O232" s="245"/>
      <c r="P232" s="245"/>
      <c r="Q232" s="246"/>
      <c r="R232" s="233"/>
      <c r="S232" s="234" t="e">
        <f>IF(C232="",NA(),MATCH($B232&amp;$C232,'Smelter Reference List'!$J:$J,0))</f>
        <v>#N/A</v>
      </c>
      <c r="T232" s="235"/>
      <c r="U232" s="235">
        <f t="shared" ca="1" si="6"/>
        <v>0</v>
      </c>
      <c r="V232" s="235"/>
      <c r="W232" s="235"/>
      <c r="Y232" s="228" t="str">
        <f t="shared" si="7"/>
        <v/>
      </c>
    </row>
    <row r="233" spans="1:25" s="228" customFormat="1" ht="20.25">
      <c r="A233" s="257"/>
      <c r="B233" s="232" t="str">
        <f>IF(LEN(A233)=0,"",INDEX('Smelter Reference List'!$A:$A,MATCH($A233,'Smelter Reference List'!$E:$E,0)))</f>
        <v/>
      </c>
      <c r="C233" s="297" t="str">
        <f>IF(LEN(A233)=0,"",INDEX('Smelter Reference List'!$C:$C,MATCH($A233,'Smelter Reference List'!$E:$E,0)))</f>
        <v/>
      </c>
      <c r="D233" s="161" t="str">
        <f ca="1">IF(ISERROR($S233),"",OFFSET('Smelter Reference List'!$C$4,$S233-4,0)&amp;"")</f>
        <v/>
      </c>
      <c r="E233" s="161" t="str">
        <f ca="1">IF(ISERROR($S233),"",OFFSET('Smelter Reference List'!$D$4,$S233-4,0)&amp;"")</f>
        <v/>
      </c>
      <c r="F233" s="161" t="str">
        <f ca="1">IF(ISERROR($S233),"",OFFSET('Smelter Reference List'!$E$4,$S233-4,0))</f>
        <v/>
      </c>
      <c r="G233" s="161" t="str">
        <f ca="1">IF(C233=$U$4,"Enter smelter details", IF(ISERROR($S233),"",OFFSET('Smelter Reference List'!$F$4,$S233-4,0)))</f>
        <v/>
      </c>
      <c r="H233" s="247" t="str">
        <f ca="1">IF(ISERROR($S233),"",OFFSET('Smelter Reference List'!$G$4,$S233-4,0))</f>
        <v/>
      </c>
      <c r="I233" s="248" t="str">
        <f ca="1">IF(ISERROR($S233),"",OFFSET('Smelter Reference List'!$H$4,$S233-4,0))</f>
        <v/>
      </c>
      <c r="J233" s="248" t="str">
        <f ca="1">IF(ISERROR($S233),"",OFFSET('Smelter Reference List'!$I$4,$S233-4,0))</f>
        <v/>
      </c>
      <c r="K233" s="245"/>
      <c r="L233" s="245"/>
      <c r="M233" s="245"/>
      <c r="N233" s="245"/>
      <c r="O233" s="245"/>
      <c r="P233" s="245"/>
      <c r="Q233" s="246"/>
      <c r="R233" s="233"/>
      <c r="S233" s="234" t="e">
        <f>IF(C233="",NA(),MATCH($B233&amp;$C233,'Smelter Reference List'!$J:$J,0))</f>
        <v>#N/A</v>
      </c>
      <c r="T233" s="235"/>
      <c r="U233" s="235">
        <f t="shared" ca="1" si="6"/>
        <v>0</v>
      </c>
      <c r="V233" s="235"/>
      <c r="W233" s="235"/>
      <c r="Y233" s="228" t="str">
        <f t="shared" si="7"/>
        <v/>
      </c>
    </row>
    <row r="234" spans="1:25" s="228" customFormat="1" ht="20.25">
      <c r="A234" s="257"/>
      <c r="B234" s="232" t="str">
        <f>IF(LEN(A234)=0,"",INDEX('Smelter Reference List'!$A:$A,MATCH($A234,'Smelter Reference List'!$E:$E,0)))</f>
        <v/>
      </c>
      <c r="C234" s="297" t="str">
        <f>IF(LEN(A234)=0,"",INDEX('Smelter Reference List'!$C:$C,MATCH($A234,'Smelter Reference List'!$E:$E,0)))</f>
        <v/>
      </c>
      <c r="D234" s="161" t="str">
        <f ca="1">IF(ISERROR($S234),"",OFFSET('Smelter Reference List'!$C$4,$S234-4,0)&amp;"")</f>
        <v/>
      </c>
      <c r="E234" s="161" t="str">
        <f ca="1">IF(ISERROR($S234),"",OFFSET('Smelter Reference List'!$D$4,$S234-4,0)&amp;"")</f>
        <v/>
      </c>
      <c r="F234" s="161" t="str">
        <f ca="1">IF(ISERROR($S234),"",OFFSET('Smelter Reference List'!$E$4,$S234-4,0))</f>
        <v/>
      </c>
      <c r="G234" s="161" t="str">
        <f ca="1">IF(C234=$U$4,"Enter smelter details", IF(ISERROR($S234),"",OFFSET('Smelter Reference List'!$F$4,$S234-4,0)))</f>
        <v/>
      </c>
      <c r="H234" s="247" t="str">
        <f ca="1">IF(ISERROR($S234),"",OFFSET('Smelter Reference List'!$G$4,$S234-4,0))</f>
        <v/>
      </c>
      <c r="I234" s="248" t="str">
        <f ca="1">IF(ISERROR($S234),"",OFFSET('Smelter Reference List'!$H$4,$S234-4,0))</f>
        <v/>
      </c>
      <c r="J234" s="248" t="str">
        <f ca="1">IF(ISERROR($S234),"",OFFSET('Smelter Reference List'!$I$4,$S234-4,0))</f>
        <v/>
      </c>
      <c r="K234" s="245"/>
      <c r="L234" s="245"/>
      <c r="M234" s="245"/>
      <c r="N234" s="245"/>
      <c r="O234" s="245"/>
      <c r="P234" s="245"/>
      <c r="Q234" s="246"/>
      <c r="R234" s="233"/>
      <c r="S234" s="234" t="e">
        <f>IF(C234="",NA(),MATCH($B234&amp;$C234,'Smelter Reference List'!$J:$J,0))</f>
        <v>#N/A</v>
      </c>
      <c r="T234" s="235"/>
      <c r="U234" s="235">
        <f t="shared" ca="1" si="6"/>
        <v>0</v>
      </c>
      <c r="V234" s="235"/>
      <c r="W234" s="235"/>
      <c r="Y234" s="228" t="str">
        <f t="shared" si="7"/>
        <v/>
      </c>
    </row>
    <row r="235" spans="1:25" s="228" customFormat="1" ht="20.25">
      <c r="A235" s="257"/>
      <c r="B235" s="232" t="str">
        <f>IF(LEN(A235)=0,"",INDEX('Smelter Reference List'!$A:$A,MATCH($A235,'Smelter Reference List'!$E:$E,0)))</f>
        <v/>
      </c>
      <c r="C235" s="297" t="str">
        <f>IF(LEN(A235)=0,"",INDEX('Smelter Reference List'!$C:$C,MATCH($A235,'Smelter Reference List'!$E:$E,0)))</f>
        <v/>
      </c>
      <c r="D235" s="161" t="str">
        <f ca="1">IF(ISERROR($S235),"",OFFSET('Smelter Reference List'!$C$4,$S235-4,0)&amp;"")</f>
        <v/>
      </c>
      <c r="E235" s="161" t="str">
        <f ca="1">IF(ISERROR($S235),"",OFFSET('Smelter Reference List'!$D$4,$S235-4,0)&amp;"")</f>
        <v/>
      </c>
      <c r="F235" s="161" t="str">
        <f ca="1">IF(ISERROR($S235),"",OFFSET('Smelter Reference List'!$E$4,$S235-4,0))</f>
        <v/>
      </c>
      <c r="G235" s="161" t="str">
        <f ca="1">IF(C235=$U$4,"Enter smelter details", IF(ISERROR($S235),"",OFFSET('Smelter Reference List'!$F$4,$S235-4,0)))</f>
        <v/>
      </c>
      <c r="H235" s="247" t="str">
        <f ca="1">IF(ISERROR($S235),"",OFFSET('Smelter Reference List'!$G$4,$S235-4,0))</f>
        <v/>
      </c>
      <c r="I235" s="248" t="str">
        <f ca="1">IF(ISERROR($S235),"",OFFSET('Smelter Reference List'!$H$4,$S235-4,0))</f>
        <v/>
      </c>
      <c r="J235" s="248" t="str">
        <f ca="1">IF(ISERROR($S235),"",OFFSET('Smelter Reference List'!$I$4,$S235-4,0))</f>
        <v/>
      </c>
      <c r="K235" s="245"/>
      <c r="L235" s="245"/>
      <c r="M235" s="245"/>
      <c r="N235" s="245"/>
      <c r="O235" s="245"/>
      <c r="P235" s="245"/>
      <c r="Q235" s="246"/>
      <c r="R235" s="233"/>
      <c r="S235" s="234" t="e">
        <f>IF(C235="",NA(),MATCH($B235&amp;$C235,'Smelter Reference List'!$J:$J,0))</f>
        <v>#N/A</v>
      </c>
      <c r="T235" s="235"/>
      <c r="U235" s="235">
        <f t="shared" ca="1" si="6"/>
        <v>0</v>
      </c>
      <c r="V235" s="235"/>
      <c r="W235" s="235"/>
      <c r="Y235" s="228" t="str">
        <f t="shared" si="7"/>
        <v/>
      </c>
    </row>
    <row r="236" spans="1:25" s="228" customFormat="1" ht="20.25">
      <c r="A236" s="257"/>
      <c r="B236" s="232" t="str">
        <f>IF(LEN(A236)=0,"",INDEX('Smelter Reference List'!$A:$A,MATCH($A236,'Smelter Reference List'!$E:$E,0)))</f>
        <v/>
      </c>
      <c r="C236" s="297" t="str">
        <f>IF(LEN(A236)=0,"",INDEX('Smelter Reference List'!$C:$C,MATCH($A236,'Smelter Reference List'!$E:$E,0)))</f>
        <v/>
      </c>
      <c r="D236" s="161" t="str">
        <f ca="1">IF(ISERROR($S236),"",OFFSET('Smelter Reference List'!$C$4,$S236-4,0)&amp;"")</f>
        <v/>
      </c>
      <c r="E236" s="161" t="str">
        <f ca="1">IF(ISERROR($S236),"",OFFSET('Smelter Reference List'!$D$4,$S236-4,0)&amp;"")</f>
        <v/>
      </c>
      <c r="F236" s="161" t="str">
        <f ca="1">IF(ISERROR($S236),"",OFFSET('Smelter Reference List'!$E$4,$S236-4,0))</f>
        <v/>
      </c>
      <c r="G236" s="161" t="str">
        <f ca="1">IF(C236=$U$4,"Enter smelter details", IF(ISERROR($S236),"",OFFSET('Smelter Reference List'!$F$4,$S236-4,0)))</f>
        <v/>
      </c>
      <c r="H236" s="247" t="str">
        <f ca="1">IF(ISERROR($S236),"",OFFSET('Smelter Reference List'!$G$4,$S236-4,0))</f>
        <v/>
      </c>
      <c r="I236" s="248" t="str">
        <f ca="1">IF(ISERROR($S236),"",OFFSET('Smelter Reference List'!$H$4,$S236-4,0))</f>
        <v/>
      </c>
      <c r="J236" s="248" t="str">
        <f ca="1">IF(ISERROR($S236),"",OFFSET('Smelter Reference List'!$I$4,$S236-4,0))</f>
        <v/>
      </c>
      <c r="K236" s="245"/>
      <c r="L236" s="245"/>
      <c r="M236" s="245"/>
      <c r="N236" s="245"/>
      <c r="O236" s="245"/>
      <c r="P236" s="245"/>
      <c r="Q236" s="246"/>
      <c r="R236" s="233"/>
      <c r="S236" s="234" t="e">
        <f>IF(C236="",NA(),MATCH($B236&amp;$C236,'Smelter Reference List'!$J:$J,0))</f>
        <v>#N/A</v>
      </c>
      <c r="T236" s="235"/>
      <c r="U236" s="235">
        <f t="shared" ca="1" si="6"/>
        <v>0</v>
      </c>
      <c r="V236" s="235"/>
      <c r="W236" s="235"/>
      <c r="Y236" s="228" t="str">
        <f t="shared" si="7"/>
        <v/>
      </c>
    </row>
    <row r="237" spans="1:25" s="228" customFormat="1" ht="20.25">
      <c r="A237" s="257"/>
      <c r="B237" s="232" t="str">
        <f>IF(LEN(A237)=0,"",INDEX('Smelter Reference List'!$A:$A,MATCH($A237,'Smelter Reference List'!$E:$E,0)))</f>
        <v/>
      </c>
      <c r="C237" s="297" t="str">
        <f>IF(LEN(A237)=0,"",INDEX('Smelter Reference List'!$C:$C,MATCH($A237,'Smelter Reference List'!$E:$E,0)))</f>
        <v/>
      </c>
      <c r="D237" s="161" t="str">
        <f ca="1">IF(ISERROR($S237),"",OFFSET('Smelter Reference List'!$C$4,$S237-4,0)&amp;"")</f>
        <v/>
      </c>
      <c r="E237" s="161" t="str">
        <f ca="1">IF(ISERROR($S237),"",OFFSET('Smelter Reference List'!$D$4,$S237-4,0)&amp;"")</f>
        <v/>
      </c>
      <c r="F237" s="161" t="str">
        <f ca="1">IF(ISERROR($S237),"",OFFSET('Smelter Reference List'!$E$4,$S237-4,0))</f>
        <v/>
      </c>
      <c r="G237" s="161" t="str">
        <f ca="1">IF(C237=$U$4,"Enter smelter details", IF(ISERROR($S237),"",OFFSET('Smelter Reference List'!$F$4,$S237-4,0)))</f>
        <v/>
      </c>
      <c r="H237" s="247" t="str">
        <f ca="1">IF(ISERROR($S237),"",OFFSET('Smelter Reference List'!$G$4,$S237-4,0))</f>
        <v/>
      </c>
      <c r="I237" s="248" t="str">
        <f ca="1">IF(ISERROR($S237),"",OFFSET('Smelter Reference List'!$H$4,$S237-4,0))</f>
        <v/>
      </c>
      <c r="J237" s="248" t="str">
        <f ca="1">IF(ISERROR($S237),"",OFFSET('Smelter Reference List'!$I$4,$S237-4,0))</f>
        <v/>
      </c>
      <c r="K237" s="245"/>
      <c r="L237" s="245"/>
      <c r="M237" s="245"/>
      <c r="N237" s="245"/>
      <c r="O237" s="245"/>
      <c r="P237" s="245"/>
      <c r="Q237" s="246"/>
      <c r="R237" s="233"/>
      <c r="S237" s="234" t="e">
        <f>IF(C237="",NA(),MATCH($B237&amp;$C237,'Smelter Reference List'!$J:$J,0))</f>
        <v>#N/A</v>
      </c>
      <c r="T237" s="235"/>
      <c r="U237" s="235">
        <f t="shared" ca="1" si="6"/>
        <v>0</v>
      </c>
      <c r="V237" s="235"/>
      <c r="W237" s="235"/>
      <c r="Y237" s="228" t="str">
        <f t="shared" si="7"/>
        <v/>
      </c>
    </row>
    <row r="238" spans="1:25" s="228" customFormat="1" ht="20.25">
      <c r="A238" s="257"/>
      <c r="B238" s="232" t="str">
        <f>IF(LEN(A238)=0,"",INDEX('Smelter Reference List'!$A:$A,MATCH($A238,'Smelter Reference List'!$E:$E,0)))</f>
        <v/>
      </c>
      <c r="C238" s="297" t="str">
        <f>IF(LEN(A238)=0,"",INDEX('Smelter Reference List'!$C:$C,MATCH($A238,'Smelter Reference List'!$E:$E,0)))</f>
        <v/>
      </c>
      <c r="D238" s="161" t="str">
        <f ca="1">IF(ISERROR($S238),"",OFFSET('Smelter Reference List'!$C$4,$S238-4,0)&amp;"")</f>
        <v/>
      </c>
      <c r="E238" s="161" t="str">
        <f ca="1">IF(ISERROR($S238),"",OFFSET('Smelter Reference List'!$D$4,$S238-4,0)&amp;"")</f>
        <v/>
      </c>
      <c r="F238" s="161" t="str">
        <f ca="1">IF(ISERROR($S238),"",OFFSET('Smelter Reference List'!$E$4,$S238-4,0))</f>
        <v/>
      </c>
      <c r="G238" s="161" t="str">
        <f ca="1">IF(C238=$U$4,"Enter smelter details", IF(ISERROR($S238),"",OFFSET('Smelter Reference List'!$F$4,$S238-4,0)))</f>
        <v/>
      </c>
      <c r="H238" s="247" t="str">
        <f ca="1">IF(ISERROR($S238),"",OFFSET('Smelter Reference List'!$G$4,$S238-4,0))</f>
        <v/>
      </c>
      <c r="I238" s="248" t="str">
        <f ca="1">IF(ISERROR($S238),"",OFFSET('Smelter Reference List'!$H$4,$S238-4,0))</f>
        <v/>
      </c>
      <c r="J238" s="248" t="str">
        <f ca="1">IF(ISERROR($S238),"",OFFSET('Smelter Reference List'!$I$4,$S238-4,0))</f>
        <v/>
      </c>
      <c r="K238" s="245"/>
      <c r="L238" s="245"/>
      <c r="M238" s="245"/>
      <c r="N238" s="245"/>
      <c r="O238" s="245"/>
      <c r="P238" s="245"/>
      <c r="Q238" s="246"/>
      <c r="R238" s="233"/>
      <c r="S238" s="234" t="e">
        <f>IF(C238="",NA(),MATCH($B238&amp;$C238,'Smelter Reference List'!$J:$J,0))</f>
        <v>#N/A</v>
      </c>
      <c r="T238" s="235"/>
      <c r="U238" s="235">
        <f t="shared" ca="1" si="6"/>
        <v>0</v>
      </c>
      <c r="V238" s="235"/>
      <c r="W238" s="235"/>
      <c r="Y238" s="228" t="str">
        <f t="shared" si="7"/>
        <v/>
      </c>
    </row>
    <row r="239" spans="1:25" s="228" customFormat="1" ht="20.25">
      <c r="A239" s="257"/>
      <c r="B239" s="232" t="str">
        <f>IF(LEN(A239)=0,"",INDEX('Smelter Reference List'!$A:$A,MATCH($A239,'Smelter Reference List'!$E:$E,0)))</f>
        <v/>
      </c>
      <c r="C239" s="297" t="str">
        <f>IF(LEN(A239)=0,"",INDEX('Smelter Reference List'!$C:$C,MATCH($A239,'Smelter Reference List'!$E:$E,0)))</f>
        <v/>
      </c>
      <c r="D239" s="161" t="str">
        <f ca="1">IF(ISERROR($S239),"",OFFSET('Smelter Reference List'!$C$4,$S239-4,0)&amp;"")</f>
        <v/>
      </c>
      <c r="E239" s="161" t="str">
        <f ca="1">IF(ISERROR($S239),"",OFFSET('Smelter Reference List'!$D$4,$S239-4,0)&amp;"")</f>
        <v/>
      </c>
      <c r="F239" s="161" t="str">
        <f ca="1">IF(ISERROR($S239),"",OFFSET('Smelter Reference List'!$E$4,$S239-4,0))</f>
        <v/>
      </c>
      <c r="G239" s="161" t="str">
        <f ca="1">IF(C239=$U$4,"Enter smelter details", IF(ISERROR($S239),"",OFFSET('Smelter Reference List'!$F$4,$S239-4,0)))</f>
        <v/>
      </c>
      <c r="H239" s="247" t="str">
        <f ca="1">IF(ISERROR($S239),"",OFFSET('Smelter Reference List'!$G$4,$S239-4,0))</f>
        <v/>
      </c>
      <c r="I239" s="248" t="str">
        <f ca="1">IF(ISERROR($S239),"",OFFSET('Smelter Reference List'!$H$4,$S239-4,0))</f>
        <v/>
      </c>
      <c r="J239" s="248" t="str">
        <f ca="1">IF(ISERROR($S239),"",OFFSET('Smelter Reference List'!$I$4,$S239-4,0))</f>
        <v/>
      </c>
      <c r="K239" s="245"/>
      <c r="L239" s="245"/>
      <c r="M239" s="245"/>
      <c r="N239" s="245"/>
      <c r="O239" s="245"/>
      <c r="P239" s="245"/>
      <c r="Q239" s="246"/>
      <c r="R239" s="233"/>
      <c r="S239" s="234" t="e">
        <f>IF(C239="",NA(),MATCH($B239&amp;$C239,'Smelter Reference List'!$J:$J,0))</f>
        <v>#N/A</v>
      </c>
      <c r="T239" s="235"/>
      <c r="U239" s="235">
        <f t="shared" ca="1" si="6"/>
        <v>0</v>
      </c>
      <c r="V239" s="235"/>
      <c r="W239" s="235"/>
      <c r="Y239" s="228" t="str">
        <f t="shared" si="7"/>
        <v/>
      </c>
    </row>
    <row r="240" spans="1:25" s="228" customFormat="1" ht="20.25">
      <c r="A240" s="257"/>
      <c r="B240" s="232" t="str">
        <f>IF(LEN(A240)=0,"",INDEX('Smelter Reference List'!$A:$A,MATCH($A240,'Smelter Reference List'!$E:$E,0)))</f>
        <v/>
      </c>
      <c r="C240" s="297" t="str">
        <f>IF(LEN(A240)=0,"",INDEX('Smelter Reference List'!$C:$C,MATCH($A240,'Smelter Reference List'!$E:$E,0)))</f>
        <v/>
      </c>
      <c r="D240" s="161" t="str">
        <f ca="1">IF(ISERROR($S240),"",OFFSET('Smelter Reference List'!$C$4,$S240-4,0)&amp;"")</f>
        <v/>
      </c>
      <c r="E240" s="161" t="str">
        <f ca="1">IF(ISERROR($S240),"",OFFSET('Smelter Reference List'!$D$4,$S240-4,0)&amp;"")</f>
        <v/>
      </c>
      <c r="F240" s="161" t="str">
        <f ca="1">IF(ISERROR($S240),"",OFFSET('Smelter Reference List'!$E$4,$S240-4,0))</f>
        <v/>
      </c>
      <c r="G240" s="161" t="str">
        <f ca="1">IF(C240=$U$4,"Enter smelter details", IF(ISERROR($S240),"",OFFSET('Smelter Reference List'!$F$4,$S240-4,0)))</f>
        <v/>
      </c>
      <c r="H240" s="247" t="str">
        <f ca="1">IF(ISERROR($S240),"",OFFSET('Smelter Reference List'!$G$4,$S240-4,0))</f>
        <v/>
      </c>
      <c r="I240" s="248" t="str">
        <f ca="1">IF(ISERROR($S240),"",OFFSET('Smelter Reference List'!$H$4,$S240-4,0))</f>
        <v/>
      </c>
      <c r="J240" s="248" t="str">
        <f ca="1">IF(ISERROR($S240),"",OFFSET('Smelter Reference List'!$I$4,$S240-4,0))</f>
        <v/>
      </c>
      <c r="K240" s="245"/>
      <c r="L240" s="245"/>
      <c r="M240" s="245"/>
      <c r="N240" s="245"/>
      <c r="O240" s="245"/>
      <c r="P240" s="245"/>
      <c r="Q240" s="246"/>
      <c r="R240" s="233"/>
      <c r="S240" s="234" t="e">
        <f>IF(C240="",NA(),MATCH($B240&amp;$C240,'Smelter Reference List'!$J:$J,0))</f>
        <v>#N/A</v>
      </c>
      <c r="T240" s="235"/>
      <c r="U240" s="235">
        <f t="shared" ca="1" si="6"/>
        <v>0</v>
      </c>
      <c r="V240" s="235"/>
      <c r="W240" s="235"/>
      <c r="Y240" s="228" t="str">
        <f t="shared" si="7"/>
        <v/>
      </c>
    </row>
    <row r="241" spans="1:25" s="228" customFormat="1" ht="20.25">
      <c r="A241" s="257"/>
      <c r="B241" s="232" t="str">
        <f>IF(LEN(A241)=0,"",INDEX('Smelter Reference List'!$A:$A,MATCH($A241,'Smelter Reference List'!$E:$E,0)))</f>
        <v/>
      </c>
      <c r="C241" s="297" t="str">
        <f>IF(LEN(A241)=0,"",INDEX('Smelter Reference List'!$C:$C,MATCH($A241,'Smelter Reference List'!$E:$E,0)))</f>
        <v/>
      </c>
      <c r="D241" s="161" t="str">
        <f ca="1">IF(ISERROR($S241),"",OFFSET('Smelter Reference List'!$C$4,$S241-4,0)&amp;"")</f>
        <v/>
      </c>
      <c r="E241" s="161" t="str">
        <f ca="1">IF(ISERROR($S241),"",OFFSET('Smelter Reference List'!$D$4,$S241-4,0)&amp;"")</f>
        <v/>
      </c>
      <c r="F241" s="161" t="str">
        <f ca="1">IF(ISERROR($S241),"",OFFSET('Smelter Reference List'!$E$4,$S241-4,0))</f>
        <v/>
      </c>
      <c r="G241" s="161" t="str">
        <f ca="1">IF(C241=$U$4,"Enter smelter details", IF(ISERROR($S241),"",OFFSET('Smelter Reference List'!$F$4,$S241-4,0)))</f>
        <v/>
      </c>
      <c r="H241" s="247" t="str">
        <f ca="1">IF(ISERROR($S241),"",OFFSET('Smelter Reference List'!$G$4,$S241-4,0))</f>
        <v/>
      </c>
      <c r="I241" s="248" t="str">
        <f ca="1">IF(ISERROR($S241),"",OFFSET('Smelter Reference List'!$H$4,$S241-4,0))</f>
        <v/>
      </c>
      <c r="J241" s="248" t="str">
        <f ca="1">IF(ISERROR($S241),"",OFFSET('Smelter Reference List'!$I$4,$S241-4,0))</f>
        <v/>
      </c>
      <c r="K241" s="245"/>
      <c r="L241" s="245"/>
      <c r="M241" s="245"/>
      <c r="N241" s="245"/>
      <c r="O241" s="245"/>
      <c r="P241" s="245"/>
      <c r="Q241" s="246"/>
      <c r="R241" s="233"/>
      <c r="S241" s="234" t="e">
        <f>IF(C241="",NA(),MATCH($B241&amp;$C241,'Smelter Reference List'!$J:$J,0))</f>
        <v>#N/A</v>
      </c>
      <c r="T241" s="235"/>
      <c r="U241" s="235">
        <f t="shared" ca="1" si="6"/>
        <v>0</v>
      </c>
      <c r="V241" s="235"/>
      <c r="W241" s="235"/>
      <c r="Y241" s="228" t="str">
        <f t="shared" si="7"/>
        <v/>
      </c>
    </row>
    <row r="242" spans="1:25" s="228" customFormat="1" ht="20.25">
      <c r="A242" s="257"/>
      <c r="B242" s="232" t="str">
        <f>IF(LEN(A242)=0,"",INDEX('Smelter Reference List'!$A:$A,MATCH($A242,'Smelter Reference List'!$E:$E,0)))</f>
        <v/>
      </c>
      <c r="C242" s="297" t="str">
        <f>IF(LEN(A242)=0,"",INDEX('Smelter Reference List'!$C:$C,MATCH($A242,'Smelter Reference List'!$E:$E,0)))</f>
        <v/>
      </c>
      <c r="D242" s="161" t="str">
        <f ca="1">IF(ISERROR($S242),"",OFFSET('Smelter Reference List'!$C$4,$S242-4,0)&amp;"")</f>
        <v/>
      </c>
      <c r="E242" s="161" t="str">
        <f ca="1">IF(ISERROR($S242),"",OFFSET('Smelter Reference List'!$D$4,$S242-4,0)&amp;"")</f>
        <v/>
      </c>
      <c r="F242" s="161" t="str">
        <f ca="1">IF(ISERROR($S242),"",OFFSET('Smelter Reference List'!$E$4,$S242-4,0))</f>
        <v/>
      </c>
      <c r="G242" s="161" t="str">
        <f ca="1">IF(C242=$U$4,"Enter smelter details", IF(ISERROR($S242),"",OFFSET('Smelter Reference List'!$F$4,$S242-4,0)))</f>
        <v/>
      </c>
      <c r="H242" s="247" t="str">
        <f ca="1">IF(ISERROR($S242),"",OFFSET('Smelter Reference List'!$G$4,$S242-4,0))</f>
        <v/>
      </c>
      <c r="I242" s="248" t="str">
        <f ca="1">IF(ISERROR($S242),"",OFFSET('Smelter Reference List'!$H$4,$S242-4,0))</f>
        <v/>
      </c>
      <c r="J242" s="248" t="str">
        <f ca="1">IF(ISERROR($S242),"",OFFSET('Smelter Reference List'!$I$4,$S242-4,0))</f>
        <v/>
      </c>
      <c r="K242" s="245"/>
      <c r="L242" s="245"/>
      <c r="M242" s="245"/>
      <c r="N242" s="245"/>
      <c r="O242" s="245"/>
      <c r="P242" s="245"/>
      <c r="Q242" s="246"/>
      <c r="R242" s="233"/>
      <c r="S242" s="234" t="e">
        <f>IF(C242="",NA(),MATCH($B242&amp;$C242,'Smelter Reference List'!$J:$J,0))</f>
        <v>#N/A</v>
      </c>
      <c r="T242" s="235"/>
      <c r="U242" s="235">
        <f t="shared" ca="1" si="6"/>
        <v>0</v>
      </c>
      <c r="V242" s="235"/>
      <c r="W242" s="235"/>
      <c r="Y242" s="228" t="str">
        <f t="shared" si="7"/>
        <v/>
      </c>
    </row>
    <row r="243" spans="1:25" s="228" customFormat="1" ht="20.25">
      <c r="A243" s="257"/>
      <c r="B243" s="232" t="str">
        <f>IF(LEN(A243)=0,"",INDEX('Smelter Reference List'!$A:$A,MATCH($A243,'Smelter Reference List'!$E:$E,0)))</f>
        <v/>
      </c>
      <c r="C243" s="297" t="str">
        <f>IF(LEN(A243)=0,"",INDEX('Smelter Reference List'!$C:$C,MATCH($A243,'Smelter Reference List'!$E:$E,0)))</f>
        <v/>
      </c>
      <c r="D243" s="161" t="str">
        <f ca="1">IF(ISERROR($S243),"",OFFSET('Smelter Reference List'!$C$4,$S243-4,0)&amp;"")</f>
        <v/>
      </c>
      <c r="E243" s="161" t="str">
        <f ca="1">IF(ISERROR($S243),"",OFFSET('Smelter Reference List'!$D$4,$S243-4,0)&amp;"")</f>
        <v/>
      </c>
      <c r="F243" s="161" t="str">
        <f ca="1">IF(ISERROR($S243),"",OFFSET('Smelter Reference List'!$E$4,$S243-4,0))</f>
        <v/>
      </c>
      <c r="G243" s="161" t="str">
        <f ca="1">IF(C243=$U$4,"Enter smelter details", IF(ISERROR($S243),"",OFFSET('Smelter Reference List'!$F$4,$S243-4,0)))</f>
        <v/>
      </c>
      <c r="H243" s="247" t="str">
        <f ca="1">IF(ISERROR($S243),"",OFFSET('Smelter Reference List'!$G$4,$S243-4,0))</f>
        <v/>
      </c>
      <c r="I243" s="248" t="str">
        <f ca="1">IF(ISERROR($S243),"",OFFSET('Smelter Reference List'!$H$4,$S243-4,0))</f>
        <v/>
      </c>
      <c r="J243" s="248" t="str">
        <f ca="1">IF(ISERROR($S243),"",OFFSET('Smelter Reference List'!$I$4,$S243-4,0))</f>
        <v/>
      </c>
      <c r="K243" s="245"/>
      <c r="L243" s="245"/>
      <c r="M243" s="245"/>
      <c r="N243" s="245"/>
      <c r="O243" s="245"/>
      <c r="P243" s="245"/>
      <c r="Q243" s="246"/>
      <c r="R243" s="233"/>
      <c r="S243" s="234" t="e">
        <f>IF(C243="",NA(),MATCH($B243&amp;$C243,'Smelter Reference List'!$J:$J,0))</f>
        <v>#N/A</v>
      </c>
      <c r="T243" s="235"/>
      <c r="U243" s="235">
        <f t="shared" ca="1" si="6"/>
        <v>0</v>
      </c>
      <c r="V243" s="235"/>
      <c r="W243" s="235"/>
      <c r="Y243" s="228" t="str">
        <f t="shared" si="7"/>
        <v/>
      </c>
    </row>
    <row r="244" spans="1:25" s="228" customFormat="1" ht="20.25">
      <c r="A244" s="257"/>
      <c r="B244" s="232" t="str">
        <f>IF(LEN(A244)=0,"",INDEX('Smelter Reference List'!$A:$A,MATCH($A244,'Smelter Reference List'!$E:$E,0)))</f>
        <v/>
      </c>
      <c r="C244" s="297" t="str">
        <f>IF(LEN(A244)=0,"",INDEX('Smelter Reference List'!$C:$C,MATCH($A244,'Smelter Reference List'!$E:$E,0)))</f>
        <v/>
      </c>
      <c r="D244" s="161" t="str">
        <f ca="1">IF(ISERROR($S244),"",OFFSET('Smelter Reference List'!$C$4,$S244-4,0)&amp;"")</f>
        <v/>
      </c>
      <c r="E244" s="161" t="str">
        <f ca="1">IF(ISERROR($S244),"",OFFSET('Smelter Reference List'!$D$4,$S244-4,0)&amp;"")</f>
        <v/>
      </c>
      <c r="F244" s="161" t="str">
        <f ca="1">IF(ISERROR($S244),"",OFFSET('Smelter Reference List'!$E$4,$S244-4,0))</f>
        <v/>
      </c>
      <c r="G244" s="161" t="str">
        <f ca="1">IF(C244=$U$4,"Enter smelter details", IF(ISERROR($S244),"",OFFSET('Smelter Reference List'!$F$4,$S244-4,0)))</f>
        <v/>
      </c>
      <c r="H244" s="247" t="str">
        <f ca="1">IF(ISERROR($S244),"",OFFSET('Smelter Reference List'!$G$4,$S244-4,0))</f>
        <v/>
      </c>
      <c r="I244" s="248" t="str">
        <f ca="1">IF(ISERROR($S244),"",OFFSET('Smelter Reference List'!$H$4,$S244-4,0))</f>
        <v/>
      </c>
      <c r="J244" s="248" t="str">
        <f ca="1">IF(ISERROR($S244),"",OFFSET('Smelter Reference List'!$I$4,$S244-4,0))</f>
        <v/>
      </c>
      <c r="K244" s="245"/>
      <c r="L244" s="245"/>
      <c r="M244" s="245"/>
      <c r="N244" s="245"/>
      <c r="O244" s="245"/>
      <c r="P244" s="245"/>
      <c r="Q244" s="246"/>
      <c r="R244" s="233"/>
      <c r="S244" s="234" t="e">
        <f>IF(C244="",NA(),MATCH($B244&amp;$C244,'Smelter Reference List'!$J:$J,0))</f>
        <v>#N/A</v>
      </c>
      <c r="T244" s="235"/>
      <c r="U244" s="235">
        <f t="shared" ca="1" si="6"/>
        <v>0</v>
      </c>
      <c r="V244" s="235"/>
      <c r="W244" s="235"/>
      <c r="Y244" s="228" t="str">
        <f t="shared" si="7"/>
        <v/>
      </c>
    </row>
    <row r="245" spans="1:25" s="228" customFormat="1" ht="20.25">
      <c r="A245" s="257"/>
      <c r="B245" s="232" t="str">
        <f>IF(LEN(A245)=0,"",INDEX('Smelter Reference List'!$A:$A,MATCH($A245,'Smelter Reference List'!$E:$E,0)))</f>
        <v/>
      </c>
      <c r="C245" s="297" t="str">
        <f>IF(LEN(A245)=0,"",INDEX('Smelter Reference List'!$C:$C,MATCH($A245,'Smelter Reference List'!$E:$E,0)))</f>
        <v/>
      </c>
      <c r="D245" s="161" t="str">
        <f ca="1">IF(ISERROR($S245),"",OFFSET('Smelter Reference List'!$C$4,$S245-4,0)&amp;"")</f>
        <v/>
      </c>
      <c r="E245" s="161" t="str">
        <f ca="1">IF(ISERROR($S245),"",OFFSET('Smelter Reference List'!$D$4,$S245-4,0)&amp;"")</f>
        <v/>
      </c>
      <c r="F245" s="161" t="str">
        <f ca="1">IF(ISERROR($S245),"",OFFSET('Smelter Reference List'!$E$4,$S245-4,0))</f>
        <v/>
      </c>
      <c r="G245" s="161" t="str">
        <f ca="1">IF(C245=$U$4,"Enter smelter details", IF(ISERROR($S245),"",OFFSET('Smelter Reference List'!$F$4,$S245-4,0)))</f>
        <v/>
      </c>
      <c r="H245" s="247" t="str">
        <f ca="1">IF(ISERROR($S245),"",OFFSET('Smelter Reference List'!$G$4,$S245-4,0))</f>
        <v/>
      </c>
      <c r="I245" s="248" t="str">
        <f ca="1">IF(ISERROR($S245),"",OFFSET('Smelter Reference List'!$H$4,$S245-4,0))</f>
        <v/>
      </c>
      <c r="J245" s="248" t="str">
        <f ca="1">IF(ISERROR($S245),"",OFFSET('Smelter Reference List'!$I$4,$S245-4,0))</f>
        <v/>
      </c>
      <c r="K245" s="245"/>
      <c r="L245" s="245"/>
      <c r="M245" s="245"/>
      <c r="N245" s="245"/>
      <c r="O245" s="245"/>
      <c r="P245" s="245"/>
      <c r="Q245" s="246"/>
      <c r="R245" s="233"/>
      <c r="S245" s="234" t="e">
        <f>IF(C245="",NA(),MATCH($B245&amp;$C245,'Smelter Reference List'!$J:$J,0))</f>
        <v>#N/A</v>
      </c>
      <c r="T245" s="235"/>
      <c r="U245" s="235">
        <f t="shared" ca="1" si="6"/>
        <v>0</v>
      </c>
      <c r="V245" s="235"/>
      <c r="W245" s="235"/>
      <c r="Y245" s="228" t="str">
        <f t="shared" si="7"/>
        <v/>
      </c>
    </row>
    <row r="246" spans="1:25" s="228" customFormat="1" ht="20.25">
      <c r="A246" s="257"/>
      <c r="B246" s="232" t="str">
        <f>IF(LEN(A246)=0,"",INDEX('Smelter Reference List'!$A:$A,MATCH($A246,'Smelter Reference List'!$E:$E,0)))</f>
        <v/>
      </c>
      <c r="C246" s="297" t="str">
        <f>IF(LEN(A246)=0,"",INDEX('Smelter Reference List'!$C:$C,MATCH($A246,'Smelter Reference List'!$E:$E,0)))</f>
        <v/>
      </c>
      <c r="D246" s="161" t="str">
        <f ca="1">IF(ISERROR($S246),"",OFFSET('Smelter Reference List'!$C$4,$S246-4,0)&amp;"")</f>
        <v/>
      </c>
      <c r="E246" s="161" t="str">
        <f ca="1">IF(ISERROR($S246),"",OFFSET('Smelter Reference List'!$D$4,$S246-4,0)&amp;"")</f>
        <v/>
      </c>
      <c r="F246" s="161" t="str">
        <f ca="1">IF(ISERROR($S246),"",OFFSET('Smelter Reference List'!$E$4,$S246-4,0))</f>
        <v/>
      </c>
      <c r="G246" s="161" t="str">
        <f ca="1">IF(C246=$U$4,"Enter smelter details", IF(ISERROR($S246),"",OFFSET('Smelter Reference List'!$F$4,$S246-4,0)))</f>
        <v/>
      </c>
      <c r="H246" s="247" t="str">
        <f ca="1">IF(ISERROR($S246),"",OFFSET('Smelter Reference List'!$G$4,$S246-4,0))</f>
        <v/>
      </c>
      <c r="I246" s="248" t="str">
        <f ca="1">IF(ISERROR($S246),"",OFFSET('Smelter Reference List'!$H$4,$S246-4,0))</f>
        <v/>
      </c>
      <c r="J246" s="248" t="str">
        <f ca="1">IF(ISERROR($S246),"",OFFSET('Smelter Reference List'!$I$4,$S246-4,0))</f>
        <v/>
      </c>
      <c r="K246" s="245"/>
      <c r="L246" s="245"/>
      <c r="M246" s="245"/>
      <c r="N246" s="245"/>
      <c r="O246" s="245"/>
      <c r="P246" s="245"/>
      <c r="Q246" s="246"/>
      <c r="R246" s="233"/>
      <c r="S246" s="234" t="e">
        <f>IF(C246="",NA(),MATCH($B246&amp;$C246,'Smelter Reference List'!$J:$J,0))</f>
        <v>#N/A</v>
      </c>
      <c r="T246" s="235"/>
      <c r="U246" s="235">
        <f t="shared" ca="1" si="6"/>
        <v>0</v>
      </c>
      <c r="V246" s="235"/>
      <c r="W246" s="235"/>
      <c r="Y246" s="228" t="str">
        <f t="shared" si="7"/>
        <v/>
      </c>
    </row>
    <row r="247" spans="1:25" s="228" customFormat="1" ht="20.25">
      <c r="A247" s="257"/>
      <c r="B247" s="232" t="str">
        <f>IF(LEN(A247)=0,"",INDEX('Smelter Reference List'!$A:$A,MATCH($A247,'Smelter Reference List'!$E:$E,0)))</f>
        <v/>
      </c>
      <c r="C247" s="297" t="str">
        <f>IF(LEN(A247)=0,"",INDEX('Smelter Reference List'!$C:$C,MATCH($A247,'Smelter Reference List'!$E:$E,0)))</f>
        <v/>
      </c>
      <c r="D247" s="161" t="str">
        <f ca="1">IF(ISERROR($S247),"",OFFSET('Smelter Reference List'!$C$4,$S247-4,0)&amp;"")</f>
        <v/>
      </c>
      <c r="E247" s="161" t="str">
        <f ca="1">IF(ISERROR($S247),"",OFFSET('Smelter Reference List'!$D$4,$S247-4,0)&amp;"")</f>
        <v/>
      </c>
      <c r="F247" s="161" t="str">
        <f ca="1">IF(ISERROR($S247),"",OFFSET('Smelter Reference List'!$E$4,$S247-4,0))</f>
        <v/>
      </c>
      <c r="G247" s="161" t="str">
        <f ca="1">IF(C247=$U$4,"Enter smelter details", IF(ISERROR($S247),"",OFFSET('Smelter Reference List'!$F$4,$S247-4,0)))</f>
        <v/>
      </c>
      <c r="H247" s="247" t="str">
        <f ca="1">IF(ISERROR($S247),"",OFFSET('Smelter Reference List'!$G$4,$S247-4,0))</f>
        <v/>
      </c>
      <c r="I247" s="248" t="str">
        <f ca="1">IF(ISERROR($S247),"",OFFSET('Smelter Reference List'!$H$4,$S247-4,0))</f>
        <v/>
      </c>
      <c r="J247" s="248" t="str">
        <f ca="1">IF(ISERROR($S247),"",OFFSET('Smelter Reference List'!$I$4,$S247-4,0))</f>
        <v/>
      </c>
      <c r="K247" s="245"/>
      <c r="L247" s="245"/>
      <c r="M247" s="245"/>
      <c r="N247" s="245"/>
      <c r="O247" s="245"/>
      <c r="P247" s="245"/>
      <c r="Q247" s="246"/>
      <c r="R247" s="233"/>
      <c r="S247" s="234" t="e">
        <f>IF(C247="",NA(),MATCH($B247&amp;$C247,'Smelter Reference List'!$J:$J,0))</f>
        <v>#N/A</v>
      </c>
      <c r="T247" s="235"/>
      <c r="U247" s="235">
        <f t="shared" ca="1" si="6"/>
        <v>0</v>
      </c>
      <c r="V247" s="235"/>
      <c r="W247" s="235"/>
      <c r="Y247" s="228" t="str">
        <f t="shared" si="7"/>
        <v/>
      </c>
    </row>
    <row r="248" spans="1:25" s="228" customFormat="1" ht="20.25">
      <c r="A248" s="257"/>
      <c r="B248" s="232" t="str">
        <f>IF(LEN(A248)=0,"",INDEX('Smelter Reference List'!$A:$A,MATCH($A248,'Smelter Reference List'!$E:$E,0)))</f>
        <v/>
      </c>
      <c r="C248" s="297" t="str">
        <f>IF(LEN(A248)=0,"",INDEX('Smelter Reference List'!$C:$C,MATCH($A248,'Smelter Reference List'!$E:$E,0)))</f>
        <v/>
      </c>
      <c r="D248" s="161" t="str">
        <f ca="1">IF(ISERROR($S248),"",OFFSET('Smelter Reference List'!$C$4,$S248-4,0)&amp;"")</f>
        <v/>
      </c>
      <c r="E248" s="161" t="str">
        <f ca="1">IF(ISERROR($S248),"",OFFSET('Smelter Reference List'!$D$4,$S248-4,0)&amp;"")</f>
        <v/>
      </c>
      <c r="F248" s="161" t="str">
        <f ca="1">IF(ISERROR($S248),"",OFFSET('Smelter Reference List'!$E$4,$S248-4,0))</f>
        <v/>
      </c>
      <c r="G248" s="161" t="str">
        <f ca="1">IF(C248=$U$4,"Enter smelter details", IF(ISERROR($S248),"",OFFSET('Smelter Reference List'!$F$4,$S248-4,0)))</f>
        <v/>
      </c>
      <c r="H248" s="247" t="str">
        <f ca="1">IF(ISERROR($S248),"",OFFSET('Smelter Reference List'!$G$4,$S248-4,0))</f>
        <v/>
      </c>
      <c r="I248" s="248" t="str">
        <f ca="1">IF(ISERROR($S248),"",OFFSET('Smelter Reference List'!$H$4,$S248-4,0))</f>
        <v/>
      </c>
      <c r="J248" s="248" t="str">
        <f ca="1">IF(ISERROR($S248),"",OFFSET('Smelter Reference List'!$I$4,$S248-4,0))</f>
        <v/>
      </c>
      <c r="K248" s="245"/>
      <c r="L248" s="245"/>
      <c r="M248" s="245"/>
      <c r="N248" s="245"/>
      <c r="O248" s="245"/>
      <c r="P248" s="245"/>
      <c r="Q248" s="246"/>
      <c r="R248" s="233"/>
      <c r="S248" s="234" t="e">
        <f>IF(C248="",NA(),MATCH($B248&amp;$C248,'Smelter Reference List'!$J:$J,0))</f>
        <v>#N/A</v>
      </c>
      <c r="T248" s="235"/>
      <c r="U248" s="235">
        <f t="shared" ca="1" si="6"/>
        <v>0</v>
      </c>
      <c r="V248" s="235"/>
      <c r="W248" s="235"/>
      <c r="Y248" s="228" t="str">
        <f t="shared" si="7"/>
        <v/>
      </c>
    </row>
    <row r="249" spans="1:25" s="228" customFormat="1" ht="20.25">
      <c r="A249" s="257"/>
      <c r="B249" s="232" t="str">
        <f>IF(LEN(A249)=0,"",INDEX('Smelter Reference List'!$A:$A,MATCH($A249,'Smelter Reference List'!$E:$E,0)))</f>
        <v/>
      </c>
      <c r="C249" s="297" t="str">
        <f>IF(LEN(A249)=0,"",INDEX('Smelter Reference List'!$C:$C,MATCH($A249,'Smelter Reference List'!$E:$E,0)))</f>
        <v/>
      </c>
      <c r="D249" s="161" t="str">
        <f ca="1">IF(ISERROR($S249),"",OFFSET('Smelter Reference List'!$C$4,$S249-4,0)&amp;"")</f>
        <v/>
      </c>
      <c r="E249" s="161" t="str">
        <f ca="1">IF(ISERROR($S249),"",OFFSET('Smelter Reference List'!$D$4,$S249-4,0)&amp;"")</f>
        <v/>
      </c>
      <c r="F249" s="161" t="str">
        <f ca="1">IF(ISERROR($S249),"",OFFSET('Smelter Reference List'!$E$4,$S249-4,0))</f>
        <v/>
      </c>
      <c r="G249" s="161" t="str">
        <f ca="1">IF(C249=$U$4,"Enter smelter details", IF(ISERROR($S249),"",OFFSET('Smelter Reference List'!$F$4,$S249-4,0)))</f>
        <v/>
      </c>
      <c r="H249" s="247" t="str">
        <f ca="1">IF(ISERROR($S249),"",OFFSET('Smelter Reference List'!$G$4,$S249-4,0))</f>
        <v/>
      </c>
      <c r="I249" s="248" t="str">
        <f ca="1">IF(ISERROR($S249),"",OFFSET('Smelter Reference List'!$H$4,$S249-4,0))</f>
        <v/>
      </c>
      <c r="J249" s="248" t="str">
        <f ca="1">IF(ISERROR($S249),"",OFFSET('Smelter Reference List'!$I$4,$S249-4,0))</f>
        <v/>
      </c>
      <c r="K249" s="245"/>
      <c r="L249" s="245"/>
      <c r="M249" s="245"/>
      <c r="N249" s="245"/>
      <c r="O249" s="245"/>
      <c r="P249" s="245"/>
      <c r="Q249" s="246"/>
      <c r="R249" s="233"/>
      <c r="S249" s="234" t="e">
        <f>IF(C249="",NA(),MATCH($B249&amp;$C249,'Smelter Reference List'!$J:$J,0))</f>
        <v>#N/A</v>
      </c>
      <c r="T249" s="235"/>
      <c r="U249" s="235">
        <f t="shared" ca="1" si="6"/>
        <v>0</v>
      </c>
      <c r="V249" s="235"/>
      <c r="W249" s="235"/>
      <c r="Y249" s="228" t="str">
        <f t="shared" si="7"/>
        <v/>
      </c>
    </row>
    <row r="250" spans="1:25" s="228" customFormat="1" ht="20.25">
      <c r="A250" s="257"/>
      <c r="B250" s="232" t="str">
        <f>IF(LEN(A250)=0,"",INDEX('Smelter Reference List'!$A:$A,MATCH($A250,'Smelter Reference List'!$E:$E,0)))</f>
        <v/>
      </c>
      <c r="C250" s="297" t="str">
        <f>IF(LEN(A250)=0,"",INDEX('Smelter Reference List'!$C:$C,MATCH($A250,'Smelter Reference List'!$E:$E,0)))</f>
        <v/>
      </c>
      <c r="D250" s="161" t="str">
        <f ca="1">IF(ISERROR($S250),"",OFFSET('Smelter Reference List'!$C$4,$S250-4,0)&amp;"")</f>
        <v/>
      </c>
      <c r="E250" s="161" t="str">
        <f ca="1">IF(ISERROR($S250),"",OFFSET('Smelter Reference List'!$D$4,$S250-4,0)&amp;"")</f>
        <v/>
      </c>
      <c r="F250" s="161" t="str">
        <f ca="1">IF(ISERROR($S250),"",OFFSET('Smelter Reference List'!$E$4,$S250-4,0))</f>
        <v/>
      </c>
      <c r="G250" s="161" t="str">
        <f ca="1">IF(C250=$U$4,"Enter smelter details", IF(ISERROR($S250),"",OFFSET('Smelter Reference List'!$F$4,$S250-4,0)))</f>
        <v/>
      </c>
      <c r="H250" s="247" t="str">
        <f ca="1">IF(ISERROR($S250),"",OFFSET('Smelter Reference List'!$G$4,$S250-4,0))</f>
        <v/>
      </c>
      <c r="I250" s="248" t="str">
        <f ca="1">IF(ISERROR($S250),"",OFFSET('Smelter Reference List'!$H$4,$S250-4,0))</f>
        <v/>
      </c>
      <c r="J250" s="248" t="str">
        <f ca="1">IF(ISERROR($S250),"",OFFSET('Smelter Reference List'!$I$4,$S250-4,0))</f>
        <v/>
      </c>
      <c r="K250" s="245"/>
      <c r="L250" s="245"/>
      <c r="M250" s="245"/>
      <c r="N250" s="245"/>
      <c r="O250" s="245"/>
      <c r="P250" s="245"/>
      <c r="Q250" s="246"/>
      <c r="R250" s="233"/>
      <c r="S250" s="234" t="e">
        <f>IF(C250="",NA(),MATCH($B250&amp;$C250,'Smelter Reference List'!$J:$J,0))</f>
        <v>#N/A</v>
      </c>
      <c r="T250" s="235"/>
      <c r="U250" s="235">
        <f t="shared" ca="1" si="6"/>
        <v>0</v>
      </c>
      <c r="V250" s="235"/>
      <c r="W250" s="235"/>
      <c r="Y250" s="228" t="str">
        <f t="shared" si="7"/>
        <v/>
      </c>
    </row>
    <row r="251" spans="1:25" s="228" customFormat="1" ht="20.25">
      <c r="A251" s="257"/>
      <c r="B251" s="232" t="str">
        <f>IF(LEN(A251)=0,"",INDEX('Smelter Reference List'!$A:$A,MATCH($A251,'Smelter Reference List'!$E:$E,0)))</f>
        <v/>
      </c>
      <c r="C251" s="297" t="str">
        <f>IF(LEN(A251)=0,"",INDEX('Smelter Reference List'!$C:$C,MATCH($A251,'Smelter Reference List'!$E:$E,0)))</f>
        <v/>
      </c>
      <c r="D251" s="161" t="str">
        <f ca="1">IF(ISERROR($S251),"",OFFSET('Smelter Reference List'!$C$4,$S251-4,0)&amp;"")</f>
        <v/>
      </c>
      <c r="E251" s="161" t="str">
        <f ca="1">IF(ISERROR($S251),"",OFFSET('Smelter Reference List'!$D$4,$S251-4,0)&amp;"")</f>
        <v/>
      </c>
      <c r="F251" s="161" t="str">
        <f ca="1">IF(ISERROR($S251),"",OFFSET('Smelter Reference List'!$E$4,$S251-4,0))</f>
        <v/>
      </c>
      <c r="G251" s="161" t="str">
        <f ca="1">IF(C251=$U$4,"Enter smelter details", IF(ISERROR($S251),"",OFFSET('Smelter Reference List'!$F$4,$S251-4,0)))</f>
        <v/>
      </c>
      <c r="H251" s="247" t="str">
        <f ca="1">IF(ISERROR($S251),"",OFFSET('Smelter Reference List'!$G$4,$S251-4,0))</f>
        <v/>
      </c>
      <c r="I251" s="248" t="str">
        <f ca="1">IF(ISERROR($S251),"",OFFSET('Smelter Reference List'!$H$4,$S251-4,0))</f>
        <v/>
      </c>
      <c r="J251" s="248" t="str">
        <f ca="1">IF(ISERROR($S251),"",OFFSET('Smelter Reference List'!$I$4,$S251-4,0))</f>
        <v/>
      </c>
      <c r="K251" s="245"/>
      <c r="L251" s="245"/>
      <c r="M251" s="245"/>
      <c r="N251" s="245"/>
      <c r="O251" s="245"/>
      <c r="P251" s="245"/>
      <c r="Q251" s="246"/>
      <c r="R251" s="233"/>
      <c r="S251" s="234" t="e">
        <f>IF(C251="",NA(),MATCH($B251&amp;$C251,'Smelter Reference List'!$J:$J,0))</f>
        <v>#N/A</v>
      </c>
      <c r="T251" s="235"/>
      <c r="U251" s="235">
        <f t="shared" ca="1" si="6"/>
        <v>0</v>
      </c>
      <c r="V251" s="235"/>
      <c r="W251" s="235"/>
      <c r="Y251" s="228" t="str">
        <f t="shared" si="7"/>
        <v/>
      </c>
    </row>
    <row r="252" spans="1:25" s="228" customFormat="1" ht="20.25">
      <c r="A252" s="257"/>
      <c r="B252" s="232" t="str">
        <f>IF(LEN(A252)=0,"",INDEX('Smelter Reference List'!$A:$A,MATCH($A252,'Smelter Reference List'!$E:$E,0)))</f>
        <v/>
      </c>
      <c r="C252" s="297" t="str">
        <f>IF(LEN(A252)=0,"",INDEX('Smelter Reference List'!$C:$C,MATCH($A252,'Smelter Reference List'!$E:$E,0)))</f>
        <v/>
      </c>
      <c r="D252" s="161" t="str">
        <f ca="1">IF(ISERROR($S252),"",OFFSET('Smelter Reference List'!$C$4,$S252-4,0)&amp;"")</f>
        <v/>
      </c>
      <c r="E252" s="161" t="str">
        <f ca="1">IF(ISERROR($S252),"",OFFSET('Smelter Reference List'!$D$4,$S252-4,0)&amp;"")</f>
        <v/>
      </c>
      <c r="F252" s="161" t="str">
        <f ca="1">IF(ISERROR($S252),"",OFFSET('Smelter Reference List'!$E$4,$S252-4,0))</f>
        <v/>
      </c>
      <c r="G252" s="161" t="str">
        <f ca="1">IF(C252=$U$4,"Enter smelter details", IF(ISERROR($S252),"",OFFSET('Smelter Reference List'!$F$4,$S252-4,0)))</f>
        <v/>
      </c>
      <c r="H252" s="247" t="str">
        <f ca="1">IF(ISERROR($S252),"",OFFSET('Smelter Reference List'!$G$4,$S252-4,0))</f>
        <v/>
      </c>
      <c r="I252" s="248" t="str">
        <f ca="1">IF(ISERROR($S252),"",OFFSET('Smelter Reference List'!$H$4,$S252-4,0))</f>
        <v/>
      </c>
      <c r="J252" s="248" t="str">
        <f ca="1">IF(ISERROR($S252),"",OFFSET('Smelter Reference List'!$I$4,$S252-4,0))</f>
        <v/>
      </c>
      <c r="K252" s="245"/>
      <c r="L252" s="245"/>
      <c r="M252" s="245"/>
      <c r="N252" s="245"/>
      <c r="O252" s="245"/>
      <c r="P252" s="245"/>
      <c r="Q252" s="246"/>
      <c r="R252" s="233"/>
      <c r="S252" s="234" t="e">
        <f>IF(C252="",NA(),MATCH($B252&amp;$C252,'Smelter Reference List'!$J:$J,0))</f>
        <v>#N/A</v>
      </c>
      <c r="T252" s="235"/>
      <c r="U252" s="235">
        <f t="shared" ca="1" si="6"/>
        <v>0</v>
      </c>
      <c r="V252" s="235"/>
      <c r="W252" s="235"/>
      <c r="Y252" s="228" t="str">
        <f t="shared" si="7"/>
        <v/>
      </c>
    </row>
    <row r="253" spans="1:25" s="228" customFormat="1" ht="20.25">
      <c r="A253" s="257"/>
      <c r="B253" s="232" t="str">
        <f>IF(LEN(A253)=0,"",INDEX('Smelter Reference List'!$A:$A,MATCH($A253,'Smelter Reference List'!$E:$E,0)))</f>
        <v/>
      </c>
      <c r="C253" s="297" t="str">
        <f>IF(LEN(A253)=0,"",INDEX('Smelter Reference List'!$C:$C,MATCH($A253,'Smelter Reference List'!$E:$E,0)))</f>
        <v/>
      </c>
      <c r="D253" s="161" t="str">
        <f ca="1">IF(ISERROR($S253),"",OFFSET('Smelter Reference List'!$C$4,$S253-4,0)&amp;"")</f>
        <v/>
      </c>
      <c r="E253" s="161" t="str">
        <f ca="1">IF(ISERROR($S253),"",OFFSET('Smelter Reference List'!$D$4,$S253-4,0)&amp;"")</f>
        <v/>
      </c>
      <c r="F253" s="161" t="str">
        <f ca="1">IF(ISERROR($S253),"",OFFSET('Smelter Reference List'!$E$4,$S253-4,0))</f>
        <v/>
      </c>
      <c r="G253" s="161" t="str">
        <f ca="1">IF(C253=$U$4,"Enter smelter details", IF(ISERROR($S253),"",OFFSET('Smelter Reference List'!$F$4,$S253-4,0)))</f>
        <v/>
      </c>
      <c r="H253" s="247" t="str">
        <f ca="1">IF(ISERROR($S253),"",OFFSET('Smelter Reference List'!$G$4,$S253-4,0))</f>
        <v/>
      </c>
      <c r="I253" s="248" t="str">
        <f ca="1">IF(ISERROR($S253),"",OFFSET('Smelter Reference List'!$H$4,$S253-4,0))</f>
        <v/>
      </c>
      <c r="J253" s="248" t="str">
        <f ca="1">IF(ISERROR($S253),"",OFFSET('Smelter Reference List'!$I$4,$S253-4,0))</f>
        <v/>
      </c>
      <c r="K253" s="245"/>
      <c r="L253" s="245"/>
      <c r="M253" s="245"/>
      <c r="N253" s="245"/>
      <c r="O253" s="245"/>
      <c r="P253" s="245"/>
      <c r="Q253" s="246"/>
      <c r="R253" s="233"/>
      <c r="S253" s="234" t="e">
        <f>IF(C253="",NA(),MATCH($B253&amp;$C253,'Smelter Reference List'!$J:$J,0))</f>
        <v>#N/A</v>
      </c>
      <c r="T253" s="235"/>
      <c r="U253" s="235">
        <f t="shared" ca="1" si="6"/>
        <v>0</v>
      </c>
      <c r="V253" s="235"/>
      <c r="W253" s="235"/>
      <c r="Y253" s="228" t="str">
        <f t="shared" si="7"/>
        <v/>
      </c>
    </row>
    <row r="254" spans="1:25" s="228" customFormat="1" ht="20.25">
      <c r="A254" s="257"/>
      <c r="B254" s="232" t="str">
        <f>IF(LEN(A254)=0,"",INDEX('Smelter Reference List'!$A:$A,MATCH($A254,'Smelter Reference List'!$E:$E,0)))</f>
        <v/>
      </c>
      <c r="C254" s="297" t="str">
        <f>IF(LEN(A254)=0,"",INDEX('Smelter Reference List'!$C:$C,MATCH($A254,'Smelter Reference List'!$E:$E,0)))</f>
        <v/>
      </c>
      <c r="D254" s="161" t="str">
        <f ca="1">IF(ISERROR($S254),"",OFFSET('Smelter Reference List'!$C$4,$S254-4,0)&amp;"")</f>
        <v/>
      </c>
      <c r="E254" s="161" t="str">
        <f ca="1">IF(ISERROR($S254),"",OFFSET('Smelter Reference List'!$D$4,$S254-4,0)&amp;"")</f>
        <v/>
      </c>
      <c r="F254" s="161" t="str">
        <f ca="1">IF(ISERROR($S254),"",OFFSET('Smelter Reference List'!$E$4,$S254-4,0))</f>
        <v/>
      </c>
      <c r="G254" s="161" t="str">
        <f ca="1">IF(C254=$U$4,"Enter smelter details", IF(ISERROR($S254),"",OFFSET('Smelter Reference List'!$F$4,$S254-4,0)))</f>
        <v/>
      </c>
      <c r="H254" s="247" t="str">
        <f ca="1">IF(ISERROR($S254),"",OFFSET('Smelter Reference List'!$G$4,$S254-4,0))</f>
        <v/>
      </c>
      <c r="I254" s="248" t="str">
        <f ca="1">IF(ISERROR($S254),"",OFFSET('Smelter Reference List'!$H$4,$S254-4,0))</f>
        <v/>
      </c>
      <c r="J254" s="248" t="str">
        <f ca="1">IF(ISERROR($S254),"",OFFSET('Smelter Reference List'!$I$4,$S254-4,0))</f>
        <v/>
      </c>
      <c r="K254" s="245"/>
      <c r="L254" s="245"/>
      <c r="M254" s="245"/>
      <c r="N254" s="245"/>
      <c r="O254" s="245"/>
      <c r="P254" s="245"/>
      <c r="Q254" s="246"/>
      <c r="R254" s="233"/>
      <c r="S254" s="234" t="e">
        <f>IF(C254="",NA(),MATCH($B254&amp;$C254,'Smelter Reference List'!$J:$J,0))</f>
        <v>#N/A</v>
      </c>
      <c r="T254" s="235"/>
      <c r="U254" s="235">
        <f t="shared" ca="1" si="6"/>
        <v>0</v>
      </c>
      <c r="V254" s="235"/>
      <c r="W254" s="235"/>
      <c r="Y254" s="228" t="str">
        <f t="shared" si="7"/>
        <v/>
      </c>
    </row>
    <row r="255" spans="1:25" s="228" customFormat="1" ht="20.25">
      <c r="A255" s="257"/>
      <c r="B255" s="232" t="str">
        <f>IF(LEN(A255)=0,"",INDEX('Smelter Reference List'!$A:$A,MATCH($A255,'Smelter Reference List'!$E:$E,0)))</f>
        <v/>
      </c>
      <c r="C255" s="297" t="str">
        <f>IF(LEN(A255)=0,"",INDEX('Smelter Reference List'!$C:$C,MATCH($A255,'Smelter Reference List'!$E:$E,0)))</f>
        <v/>
      </c>
      <c r="D255" s="161" t="str">
        <f ca="1">IF(ISERROR($S255),"",OFFSET('Smelter Reference List'!$C$4,$S255-4,0)&amp;"")</f>
        <v/>
      </c>
      <c r="E255" s="161" t="str">
        <f ca="1">IF(ISERROR($S255),"",OFFSET('Smelter Reference List'!$D$4,$S255-4,0)&amp;"")</f>
        <v/>
      </c>
      <c r="F255" s="161" t="str">
        <f ca="1">IF(ISERROR($S255),"",OFFSET('Smelter Reference List'!$E$4,$S255-4,0))</f>
        <v/>
      </c>
      <c r="G255" s="161" t="str">
        <f ca="1">IF(C255=$U$4,"Enter smelter details", IF(ISERROR($S255),"",OFFSET('Smelter Reference List'!$F$4,$S255-4,0)))</f>
        <v/>
      </c>
      <c r="H255" s="247" t="str">
        <f ca="1">IF(ISERROR($S255),"",OFFSET('Smelter Reference List'!$G$4,$S255-4,0))</f>
        <v/>
      </c>
      <c r="I255" s="248" t="str">
        <f ca="1">IF(ISERROR($S255),"",OFFSET('Smelter Reference List'!$H$4,$S255-4,0))</f>
        <v/>
      </c>
      <c r="J255" s="248" t="str">
        <f ca="1">IF(ISERROR($S255),"",OFFSET('Smelter Reference List'!$I$4,$S255-4,0))</f>
        <v/>
      </c>
      <c r="K255" s="245"/>
      <c r="L255" s="245"/>
      <c r="M255" s="245"/>
      <c r="N255" s="245"/>
      <c r="O255" s="245"/>
      <c r="P255" s="245"/>
      <c r="Q255" s="246"/>
      <c r="R255" s="233"/>
      <c r="S255" s="234" t="e">
        <f>IF(C255="",NA(),MATCH($B255&amp;$C255,'Smelter Reference List'!$J:$J,0))</f>
        <v>#N/A</v>
      </c>
      <c r="T255" s="235"/>
      <c r="U255" s="235">
        <f t="shared" ca="1" si="6"/>
        <v>0</v>
      </c>
      <c r="V255" s="235"/>
      <c r="W255" s="235"/>
      <c r="Y255" s="228" t="str">
        <f t="shared" si="7"/>
        <v/>
      </c>
    </row>
    <row r="256" spans="1:25" s="228" customFormat="1" ht="20.25">
      <c r="A256" s="257"/>
      <c r="B256" s="232" t="str">
        <f>IF(LEN(A256)=0,"",INDEX('Smelter Reference List'!$A:$A,MATCH($A256,'Smelter Reference List'!$E:$E,0)))</f>
        <v/>
      </c>
      <c r="C256" s="297" t="str">
        <f>IF(LEN(A256)=0,"",INDEX('Smelter Reference List'!$C:$C,MATCH($A256,'Smelter Reference List'!$E:$E,0)))</f>
        <v/>
      </c>
      <c r="D256" s="161" t="str">
        <f ca="1">IF(ISERROR($S256),"",OFFSET('Smelter Reference List'!$C$4,$S256-4,0)&amp;"")</f>
        <v/>
      </c>
      <c r="E256" s="161" t="str">
        <f ca="1">IF(ISERROR($S256),"",OFFSET('Smelter Reference List'!$D$4,$S256-4,0)&amp;"")</f>
        <v/>
      </c>
      <c r="F256" s="161" t="str">
        <f ca="1">IF(ISERROR($S256),"",OFFSET('Smelter Reference List'!$E$4,$S256-4,0))</f>
        <v/>
      </c>
      <c r="G256" s="161" t="str">
        <f ca="1">IF(C256=$U$4,"Enter smelter details", IF(ISERROR($S256),"",OFFSET('Smelter Reference List'!$F$4,$S256-4,0)))</f>
        <v/>
      </c>
      <c r="H256" s="247" t="str">
        <f ca="1">IF(ISERROR($S256),"",OFFSET('Smelter Reference List'!$G$4,$S256-4,0))</f>
        <v/>
      </c>
      <c r="I256" s="248" t="str">
        <f ca="1">IF(ISERROR($S256),"",OFFSET('Smelter Reference List'!$H$4,$S256-4,0))</f>
        <v/>
      </c>
      <c r="J256" s="248" t="str">
        <f ca="1">IF(ISERROR($S256),"",OFFSET('Smelter Reference List'!$I$4,$S256-4,0))</f>
        <v/>
      </c>
      <c r="K256" s="245"/>
      <c r="L256" s="245"/>
      <c r="M256" s="245"/>
      <c r="N256" s="245"/>
      <c r="O256" s="245"/>
      <c r="P256" s="245"/>
      <c r="Q256" s="246"/>
      <c r="R256" s="233"/>
      <c r="S256" s="234" t="e">
        <f>IF(C256="",NA(),MATCH($B256&amp;$C256,'Smelter Reference List'!$J:$J,0))</f>
        <v>#N/A</v>
      </c>
      <c r="T256" s="235"/>
      <c r="U256" s="235">
        <f t="shared" ca="1" si="6"/>
        <v>0</v>
      </c>
      <c r="V256" s="235"/>
      <c r="W256" s="235"/>
      <c r="Y256" s="228" t="str">
        <f t="shared" si="7"/>
        <v/>
      </c>
    </row>
    <row r="257" spans="1:25" s="228" customFormat="1" ht="20.25">
      <c r="A257" s="257"/>
      <c r="B257" s="232" t="str">
        <f>IF(LEN(A257)=0,"",INDEX('Smelter Reference List'!$A:$A,MATCH($A257,'Smelter Reference List'!$E:$E,0)))</f>
        <v/>
      </c>
      <c r="C257" s="297" t="str">
        <f>IF(LEN(A257)=0,"",INDEX('Smelter Reference List'!$C:$C,MATCH($A257,'Smelter Reference List'!$E:$E,0)))</f>
        <v/>
      </c>
      <c r="D257" s="161" t="str">
        <f ca="1">IF(ISERROR($S257),"",OFFSET('Smelter Reference List'!$C$4,$S257-4,0)&amp;"")</f>
        <v/>
      </c>
      <c r="E257" s="161" t="str">
        <f ca="1">IF(ISERROR($S257),"",OFFSET('Smelter Reference List'!$D$4,$S257-4,0)&amp;"")</f>
        <v/>
      </c>
      <c r="F257" s="161" t="str">
        <f ca="1">IF(ISERROR($S257),"",OFFSET('Smelter Reference List'!$E$4,$S257-4,0))</f>
        <v/>
      </c>
      <c r="G257" s="161" t="str">
        <f ca="1">IF(C257=$U$4,"Enter smelter details", IF(ISERROR($S257),"",OFFSET('Smelter Reference List'!$F$4,$S257-4,0)))</f>
        <v/>
      </c>
      <c r="H257" s="247" t="str">
        <f ca="1">IF(ISERROR($S257),"",OFFSET('Smelter Reference List'!$G$4,$S257-4,0))</f>
        <v/>
      </c>
      <c r="I257" s="248" t="str">
        <f ca="1">IF(ISERROR($S257),"",OFFSET('Smelter Reference List'!$H$4,$S257-4,0))</f>
        <v/>
      </c>
      <c r="J257" s="248" t="str">
        <f ca="1">IF(ISERROR($S257),"",OFFSET('Smelter Reference List'!$I$4,$S257-4,0))</f>
        <v/>
      </c>
      <c r="K257" s="245"/>
      <c r="L257" s="245"/>
      <c r="M257" s="245"/>
      <c r="N257" s="245"/>
      <c r="O257" s="245"/>
      <c r="P257" s="245"/>
      <c r="Q257" s="246"/>
      <c r="R257" s="233"/>
      <c r="S257" s="234" t="e">
        <f>IF(C257="",NA(),MATCH($B257&amp;$C257,'Smelter Reference List'!$J:$J,0))</f>
        <v>#N/A</v>
      </c>
      <c r="T257" s="235"/>
      <c r="U257" s="235">
        <f t="shared" ca="1" si="6"/>
        <v>0</v>
      </c>
      <c r="V257" s="235"/>
      <c r="W257" s="235"/>
      <c r="Y257" s="228" t="str">
        <f t="shared" si="7"/>
        <v/>
      </c>
    </row>
    <row r="258" spans="1:25" s="228" customFormat="1" ht="20.25">
      <c r="A258" s="257"/>
      <c r="B258" s="232" t="str">
        <f>IF(LEN(A258)=0,"",INDEX('Smelter Reference List'!$A:$A,MATCH($A258,'Smelter Reference List'!$E:$E,0)))</f>
        <v/>
      </c>
      <c r="C258" s="297" t="str">
        <f>IF(LEN(A258)=0,"",INDEX('Smelter Reference List'!$C:$C,MATCH($A258,'Smelter Reference List'!$E:$E,0)))</f>
        <v/>
      </c>
      <c r="D258" s="161" t="str">
        <f ca="1">IF(ISERROR($S258),"",OFFSET('Smelter Reference List'!$C$4,$S258-4,0)&amp;"")</f>
        <v/>
      </c>
      <c r="E258" s="161" t="str">
        <f ca="1">IF(ISERROR($S258),"",OFFSET('Smelter Reference List'!$D$4,$S258-4,0)&amp;"")</f>
        <v/>
      </c>
      <c r="F258" s="161" t="str">
        <f ca="1">IF(ISERROR($S258),"",OFFSET('Smelter Reference List'!$E$4,$S258-4,0))</f>
        <v/>
      </c>
      <c r="G258" s="161" t="str">
        <f ca="1">IF(C258=$U$4,"Enter smelter details", IF(ISERROR($S258),"",OFFSET('Smelter Reference List'!$F$4,$S258-4,0)))</f>
        <v/>
      </c>
      <c r="H258" s="247" t="str">
        <f ca="1">IF(ISERROR($S258),"",OFFSET('Smelter Reference List'!$G$4,$S258-4,0))</f>
        <v/>
      </c>
      <c r="I258" s="248" t="str">
        <f ca="1">IF(ISERROR($S258),"",OFFSET('Smelter Reference List'!$H$4,$S258-4,0))</f>
        <v/>
      </c>
      <c r="J258" s="248" t="str">
        <f ca="1">IF(ISERROR($S258),"",OFFSET('Smelter Reference List'!$I$4,$S258-4,0))</f>
        <v/>
      </c>
      <c r="K258" s="245"/>
      <c r="L258" s="245"/>
      <c r="M258" s="245"/>
      <c r="N258" s="245"/>
      <c r="O258" s="245"/>
      <c r="P258" s="245"/>
      <c r="Q258" s="246"/>
      <c r="R258" s="233"/>
      <c r="S258" s="234" t="e">
        <f>IF(C258="",NA(),MATCH($B258&amp;$C258,'Smelter Reference List'!$J:$J,0))</f>
        <v>#N/A</v>
      </c>
      <c r="T258" s="235"/>
      <c r="U258" s="235">
        <f t="shared" ca="1" si="6"/>
        <v>0</v>
      </c>
      <c r="V258" s="235"/>
      <c r="W258" s="235"/>
      <c r="Y258" s="228" t="str">
        <f t="shared" si="7"/>
        <v/>
      </c>
    </row>
    <row r="259" spans="1:25" s="228" customFormat="1" ht="20.25">
      <c r="A259" s="257"/>
      <c r="B259" s="232" t="str">
        <f>IF(LEN(A259)=0,"",INDEX('Smelter Reference List'!$A:$A,MATCH($A259,'Smelter Reference List'!$E:$E,0)))</f>
        <v/>
      </c>
      <c r="C259" s="297" t="str">
        <f>IF(LEN(A259)=0,"",INDEX('Smelter Reference List'!$C:$C,MATCH($A259,'Smelter Reference List'!$E:$E,0)))</f>
        <v/>
      </c>
      <c r="D259" s="161" t="str">
        <f ca="1">IF(ISERROR($S259),"",OFFSET('Smelter Reference List'!$C$4,$S259-4,0)&amp;"")</f>
        <v/>
      </c>
      <c r="E259" s="161" t="str">
        <f ca="1">IF(ISERROR($S259),"",OFFSET('Smelter Reference List'!$D$4,$S259-4,0)&amp;"")</f>
        <v/>
      </c>
      <c r="F259" s="161" t="str">
        <f ca="1">IF(ISERROR($S259),"",OFFSET('Smelter Reference List'!$E$4,$S259-4,0))</f>
        <v/>
      </c>
      <c r="G259" s="161" t="str">
        <f ca="1">IF(C259=$U$4,"Enter smelter details", IF(ISERROR($S259),"",OFFSET('Smelter Reference List'!$F$4,$S259-4,0)))</f>
        <v/>
      </c>
      <c r="H259" s="247" t="str">
        <f ca="1">IF(ISERROR($S259),"",OFFSET('Smelter Reference List'!$G$4,$S259-4,0))</f>
        <v/>
      </c>
      <c r="I259" s="248" t="str">
        <f ca="1">IF(ISERROR($S259),"",OFFSET('Smelter Reference List'!$H$4,$S259-4,0))</f>
        <v/>
      </c>
      <c r="J259" s="248" t="str">
        <f ca="1">IF(ISERROR($S259),"",OFFSET('Smelter Reference List'!$I$4,$S259-4,0))</f>
        <v/>
      </c>
      <c r="K259" s="245"/>
      <c r="L259" s="245"/>
      <c r="M259" s="245"/>
      <c r="N259" s="245"/>
      <c r="O259" s="245"/>
      <c r="P259" s="245"/>
      <c r="Q259" s="246"/>
      <c r="R259" s="233"/>
      <c r="S259" s="234" t="e">
        <f>IF(C259="",NA(),MATCH($B259&amp;$C259,'Smelter Reference List'!$J:$J,0))</f>
        <v>#N/A</v>
      </c>
      <c r="T259" s="235"/>
      <c r="U259" s="235">
        <f t="shared" ca="1" si="6"/>
        <v>0</v>
      </c>
      <c r="V259" s="235"/>
      <c r="W259" s="235"/>
      <c r="Y259" s="228" t="str">
        <f t="shared" si="7"/>
        <v/>
      </c>
    </row>
    <row r="260" spans="1:25" s="228" customFormat="1" ht="20.25">
      <c r="A260" s="257"/>
      <c r="B260" s="232" t="str">
        <f>IF(LEN(A260)=0,"",INDEX('Smelter Reference List'!$A:$A,MATCH($A260,'Smelter Reference List'!$E:$E,0)))</f>
        <v/>
      </c>
      <c r="C260" s="297" t="str">
        <f>IF(LEN(A260)=0,"",INDEX('Smelter Reference List'!$C:$C,MATCH($A260,'Smelter Reference List'!$E:$E,0)))</f>
        <v/>
      </c>
      <c r="D260" s="161" t="str">
        <f ca="1">IF(ISERROR($S260),"",OFFSET('Smelter Reference List'!$C$4,$S260-4,0)&amp;"")</f>
        <v/>
      </c>
      <c r="E260" s="161" t="str">
        <f ca="1">IF(ISERROR($S260),"",OFFSET('Smelter Reference List'!$D$4,$S260-4,0)&amp;"")</f>
        <v/>
      </c>
      <c r="F260" s="161" t="str">
        <f ca="1">IF(ISERROR($S260),"",OFFSET('Smelter Reference List'!$E$4,$S260-4,0))</f>
        <v/>
      </c>
      <c r="G260" s="161" t="str">
        <f ca="1">IF(C260=$U$4,"Enter smelter details", IF(ISERROR($S260),"",OFFSET('Smelter Reference List'!$F$4,$S260-4,0)))</f>
        <v/>
      </c>
      <c r="H260" s="247" t="str">
        <f ca="1">IF(ISERROR($S260),"",OFFSET('Smelter Reference List'!$G$4,$S260-4,0))</f>
        <v/>
      </c>
      <c r="I260" s="248" t="str">
        <f ca="1">IF(ISERROR($S260),"",OFFSET('Smelter Reference List'!$H$4,$S260-4,0))</f>
        <v/>
      </c>
      <c r="J260" s="248" t="str">
        <f ca="1">IF(ISERROR($S260),"",OFFSET('Smelter Reference List'!$I$4,$S260-4,0))</f>
        <v/>
      </c>
      <c r="K260" s="245"/>
      <c r="L260" s="245"/>
      <c r="M260" s="245"/>
      <c r="N260" s="245"/>
      <c r="O260" s="245"/>
      <c r="P260" s="245"/>
      <c r="Q260" s="246"/>
      <c r="R260" s="233"/>
      <c r="S260" s="234" t="e">
        <f>IF(C260="",NA(),MATCH($B260&amp;$C260,'Smelter Reference List'!$J:$J,0))</f>
        <v>#N/A</v>
      </c>
      <c r="T260" s="235"/>
      <c r="U260" s="235">
        <f t="shared" ca="1" si="6"/>
        <v>0</v>
      </c>
      <c r="V260" s="235"/>
      <c r="W260" s="235"/>
      <c r="Y260" s="228" t="str">
        <f t="shared" si="7"/>
        <v/>
      </c>
    </row>
    <row r="261" spans="1:25" s="228" customFormat="1" ht="20.25">
      <c r="A261" s="257"/>
      <c r="B261" s="232" t="str">
        <f>IF(LEN(A261)=0,"",INDEX('Smelter Reference List'!$A:$A,MATCH($A261,'Smelter Reference List'!$E:$E,0)))</f>
        <v/>
      </c>
      <c r="C261" s="297" t="str">
        <f>IF(LEN(A261)=0,"",INDEX('Smelter Reference List'!$C:$C,MATCH($A261,'Smelter Reference List'!$E:$E,0)))</f>
        <v/>
      </c>
      <c r="D261" s="161" t="str">
        <f ca="1">IF(ISERROR($S261),"",OFFSET('Smelter Reference List'!$C$4,$S261-4,0)&amp;"")</f>
        <v/>
      </c>
      <c r="E261" s="161" t="str">
        <f ca="1">IF(ISERROR($S261),"",OFFSET('Smelter Reference List'!$D$4,$S261-4,0)&amp;"")</f>
        <v/>
      </c>
      <c r="F261" s="161" t="str">
        <f ca="1">IF(ISERROR($S261),"",OFFSET('Smelter Reference List'!$E$4,$S261-4,0))</f>
        <v/>
      </c>
      <c r="G261" s="161" t="str">
        <f ca="1">IF(C261=$U$4,"Enter smelter details", IF(ISERROR($S261),"",OFFSET('Smelter Reference List'!$F$4,$S261-4,0)))</f>
        <v/>
      </c>
      <c r="H261" s="247" t="str">
        <f ca="1">IF(ISERROR($S261),"",OFFSET('Smelter Reference List'!$G$4,$S261-4,0))</f>
        <v/>
      </c>
      <c r="I261" s="248" t="str">
        <f ca="1">IF(ISERROR($S261),"",OFFSET('Smelter Reference List'!$H$4,$S261-4,0))</f>
        <v/>
      </c>
      <c r="J261" s="248" t="str">
        <f ca="1">IF(ISERROR($S261),"",OFFSET('Smelter Reference List'!$I$4,$S261-4,0))</f>
        <v/>
      </c>
      <c r="K261" s="245"/>
      <c r="L261" s="245"/>
      <c r="M261" s="245"/>
      <c r="N261" s="245"/>
      <c r="O261" s="245"/>
      <c r="P261" s="245"/>
      <c r="Q261" s="246"/>
      <c r="R261" s="233"/>
      <c r="S261" s="234" t="e">
        <f>IF(C261="",NA(),MATCH($B261&amp;$C261,'Smelter Reference List'!$J:$J,0))</f>
        <v>#N/A</v>
      </c>
      <c r="T261" s="235"/>
      <c r="U261" s="235">
        <f t="shared" ca="1" si="6"/>
        <v>0</v>
      </c>
      <c r="V261" s="235"/>
      <c r="W261" s="235"/>
      <c r="Y261" s="228" t="str">
        <f t="shared" si="7"/>
        <v/>
      </c>
    </row>
    <row r="262" spans="1:25" s="228" customFormat="1" ht="20.25">
      <c r="A262" s="257"/>
      <c r="B262" s="232" t="str">
        <f>IF(LEN(A262)=0,"",INDEX('Smelter Reference List'!$A:$A,MATCH($A262,'Smelter Reference List'!$E:$E,0)))</f>
        <v/>
      </c>
      <c r="C262" s="297" t="str">
        <f>IF(LEN(A262)=0,"",INDEX('Smelter Reference List'!$C:$C,MATCH($A262,'Smelter Reference List'!$E:$E,0)))</f>
        <v/>
      </c>
      <c r="D262" s="161" t="str">
        <f ca="1">IF(ISERROR($S262),"",OFFSET('Smelter Reference List'!$C$4,$S262-4,0)&amp;"")</f>
        <v/>
      </c>
      <c r="E262" s="161" t="str">
        <f ca="1">IF(ISERROR($S262),"",OFFSET('Smelter Reference List'!$D$4,$S262-4,0)&amp;"")</f>
        <v/>
      </c>
      <c r="F262" s="161" t="str">
        <f ca="1">IF(ISERROR($S262),"",OFFSET('Smelter Reference List'!$E$4,$S262-4,0))</f>
        <v/>
      </c>
      <c r="G262" s="161" t="str">
        <f ca="1">IF(C262=$U$4,"Enter smelter details", IF(ISERROR($S262),"",OFFSET('Smelter Reference List'!$F$4,$S262-4,0)))</f>
        <v/>
      </c>
      <c r="H262" s="247" t="str">
        <f ca="1">IF(ISERROR($S262),"",OFFSET('Smelter Reference List'!$G$4,$S262-4,0))</f>
        <v/>
      </c>
      <c r="I262" s="248" t="str">
        <f ca="1">IF(ISERROR($S262),"",OFFSET('Smelter Reference List'!$H$4,$S262-4,0))</f>
        <v/>
      </c>
      <c r="J262" s="248" t="str">
        <f ca="1">IF(ISERROR($S262),"",OFFSET('Smelter Reference List'!$I$4,$S262-4,0))</f>
        <v/>
      </c>
      <c r="K262" s="245"/>
      <c r="L262" s="245"/>
      <c r="M262" s="245"/>
      <c r="N262" s="245"/>
      <c r="O262" s="245"/>
      <c r="P262" s="245"/>
      <c r="Q262" s="246"/>
      <c r="R262" s="233"/>
      <c r="S262" s="234" t="e">
        <f>IF(C262="",NA(),MATCH($B262&amp;$C262,'Smelter Reference List'!$J:$J,0))</f>
        <v>#N/A</v>
      </c>
      <c r="T262" s="235"/>
      <c r="U262" s="235">
        <f t="shared" ref="U262:U325" ca="1" si="8">IF(AND(C262="Smelter not listed",OR(LEN(D262)=0,LEN(E262)=0)),1,0)</f>
        <v>0</v>
      </c>
      <c r="V262" s="235"/>
      <c r="W262" s="235"/>
      <c r="Y262" s="228" t="str">
        <f t="shared" ref="Y262:Y325" si="9">B262&amp;C262</f>
        <v/>
      </c>
    </row>
    <row r="263" spans="1:25" s="228" customFormat="1" ht="20.25">
      <c r="A263" s="257"/>
      <c r="B263" s="232" t="str">
        <f>IF(LEN(A263)=0,"",INDEX('Smelter Reference List'!$A:$A,MATCH($A263,'Smelter Reference List'!$E:$E,0)))</f>
        <v/>
      </c>
      <c r="C263" s="297" t="str">
        <f>IF(LEN(A263)=0,"",INDEX('Smelter Reference List'!$C:$C,MATCH($A263,'Smelter Reference List'!$E:$E,0)))</f>
        <v/>
      </c>
      <c r="D263" s="161" t="str">
        <f ca="1">IF(ISERROR($S263),"",OFFSET('Smelter Reference List'!$C$4,$S263-4,0)&amp;"")</f>
        <v/>
      </c>
      <c r="E263" s="161" t="str">
        <f ca="1">IF(ISERROR($S263),"",OFFSET('Smelter Reference List'!$D$4,$S263-4,0)&amp;"")</f>
        <v/>
      </c>
      <c r="F263" s="161" t="str">
        <f ca="1">IF(ISERROR($S263),"",OFFSET('Smelter Reference List'!$E$4,$S263-4,0))</f>
        <v/>
      </c>
      <c r="G263" s="161" t="str">
        <f ca="1">IF(C263=$U$4,"Enter smelter details", IF(ISERROR($S263),"",OFFSET('Smelter Reference List'!$F$4,$S263-4,0)))</f>
        <v/>
      </c>
      <c r="H263" s="247" t="str">
        <f ca="1">IF(ISERROR($S263),"",OFFSET('Smelter Reference List'!$G$4,$S263-4,0))</f>
        <v/>
      </c>
      <c r="I263" s="248" t="str">
        <f ca="1">IF(ISERROR($S263),"",OFFSET('Smelter Reference List'!$H$4,$S263-4,0))</f>
        <v/>
      </c>
      <c r="J263" s="248" t="str">
        <f ca="1">IF(ISERROR($S263),"",OFFSET('Smelter Reference List'!$I$4,$S263-4,0))</f>
        <v/>
      </c>
      <c r="K263" s="245"/>
      <c r="L263" s="245"/>
      <c r="M263" s="245"/>
      <c r="N263" s="245"/>
      <c r="O263" s="245"/>
      <c r="P263" s="245"/>
      <c r="Q263" s="246"/>
      <c r="R263" s="233"/>
      <c r="S263" s="234" t="e">
        <f>IF(C263="",NA(),MATCH($B263&amp;$C263,'Smelter Reference List'!$J:$J,0))</f>
        <v>#N/A</v>
      </c>
      <c r="T263" s="235"/>
      <c r="U263" s="235">
        <f t="shared" ca="1" si="8"/>
        <v>0</v>
      </c>
      <c r="V263" s="235"/>
      <c r="W263" s="235"/>
      <c r="Y263" s="228" t="str">
        <f t="shared" si="9"/>
        <v/>
      </c>
    </row>
    <row r="264" spans="1:25" s="228" customFormat="1" ht="20.25">
      <c r="A264" s="257"/>
      <c r="B264" s="232" t="str">
        <f>IF(LEN(A264)=0,"",INDEX('Smelter Reference List'!$A:$A,MATCH($A264,'Smelter Reference List'!$E:$E,0)))</f>
        <v/>
      </c>
      <c r="C264" s="297" t="str">
        <f>IF(LEN(A264)=0,"",INDEX('Smelter Reference List'!$C:$C,MATCH($A264,'Smelter Reference List'!$E:$E,0)))</f>
        <v/>
      </c>
      <c r="D264" s="161" t="str">
        <f ca="1">IF(ISERROR($S264),"",OFFSET('Smelter Reference List'!$C$4,$S264-4,0)&amp;"")</f>
        <v/>
      </c>
      <c r="E264" s="161" t="str">
        <f ca="1">IF(ISERROR($S264),"",OFFSET('Smelter Reference List'!$D$4,$S264-4,0)&amp;"")</f>
        <v/>
      </c>
      <c r="F264" s="161" t="str">
        <f ca="1">IF(ISERROR($S264),"",OFFSET('Smelter Reference List'!$E$4,$S264-4,0))</f>
        <v/>
      </c>
      <c r="G264" s="161" t="str">
        <f ca="1">IF(C264=$U$4,"Enter smelter details", IF(ISERROR($S264),"",OFFSET('Smelter Reference List'!$F$4,$S264-4,0)))</f>
        <v/>
      </c>
      <c r="H264" s="247" t="str">
        <f ca="1">IF(ISERROR($S264),"",OFFSET('Smelter Reference List'!$G$4,$S264-4,0))</f>
        <v/>
      </c>
      <c r="I264" s="248" t="str">
        <f ca="1">IF(ISERROR($S264),"",OFFSET('Smelter Reference List'!$H$4,$S264-4,0))</f>
        <v/>
      </c>
      <c r="J264" s="248" t="str">
        <f ca="1">IF(ISERROR($S264),"",OFFSET('Smelter Reference List'!$I$4,$S264-4,0))</f>
        <v/>
      </c>
      <c r="K264" s="245"/>
      <c r="L264" s="245"/>
      <c r="M264" s="245"/>
      <c r="N264" s="245"/>
      <c r="O264" s="245"/>
      <c r="P264" s="245"/>
      <c r="Q264" s="246"/>
      <c r="R264" s="233"/>
      <c r="S264" s="234" t="e">
        <f>IF(C264="",NA(),MATCH($B264&amp;$C264,'Smelter Reference List'!$J:$J,0))</f>
        <v>#N/A</v>
      </c>
      <c r="T264" s="235"/>
      <c r="U264" s="235">
        <f t="shared" ca="1" si="8"/>
        <v>0</v>
      </c>
      <c r="V264" s="235"/>
      <c r="W264" s="235"/>
      <c r="Y264" s="228" t="str">
        <f t="shared" si="9"/>
        <v/>
      </c>
    </row>
    <row r="265" spans="1:25" s="228" customFormat="1" ht="20.25">
      <c r="A265" s="257"/>
      <c r="B265" s="232" t="str">
        <f>IF(LEN(A265)=0,"",INDEX('Smelter Reference List'!$A:$A,MATCH($A265,'Smelter Reference List'!$E:$E,0)))</f>
        <v/>
      </c>
      <c r="C265" s="297" t="str">
        <f>IF(LEN(A265)=0,"",INDEX('Smelter Reference List'!$C:$C,MATCH($A265,'Smelter Reference List'!$E:$E,0)))</f>
        <v/>
      </c>
      <c r="D265" s="161" t="str">
        <f ca="1">IF(ISERROR($S265),"",OFFSET('Smelter Reference List'!$C$4,$S265-4,0)&amp;"")</f>
        <v/>
      </c>
      <c r="E265" s="161" t="str">
        <f ca="1">IF(ISERROR($S265),"",OFFSET('Smelter Reference List'!$D$4,$S265-4,0)&amp;"")</f>
        <v/>
      </c>
      <c r="F265" s="161" t="str">
        <f ca="1">IF(ISERROR($S265),"",OFFSET('Smelter Reference List'!$E$4,$S265-4,0))</f>
        <v/>
      </c>
      <c r="G265" s="161" t="str">
        <f ca="1">IF(C265=$U$4,"Enter smelter details", IF(ISERROR($S265),"",OFFSET('Smelter Reference List'!$F$4,$S265-4,0)))</f>
        <v/>
      </c>
      <c r="H265" s="247" t="str">
        <f ca="1">IF(ISERROR($S265),"",OFFSET('Smelter Reference List'!$G$4,$S265-4,0))</f>
        <v/>
      </c>
      <c r="I265" s="248" t="str">
        <f ca="1">IF(ISERROR($S265),"",OFFSET('Smelter Reference List'!$H$4,$S265-4,0))</f>
        <v/>
      </c>
      <c r="J265" s="248" t="str">
        <f ca="1">IF(ISERROR($S265),"",OFFSET('Smelter Reference List'!$I$4,$S265-4,0))</f>
        <v/>
      </c>
      <c r="K265" s="245"/>
      <c r="L265" s="245"/>
      <c r="M265" s="245"/>
      <c r="N265" s="245"/>
      <c r="O265" s="245"/>
      <c r="P265" s="245"/>
      <c r="Q265" s="246"/>
      <c r="R265" s="233"/>
      <c r="S265" s="234" t="e">
        <f>IF(C265="",NA(),MATCH($B265&amp;$C265,'Smelter Reference List'!$J:$J,0))</f>
        <v>#N/A</v>
      </c>
      <c r="T265" s="235"/>
      <c r="U265" s="235">
        <f t="shared" ca="1" si="8"/>
        <v>0</v>
      </c>
      <c r="V265" s="235"/>
      <c r="W265" s="235"/>
      <c r="Y265" s="228" t="str">
        <f t="shared" si="9"/>
        <v/>
      </c>
    </row>
    <row r="266" spans="1:25" s="228" customFormat="1" ht="20.25">
      <c r="A266" s="257"/>
      <c r="B266" s="232" t="str">
        <f>IF(LEN(A266)=0,"",INDEX('Smelter Reference List'!$A:$A,MATCH($A266,'Smelter Reference List'!$E:$E,0)))</f>
        <v/>
      </c>
      <c r="C266" s="297" t="str">
        <f>IF(LEN(A266)=0,"",INDEX('Smelter Reference List'!$C:$C,MATCH($A266,'Smelter Reference List'!$E:$E,0)))</f>
        <v/>
      </c>
      <c r="D266" s="161" t="str">
        <f ca="1">IF(ISERROR($S266),"",OFFSET('Smelter Reference List'!$C$4,$S266-4,0)&amp;"")</f>
        <v/>
      </c>
      <c r="E266" s="161" t="str">
        <f ca="1">IF(ISERROR($S266),"",OFFSET('Smelter Reference List'!$D$4,$S266-4,0)&amp;"")</f>
        <v/>
      </c>
      <c r="F266" s="161" t="str">
        <f ca="1">IF(ISERROR($S266),"",OFFSET('Smelter Reference List'!$E$4,$S266-4,0))</f>
        <v/>
      </c>
      <c r="G266" s="161" t="str">
        <f ca="1">IF(C266=$U$4,"Enter smelter details", IF(ISERROR($S266),"",OFFSET('Smelter Reference List'!$F$4,$S266-4,0)))</f>
        <v/>
      </c>
      <c r="H266" s="247" t="str">
        <f ca="1">IF(ISERROR($S266),"",OFFSET('Smelter Reference List'!$G$4,$S266-4,0))</f>
        <v/>
      </c>
      <c r="I266" s="248" t="str">
        <f ca="1">IF(ISERROR($S266),"",OFFSET('Smelter Reference List'!$H$4,$S266-4,0))</f>
        <v/>
      </c>
      <c r="J266" s="248" t="str">
        <f ca="1">IF(ISERROR($S266),"",OFFSET('Smelter Reference List'!$I$4,$S266-4,0))</f>
        <v/>
      </c>
      <c r="K266" s="245"/>
      <c r="L266" s="245"/>
      <c r="M266" s="245"/>
      <c r="N266" s="245"/>
      <c r="O266" s="245"/>
      <c r="P266" s="245"/>
      <c r="Q266" s="246"/>
      <c r="R266" s="233"/>
      <c r="S266" s="234" t="e">
        <f>IF(C266="",NA(),MATCH($B266&amp;$C266,'Smelter Reference List'!$J:$J,0))</f>
        <v>#N/A</v>
      </c>
      <c r="T266" s="235"/>
      <c r="U266" s="235">
        <f t="shared" ca="1" si="8"/>
        <v>0</v>
      </c>
      <c r="V266" s="235"/>
      <c r="W266" s="235"/>
      <c r="Y266" s="228" t="str">
        <f t="shared" si="9"/>
        <v/>
      </c>
    </row>
    <row r="267" spans="1:25" s="228" customFormat="1" ht="20.25">
      <c r="A267" s="257"/>
      <c r="B267" s="232" t="str">
        <f>IF(LEN(A267)=0,"",INDEX('Smelter Reference List'!$A:$A,MATCH($A267,'Smelter Reference List'!$E:$E,0)))</f>
        <v/>
      </c>
      <c r="C267" s="297" t="str">
        <f>IF(LEN(A267)=0,"",INDEX('Smelter Reference List'!$C:$C,MATCH($A267,'Smelter Reference List'!$E:$E,0)))</f>
        <v/>
      </c>
      <c r="D267" s="161" t="str">
        <f ca="1">IF(ISERROR($S267),"",OFFSET('Smelter Reference List'!$C$4,$S267-4,0)&amp;"")</f>
        <v/>
      </c>
      <c r="E267" s="161" t="str">
        <f ca="1">IF(ISERROR($S267),"",OFFSET('Smelter Reference List'!$D$4,$S267-4,0)&amp;"")</f>
        <v/>
      </c>
      <c r="F267" s="161" t="str">
        <f ca="1">IF(ISERROR($S267),"",OFFSET('Smelter Reference List'!$E$4,$S267-4,0))</f>
        <v/>
      </c>
      <c r="G267" s="161" t="str">
        <f ca="1">IF(C267=$U$4,"Enter smelter details", IF(ISERROR($S267),"",OFFSET('Smelter Reference List'!$F$4,$S267-4,0)))</f>
        <v/>
      </c>
      <c r="H267" s="247" t="str">
        <f ca="1">IF(ISERROR($S267),"",OFFSET('Smelter Reference List'!$G$4,$S267-4,0))</f>
        <v/>
      </c>
      <c r="I267" s="248" t="str">
        <f ca="1">IF(ISERROR($S267),"",OFFSET('Smelter Reference List'!$H$4,$S267-4,0))</f>
        <v/>
      </c>
      <c r="J267" s="248" t="str">
        <f ca="1">IF(ISERROR($S267),"",OFFSET('Smelter Reference List'!$I$4,$S267-4,0))</f>
        <v/>
      </c>
      <c r="K267" s="245"/>
      <c r="L267" s="245"/>
      <c r="M267" s="245"/>
      <c r="N267" s="245"/>
      <c r="O267" s="245"/>
      <c r="P267" s="245"/>
      <c r="Q267" s="246"/>
      <c r="R267" s="233"/>
      <c r="S267" s="234" t="e">
        <f>IF(C267="",NA(),MATCH($B267&amp;$C267,'Smelter Reference List'!$J:$J,0))</f>
        <v>#N/A</v>
      </c>
      <c r="T267" s="235"/>
      <c r="U267" s="235">
        <f t="shared" ca="1" si="8"/>
        <v>0</v>
      </c>
      <c r="V267" s="235"/>
      <c r="W267" s="235"/>
      <c r="Y267" s="228" t="str">
        <f t="shared" si="9"/>
        <v/>
      </c>
    </row>
    <row r="268" spans="1:25" s="228" customFormat="1" ht="20.25">
      <c r="A268" s="257"/>
      <c r="B268" s="232" t="str">
        <f>IF(LEN(A268)=0,"",INDEX('Smelter Reference List'!$A:$A,MATCH($A268,'Smelter Reference List'!$E:$E,0)))</f>
        <v/>
      </c>
      <c r="C268" s="297" t="str">
        <f>IF(LEN(A268)=0,"",INDEX('Smelter Reference List'!$C:$C,MATCH($A268,'Smelter Reference List'!$E:$E,0)))</f>
        <v/>
      </c>
      <c r="D268" s="161" t="str">
        <f ca="1">IF(ISERROR($S268),"",OFFSET('Smelter Reference List'!$C$4,$S268-4,0)&amp;"")</f>
        <v/>
      </c>
      <c r="E268" s="161" t="str">
        <f ca="1">IF(ISERROR($S268),"",OFFSET('Smelter Reference List'!$D$4,$S268-4,0)&amp;"")</f>
        <v/>
      </c>
      <c r="F268" s="161" t="str">
        <f ca="1">IF(ISERROR($S268),"",OFFSET('Smelter Reference List'!$E$4,$S268-4,0))</f>
        <v/>
      </c>
      <c r="G268" s="161" t="str">
        <f ca="1">IF(C268=$U$4,"Enter smelter details", IF(ISERROR($S268),"",OFFSET('Smelter Reference List'!$F$4,$S268-4,0)))</f>
        <v/>
      </c>
      <c r="H268" s="247" t="str">
        <f ca="1">IF(ISERROR($S268),"",OFFSET('Smelter Reference List'!$G$4,$S268-4,0))</f>
        <v/>
      </c>
      <c r="I268" s="248" t="str">
        <f ca="1">IF(ISERROR($S268),"",OFFSET('Smelter Reference List'!$H$4,$S268-4,0))</f>
        <v/>
      </c>
      <c r="J268" s="248" t="str">
        <f ca="1">IF(ISERROR($S268),"",OFFSET('Smelter Reference List'!$I$4,$S268-4,0))</f>
        <v/>
      </c>
      <c r="K268" s="245"/>
      <c r="L268" s="245"/>
      <c r="M268" s="245"/>
      <c r="N268" s="245"/>
      <c r="O268" s="245"/>
      <c r="P268" s="245"/>
      <c r="Q268" s="246"/>
      <c r="R268" s="233"/>
      <c r="S268" s="234" t="e">
        <f>IF(C268="",NA(),MATCH($B268&amp;$C268,'Smelter Reference List'!$J:$J,0))</f>
        <v>#N/A</v>
      </c>
      <c r="T268" s="235"/>
      <c r="U268" s="235">
        <f t="shared" ca="1" si="8"/>
        <v>0</v>
      </c>
      <c r="V268" s="235"/>
      <c r="W268" s="235"/>
      <c r="Y268" s="228" t="str">
        <f t="shared" si="9"/>
        <v/>
      </c>
    </row>
    <row r="269" spans="1:25" s="228" customFormat="1" ht="20.25">
      <c r="A269" s="257"/>
      <c r="B269" s="232" t="str">
        <f>IF(LEN(A269)=0,"",INDEX('Smelter Reference List'!$A:$A,MATCH($A269,'Smelter Reference List'!$E:$E,0)))</f>
        <v/>
      </c>
      <c r="C269" s="297" t="str">
        <f>IF(LEN(A269)=0,"",INDEX('Smelter Reference List'!$C:$C,MATCH($A269,'Smelter Reference List'!$E:$E,0)))</f>
        <v/>
      </c>
      <c r="D269" s="161" t="str">
        <f ca="1">IF(ISERROR($S269),"",OFFSET('Smelter Reference List'!$C$4,$S269-4,0)&amp;"")</f>
        <v/>
      </c>
      <c r="E269" s="161" t="str">
        <f ca="1">IF(ISERROR($S269),"",OFFSET('Smelter Reference List'!$D$4,$S269-4,0)&amp;"")</f>
        <v/>
      </c>
      <c r="F269" s="161" t="str">
        <f ca="1">IF(ISERROR($S269),"",OFFSET('Smelter Reference List'!$E$4,$S269-4,0))</f>
        <v/>
      </c>
      <c r="G269" s="161" t="str">
        <f ca="1">IF(C269=$U$4,"Enter smelter details", IF(ISERROR($S269),"",OFFSET('Smelter Reference List'!$F$4,$S269-4,0)))</f>
        <v/>
      </c>
      <c r="H269" s="247" t="str">
        <f ca="1">IF(ISERROR($S269),"",OFFSET('Smelter Reference List'!$G$4,$S269-4,0))</f>
        <v/>
      </c>
      <c r="I269" s="248" t="str">
        <f ca="1">IF(ISERROR($S269),"",OFFSET('Smelter Reference List'!$H$4,$S269-4,0))</f>
        <v/>
      </c>
      <c r="J269" s="248" t="str">
        <f ca="1">IF(ISERROR($S269),"",OFFSET('Smelter Reference List'!$I$4,$S269-4,0))</f>
        <v/>
      </c>
      <c r="K269" s="245"/>
      <c r="L269" s="245"/>
      <c r="M269" s="245"/>
      <c r="N269" s="245"/>
      <c r="O269" s="245"/>
      <c r="P269" s="245"/>
      <c r="Q269" s="246"/>
      <c r="R269" s="233"/>
      <c r="S269" s="234" t="e">
        <f>IF(C269="",NA(),MATCH($B269&amp;$C269,'Smelter Reference List'!$J:$J,0))</f>
        <v>#N/A</v>
      </c>
      <c r="T269" s="235"/>
      <c r="U269" s="235">
        <f t="shared" ca="1" si="8"/>
        <v>0</v>
      </c>
      <c r="V269" s="235"/>
      <c r="W269" s="235"/>
      <c r="Y269" s="228" t="str">
        <f t="shared" si="9"/>
        <v/>
      </c>
    </row>
    <row r="270" spans="1:25" s="228" customFormat="1" ht="20.25">
      <c r="A270" s="257"/>
      <c r="B270" s="232" t="str">
        <f>IF(LEN(A270)=0,"",INDEX('Smelter Reference List'!$A:$A,MATCH($A270,'Smelter Reference List'!$E:$E,0)))</f>
        <v/>
      </c>
      <c r="C270" s="297" t="str">
        <f>IF(LEN(A270)=0,"",INDEX('Smelter Reference List'!$C:$C,MATCH($A270,'Smelter Reference List'!$E:$E,0)))</f>
        <v/>
      </c>
      <c r="D270" s="161" t="str">
        <f ca="1">IF(ISERROR($S270),"",OFFSET('Smelter Reference List'!$C$4,$S270-4,0)&amp;"")</f>
        <v/>
      </c>
      <c r="E270" s="161" t="str">
        <f ca="1">IF(ISERROR($S270),"",OFFSET('Smelter Reference List'!$D$4,$S270-4,0)&amp;"")</f>
        <v/>
      </c>
      <c r="F270" s="161" t="str">
        <f ca="1">IF(ISERROR($S270),"",OFFSET('Smelter Reference List'!$E$4,$S270-4,0))</f>
        <v/>
      </c>
      <c r="G270" s="161" t="str">
        <f ca="1">IF(C270=$U$4,"Enter smelter details", IF(ISERROR($S270),"",OFFSET('Smelter Reference List'!$F$4,$S270-4,0)))</f>
        <v/>
      </c>
      <c r="H270" s="247" t="str">
        <f ca="1">IF(ISERROR($S270),"",OFFSET('Smelter Reference List'!$G$4,$S270-4,0))</f>
        <v/>
      </c>
      <c r="I270" s="248" t="str">
        <f ca="1">IF(ISERROR($S270),"",OFFSET('Smelter Reference List'!$H$4,$S270-4,0))</f>
        <v/>
      </c>
      <c r="J270" s="248" t="str">
        <f ca="1">IF(ISERROR($S270),"",OFFSET('Smelter Reference List'!$I$4,$S270-4,0))</f>
        <v/>
      </c>
      <c r="K270" s="245"/>
      <c r="L270" s="245"/>
      <c r="M270" s="245"/>
      <c r="N270" s="245"/>
      <c r="O270" s="245"/>
      <c r="P270" s="245"/>
      <c r="Q270" s="246"/>
      <c r="R270" s="233"/>
      <c r="S270" s="234" t="e">
        <f>IF(C270="",NA(),MATCH($B270&amp;$C270,'Smelter Reference List'!$J:$J,0))</f>
        <v>#N/A</v>
      </c>
      <c r="T270" s="235"/>
      <c r="U270" s="235">
        <f t="shared" ca="1" si="8"/>
        <v>0</v>
      </c>
      <c r="V270" s="235"/>
      <c r="W270" s="235"/>
      <c r="Y270" s="228" t="str">
        <f t="shared" si="9"/>
        <v/>
      </c>
    </row>
    <row r="271" spans="1:25" s="228" customFormat="1" ht="20.25">
      <c r="A271" s="257"/>
      <c r="B271" s="232" t="str">
        <f>IF(LEN(A271)=0,"",INDEX('Smelter Reference List'!$A:$A,MATCH($A271,'Smelter Reference List'!$E:$E,0)))</f>
        <v/>
      </c>
      <c r="C271" s="297" t="str">
        <f>IF(LEN(A271)=0,"",INDEX('Smelter Reference List'!$C:$C,MATCH($A271,'Smelter Reference List'!$E:$E,0)))</f>
        <v/>
      </c>
      <c r="D271" s="161" t="str">
        <f ca="1">IF(ISERROR($S271),"",OFFSET('Smelter Reference List'!$C$4,$S271-4,0)&amp;"")</f>
        <v/>
      </c>
      <c r="E271" s="161" t="str">
        <f ca="1">IF(ISERROR($S271),"",OFFSET('Smelter Reference List'!$D$4,$S271-4,0)&amp;"")</f>
        <v/>
      </c>
      <c r="F271" s="161" t="str">
        <f ca="1">IF(ISERROR($S271),"",OFFSET('Smelter Reference List'!$E$4,$S271-4,0))</f>
        <v/>
      </c>
      <c r="G271" s="161" t="str">
        <f ca="1">IF(C271=$U$4,"Enter smelter details", IF(ISERROR($S271),"",OFFSET('Smelter Reference List'!$F$4,$S271-4,0)))</f>
        <v/>
      </c>
      <c r="H271" s="247" t="str">
        <f ca="1">IF(ISERROR($S271),"",OFFSET('Smelter Reference List'!$G$4,$S271-4,0))</f>
        <v/>
      </c>
      <c r="I271" s="248" t="str">
        <f ca="1">IF(ISERROR($S271),"",OFFSET('Smelter Reference List'!$H$4,$S271-4,0))</f>
        <v/>
      </c>
      <c r="J271" s="248" t="str">
        <f ca="1">IF(ISERROR($S271),"",OFFSET('Smelter Reference List'!$I$4,$S271-4,0))</f>
        <v/>
      </c>
      <c r="K271" s="245"/>
      <c r="L271" s="245"/>
      <c r="M271" s="245"/>
      <c r="N271" s="245"/>
      <c r="O271" s="245"/>
      <c r="P271" s="245"/>
      <c r="Q271" s="246"/>
      <c r="R271" s="233"/>
      <c r="S271" s="234" t="e">
        <f>IF(C271="",NA(),MATCH($B271&amp;$C271,'Smelter Reference List'!$J:$J,0))</f>
        <v>#N/A</v>
      </c>
      <c r="T271" s="235"/>
      <c r="U271" s="235">
        <f t="shared" ca="1" si="8"/>
        <v>0</v>
      </c>
      <c r="V271" s="235"/>
      <c r="W271" s="235"/>
      <c r="Y271" s="228" t="str">
        <f t="shared" si="9"/>
        <v/>
      </c>
    </row>
    <row r="272" spans="1:25" s="228" customFormat="1" ht="20.25">
      <c r="A272" s="257"/>
      <c r="B272" s="232" t="str">
        <f>IF(LEN(A272)=0,"",INDEX('Smelter Reference List'!$A:$A,MATCH($A272,'Smelter Reference List'!$E:$E,0)))</f>
        <v/>
      </c>
      <c r="C272" s="297" t="str">
        <f>IF(LEN(A272)=0,"",INDEX('Smelter Reference List'!$C:$C,MATCH($A272,'Smelter Reference List'!$E:$E,0)))</f>
        <v/>
      </c>
      <c r="D272" s="161" t="str">
        <f ca="1">IF(ISERROR($S272),"",OFFSET('Smelter Reference List'!$C$4,$S272-4,0)&amp;"")</f>
        <v/>
      </c>
      <c r="E272" s="161" t="str">
        <f ca="1">IF(ISERROR($S272),"",OFFSET('Smelter Reference List'!$D$4,$S272-4,0)&amp;"")</f>
        <v/>
      </c>
      <c r="F272" s="161" t="str">
        <f ca="1">IF(ISERROR($S272),"",OFFSET('Smelter Reference List'!$E$4,$S272-4,0))</f>
        <v/>
      </c>
      <c r="G272" s="161" t="str">
        <f ca="1">IF(C272=$U$4,"Enter smelter details", IF(ISERROR($S272),"",OFFSET('Smelter Reference List'!$F$4,$S272-4,0)))</f>
        <v/>
      </c>
      <c r="H272" s="247" t="str">
        <f ca="1">IF(ISERROR($S272),"",OFFSET('Smelter Reference List'!$G$4,$S272-4,0))</f>
        <v/>
      </c>
      <c r="I272" s="248" t="str">
        <f ca="1">IF(ISERROR($S272),"",OFFSET('Smelter Reference List'!$H$4,$S272-4,0))</f>
        <v/>
      </c>
      <c r="J272" s="248" t="str">
        <f ca="1">IF(ISERROR($S272),"",OFFSET('Smelter Reference List'!$I$4,$S272-4,0))</f>
        <v/>
      </c>
      <c r="K272" s="245"/>
      <c r="L272" s="245"/>
      <c r="M272" s="245"/>
      <c r="N272" s="245"/>
      <c r="O272" s="245"/>
      <c r="P272" s="245"/>
      <c r="Q272" s="246"/>
      <c r="R272" s="233"/>
      <c r="S272" s="234" t="e">
        <f>IF(C272="",NA(),MATCH($B272&amp;$C272,'Smelter Reference List'!$J:$J,0))</f>
        <v>#N/A</v>
      </c>
      <c r="T272" s="235"/>
      <c r="U272" s="235">
        <f t="shared" ca="1" si="8"/>
        <v>0</v>
      </c>
      <c r="V272" s="235"/>
      <c r="W272" s="235"/>
      <c r="Y272" s="228" t="str">
        <f t="shared" si="9"/>
        <v/>
      </c>
    </row>
    <row r="273" spans="1:25" s="228" customFormat="1" ht="20.25">
      <c r="A273" s="257"/>
      <c r="B273" s="232" t="str">
        <f>IF(LEN(A273)=0,"",INDEX('Smelter Reference List'!$A:$A,MATCH($A273,'Smelter Reference List'!$E:$E,0)))</f>
        <v/>
      </c>
      <c r="C273" s="297" t="str">
        <f>IF(LEN(A273)=0,"",INDEX('Smelter Reference List'!$C:$C,MATCH($A273,'Smelter Reference List'!$E:$E,0)))</f>
        <v/>
      </c>
      <c r="D273" s="161" t="str">
        <f ca="1">IF(ISERROR($S273),"",OFFSET('Smelter Reference List'!$C$4,$S273-4,0)&amp;"")</f>
        <v/>
      </c>
      <c r="E273" s="161" t="str">
        <f ca="1">IF(ISERROR($S273),"",OFFSET('Smelter Reference List'!$D$4,$S273-4,0)&amp;"")</f>
        <v/>
      </c>
      <c r="F273" s="161" t="str">
        <f ca="1">IF(ISERROR($S273),"",OFFSET('Smelter Reference List'!$E$4,$S273-4,0))</f>
        <v/>
      </c>
      <c r="G273" s="161" t="str">
        <f ca="1">IF(C273=$U$4,"Enter smelter details", IF(ISERROR($S273),"",OFFSET('Smelter Reference List'!$F$4,$S273-4,0)))</f>
        <v/>
      </c>
      <c r="H273" s="247" t="str">
        <f ca="1">IF(ISERROR($S273),"",OFFSET('Smelter Reference List'!$G$4,$S273-4,0))</f>
        <v/>
      </c>
      <c r="I273" s="248" t="str">
        <f ca="1">IF(ISERROR($S273),"",OFFSET('Smelter Reference List'!$H$4,$S273-4,0))</f>
        <v/>
      </c>
      <c r="J273" s="248" t="str">
        <f ca="1">IF(ISERROR($S273),"",OFFSET('Smelter Reference List'!$I$4,$S273-4,0))</f>
        <v/>
      </c>
      <c r="K273" s="245"/>
      <c r="L273" s="245"/>
      <c r="M273" s="245"/>
      <c r="N273" s="245"/>
      <c r="O273" s="245"/>
      <c r="P273" s="245"/>
      <c r="Q273" s="246"/>
      <c r="R273" s="233"/>
      <c r="S273" s="234" t="e">
        <f>IF(C273="",NA(),MATCH($B273&amp;$C273,'Smelter Reference List'!$J:$J,0))</f>
        <v>#N/A</v>
      </c>
      <c r="T273" s="235"/>
      <c r="U273" s="235">
        <f t="shared" ca="1" si="8"/>
        <v>0</v>
      </c>
      <c r="V273" s="235"/>
      <c r="W273" s="235"/>
      <c r="Y273" s="228" t="str">
        <f t="shared" si="9"/>
        <v/>
      </c>
    </row>
    <row r="274" spans="1:25" s="228" customFormat="1" ht="20.25">
      <c r="A274" s="257"/>
      <c r="B274" s="232" t="str">
        <f>IF(LEN(A274)=0,"",INDEX('Smelter Reference List'!$A:$A,MATCH($A274,'Smelter Reference List'!$E:$E,0)))</f>
        <v/>
      </c>
      <c r="C274" s="297" t="str">
        <f>IF(LEN(A274)=0,"",INDEX('Smelter Reference List'!$C:$C,MATCH($A274,'Smelter Reference List'!$E:$E,0)))</f>
        <v/>
      </c>
      <c r="D274" s="161" t="str">
        <f ca="1">IF(ISERROR($S274),"",OFFSET('Smelter Reference List'!$C$4,$S274-4,0)&amp;"")</f>
        <v/>
      </c>
      <c r="E274" s="161" t="str">
        <f ca="1">IF(ISERROR($S274),"",OFFSET('Smelter Reference List'!$D$4,$S274-4,0)&amp;"")</f>
        <v/>
      </c>
      <c r="F274" s="161" t="str">
        <f ca="1">IF(ISERROR($S274),"",OFFSET('Smelter Reference List'!$E$4,$S274-4,0))</f>
        <v/>
      </c>
      <c r="G274" s="161" t="str">
        <f ca="1">IF(C274=$U$4,"Enter smelter details", IF(ISERROR($S274),"",OFFSET('Smelter Reference List'!$F$4,$S274-4,0)))</f>
        <v/>
      </c>
      <c r="H274" s="247" t="str">
        <f ca="1">IF(ISERROR($S274),"",OFFSET('Smelter Reference List'!$G$4,$S274-4,0))</f>
        <v/>
      </c>
      <c r="I274" s="248" t="str">
        <f ca="1">IF(ISERROR($S274),"",OFFSET('Smelter Reference List'!$H$4,$S274-4,0))</f>
        <v/>
      </c>
      <c r="J274" s="248" t="str">
        <f ca="1">IF(ISERROR($S274),"",OFFSET('Smelter Reference List'!$I$4,$S274-4,0))</f>
        <v/>
      </c>
      <c r="K274" s="245"/>
      <c r="L274" s="245"/>
      <c r="M274" s="245"/>
      <c r="N274" s="245"/>
      <c r="O274" s="245"/>
      <c r="P274" s="245"/>
      <c r="Q274" s="246"/>
      <c r="R274" s="233"/>
      <c r="S274" s="234" t="e">
        <f>IF(C274="",NA(),MATCH($B274&amp;$C274,'Smelter Reference List'!$J:$J,0))</f>
        <v>#N/A</v>
      </c>
      <c r="T274" s="235"/>
      <c r="U274" s="235">
        <f t="shared" ca="1" si="8"/>
        <v>0</v>
      </c>
      <c r="V274" s="235"/>
      <c r="W274" s="235"/>
      <c r="Y274" s="228" t="str">
        <f t="shared" si="9"/>
        <v/>
      </c>
    </row>
    <row r="275" spans="1:25" s="228" customFormat="1" ht="20.25">
      <c r="A275" s="257"/>
      <c r="B275" s="232" t="str">
        <f>IF(LEN(A275)=0,"",INDEX('Smelter Reference List'!$A:$A,MATCH($A275,'Smelter Reference List'!$E:$E,0)))</f>
        <v/>
      </c>
      <c r="C275" s="297" t="str">
        <f>IF(LEN(A275)=0,"",INDEX('Smelter Reference List'!$C:$C,MATCH($A275,'Smelter Reference List'!$E:$E,0)))</f>
        <v/>
      </c>
      <c r="D275" s="161" t="str">
        <f ca="1">IF(ISERROR($S275),"",OFFSET('Smelter Reference List'!$C$4,$S275-4,0)&amp;"")</f>
        <v/>
      </c>
      <c r="E275" s="161" t="str">
        <f ca="1">IF(ISERROR($S275),"",OFFSET('Smelter Reference List'!$D$4,$S275-4,0)&amp;"")</f>
        <v/>
      </c>
      <c r="F275" s="161" t="str">
        <f ca="1">IF(ISERROR($S275),"",OFFSET('Smelter Reference List'!$E$4,$S275-4,0))</f>
        <v/>
      </c>
      <c r="G275" s="161" t="str">
        <f ca="1">IF(C275=$U$4,"Enter smelter details", IF(ISERROR($S275),"",OFFSET('Smelter Reference List'!$F$4,$S275-4,0)))</f>
        <v/>
      </c>
      <c r="H275" s="247" t="str">
        <f ca="1">IF(ISERROR($S275),"",OFFSET('Smelter Reference List'!$G$4,$S275-4,0))</f>
        <v/>
      </c>
      <c r="I275" s="248" t="str">
        <f ca="1">IF(ISERROR($S275),"",OFFSET('Smelter Reference List'!$H$4,$S275-4,0))</f>
        <v/>
      </c>
      <c r="J275" s="248" t="str">
        <f ca="1">IF(ISERROR($S275),"",OFFSET('Smelter Reference List'!$I$4,$S275-4,0))</f>
        <v/>
      </c>
      <c r="K275" s="245"/>
      <c r="L275" s="245"/>
      <c r="M275" s="245"/>
      <c r="N275" s="245"/>
      <c r="O275" s="245"/>
      <c r="P275" s="245"/>
      <c r="Q275" s="246"/>
      <c r="R275" s="233"/>
      <c r="S275" s="234" t="e">
        <f>IF(C275="",NA(),MATCH($B275&amp;$C275,'Smelter Reference List'!$J:$J,0))</f>
        <v>#N/A</v>
      </c>
      <c r="T275" s="235"/>
      <c r="U275" s="235">
        <f t="shared" ca="1" si="8"/>
        <v>0</v>
      </c>
      <c r="V275" s="235"/>
      <c r="W275" s="235"/>
      <c r="Y275" s="228" t="str">
        <f t="shared" si="9"/>
        <v/>
      </c>
    </row>
    <row r="276" spans="1:25" s="228" customFormat="1" ht="20.25">
      <c r="A276" s="257"/>
      <c r="B276" s="232" t="str">
        <f>IF(LEN(A276)=0,"",INDEX('Smelter Reference List'!$A:$A,MATCH($A276,'Smelter Reference List'!$E:$E,0)))</f>
        <v/>
      </c>
      <c r="C276" s="297" t="str">
        <f>IF(LEN(A276)=0,"",INDEX('Smelter Reference List'!$C:$C,MATCH($A276,'Smelter Reference List'!$E:$E,0)))</f>
        <v/>
      </c>
      <c r="D276" s="161" t="str">
        <f ca="1">IF(ISERROR($S276),"",OFFSET('Smelter Reference List'!$C$4,$S276-4,0)&amp;"")</f>
        <v/>
      </c>
      <c r="E276" s="161" t="str">
        <f ca="1">IF(ISERROR($S276),"",OFFSET('Smelter Reference List'!$D$4,$S276-4,0)&amp;"")</f>
        <v/>
      </c>
      <c r="F276" s="161" t="str">
        <f ca="1">IF(ISERROR($S276),"",OFFSET('Smelter Reference List'!$E$4,$S276-4,0))</f>
        <v/>
      </c>
      <c r="G276" s="161" t="str">
        <f ca="1">IF(C276=$U$4,"Enter smelter details", IF(ISERROR($S276),"",OFFSET('Smelter Reference List'!$F$4,$S276-4,0)))</f>
        <v/>
      </c>
      <c r="H276" s="247" t="str">
        <f ca="1">IF(ISERROR($S276),"",OFFSET('Smelter Reference List'!$G$4,$S276-4,0))</f>
        <v/>
      </c>
      <c r="I276" s="248" t="str">
        <f ca="1">IF(ISERROR($S276),"",OFFSET('Smelter Reference List'!$H$4,$S276-4,0))</f>
        <v/>
      </c>
      <c r="J276" s="248" t="str">
        <f ca="1">IF(ISERROR($S276),"",OFFSET('Smelter Reference List'!$I$4,$S276-4,0))</f>
        <v/>
      </c>
      <c r="K276" s="245"/>
      <c r="L276" s="245"/>
      <c r="M276" s="245"/>
      <c r="N276" s="245"/>
      <c r="O276" s="245"/>
      <c r="P276" s="245"/>
      <c r="Q276" s="246"/>
      <c r="R276" s="233"/>
      <c r="S276" s="234" t="e">
        <f>IF(C276="",NA(),MATCH($B276&amp;$C276,'Smelter Reference List'!$J:$J,0))</f>
        <v>#N/A</v>
      </c>
      <c r="T276" s="235"/>
      <c r="U276" s="235">
        <f t="shared" ca="1" si="8"/>
        <v>0</v>
      </c>
      <c r="V276" s="235"/>
      <c r="W276" s="235"/>
      <c r="Y276" s="228" t="str">
        <f t="shared" si="9"/>
        <v/>
      </c>
    </row>
    <row r="277" spans="1:25" s="228" customFormat="1" ht="20.25">
      <c r="A277" s="257"/>
      <c r="B277" s="232" t="str">
        <f>IF(LEN(A277)=0,"",INDEX('Smelter Reference List'!$A:$A,MATCH($A277,'Smelter Reference List'!$E:$E,0)))</f>
        <v/>
      </c>
      <c r="C277" s="297" t="str">
        <f>IF(LEN(A277)=0,"",INDEX('Smelter Reference List'!$C:$C,MATCH($A277,'Smelter Reference List'!$E:$E,0)))</f>
        <v/>
      </c>
      <c r="D277" s="161" t="str">
        <f ca="1">IF(ISERROR($S277),"",OFFSET('Smelter Reference List'!$C$4,$S277-4,0)&amp;"")</f>
        <v/>
      </c>
      <c r="E277" s="161" t="str">
        <f ca="1">IF(ISERROR($S277),"",OFFSET('Smelter Reference List'!$D$4,$S277-4,0)&amp;"")</f>
        <v/>
      </c>
      <c r="F277" s="161" t="str">
        <f ca="1">IF(ISERROR($S277),"",OFFSET('Smelter Reference List'!$E$4,$S277-4,0))</f>
        <v/>
      </c>
      <c r="G277" s="161" t="str">
        <f ca="1">IF(C277=$U$4,"Enter smelter details", IF(ISERROR($S277),"",OFFSET('Smelter Reference List'!$F$4,$S277-4,0)))</f>
        <v/>
      </c>
      <c r="H277" s="247" t="str">
        <f ca="1">IF(ISERROR($S277),"",OFFSET('Smelter Reference List'!$G$4,$S277-4,0))</f>
        <v/>
      </c>
      <c r="I277" s="248" t="str">
        <f ca="1">IF(ISERROR($S277),"",OFFSET('Smelter Reference List'!$H$4,$S277-4,0))</f>
        <v/>
      </c>
      <c r="J277" s="248" t="str">
        <f ca="1">IF(ISERROR($S277),"",OFFSET('Smelter Reference List'!$I$4,$S277-4,0))</f>
        <v/>
      </c>
      <c r="K277" s="245"/>
      <c r="L277" s="245"/>
      <c r="M277" s="245"/>
      <c r="N277" s="245"/>
      <c r="O277" s="245"/>
      <c r="P277" s="245"/>
      <c r="Q277" s="246"/>
      <c r="R277" s="233"/>
      <c r="S277" s="234" t="e">
        <f>IF(C277="",NA(),MATCH($B277&amp;$C277,'Smelter Reference List'!$J:$J,0))</f>
        <v>#N/A</v>
      </c>
      <c r="T277" s="235"/>
      <c r="U277" s="235">
        <f t="shared" ca="1" si="8"/>
        <v>0</v>
      </c>
      <c r="V277" s="235"/>
      <c r="W277" s="235"/>
      <c r="Y277" s="228" t="str">
        <f t="shared" si="9"/>
        <v/>
      </c>
    </row>
    <row r="278" spans="1:25" s="228" customFormat="1" ht="20.25">
      <c r="A278" s="257"/>
      <c r="B278" s="232" t="str">
        <f>IF(LEN(A278)=0,"",INDEX('Smelter Reference List'!$A:$A,MATCH($A278,'Smelter Reference List'!$E:$E,0)))</f>
        <v/>
      </c>
      <c r="C278" s="297" t="str">
        <f>IF(LEN(A278)=0,"",INDEX('Smelter Reference List'!$C:$C,MATCH($A278,'Smelter Reference List'!$E:$E,0)))</f>
        <v/>
      </c>
      <c r="D278" s="161" t="str">
        <f ca="1">IF(ISERROR($S278),"",OFFSET('Smelter Reference List'!$C$4,$S278-4,0)&amp;"")</f>
        <v/>
      </c>
      <c r="E278" s="161" t="str">
        <f ca="1">IF(ISERROR($S278),"",OFFSET('Smelter Reference List'!$D$4,$S278-4,0)&amp;"")</f>
        <v/>
      </c>
      <c r="F278" s="161" t="str">
        <f ca="1">IF(ISERROR($S278),"",OFFSET('Smelter Reference List'!$E$4,$S278-4,0))</f>
        <v/>
      </c>
      <c r="G278" s="161" t="str">
        <f ca="1">IF(C278=$U$4,"Enter smelter details", IF(ISERROR($S278),"",OFFSET('Smelter Reference List'!$F$4,$S278-4,0)))</f>
        <v/>
      </c>
      <c r="H278" s="247" t="str">
        <f ca="1">IF(ISERROR($S278),"",OFFSET('Smelter Reference List'!$G$4,$S278-4,0))</f>
        <v/>
      </c>
      <c r="I278" s="248" t="str">
        <f ca="1">IF(ISERROR($S278),"",OFFSET('Smelter Reference List'!$H$4,$S278-4,0))</f>
        <v/>
      </c>
      <c r="J278" s="248" t="str">
        <f ca="1">IF(ISERROR($S278),"",OFFSET('Smelter Reference List'!$I$4,$S278-4,0))</f>
        <v/>
      </c>
      <c r="K278" s="245"/>
      <c r="L278" s="245"/>
      <c r="M278" s="245"/>
      <c r="N278" s="245"/>
      <c r="O278" s="245"/>
      <c r="P278" s="245"/>
      <c r="Q278" s="246"/>
      <c r="R278" s="233"/>
      <c r="S278" s="234" t="e">
        <f>IF(C278="",NA(),MATCH($B278&amp;$C278,'Smelter Reference List'!$J:$J,0))</f>
        <v>#N/A</v>
      </c>
      <c r="T278" s="235"/>
      <c r="U278" s="235">
        <f t="shared" ca="1" si="8"/>
        <v>0</v>
      </c>
      <c r="V278" s="235"/>
      <c r="W278" s="235"/>
      <c r="Y278" s="228" t="str">
        <f t="shared" si="9"/>
        <v/>
      </c>
    </row>
    <row r="279" spans="1:25" s="228" customFormat="1" ht="20.25">
      <c r="A279" s="257"/>
      <c r="B279" s="232" t="str">
        <f>IF(LEN(A279)=0,"",INDEX('Smelter Reference List'!$A:$A,MATCH($A279,'Smelter Reference List'!$E:$E,0)))</f>
        <v/>
      </c>
      <c r="C279" s="297" t="str">
        <f>IF(LEN(A279)=0,"",INDEX('Smelter Reference List'!$C:$C,MATCH($A279,'Smelter Reference List'!$E:$E,0)))</f>
        <v/>
      </c>
      <c r="D279" s="161" t="str">
        <f ca="1">IF(ISERROR($S279),"",OFFSET('Smelter Reference List'!$C$4,$S279-4,0)&amp;"")</f>
        <v/>
      </c>
      <c r="E279" s="161" t="str">
        <f ca="1">IF(ISERROR($S279),"",OFFSET('Smelter Reference List'!$D$4,$S279-4,0)&amp;"")</f>
        <v/>
      </c>
      <c r="F279" s="161" t="str">
        <f ca="1">IF(ISERROR($S279),"",OFFSET('Smelter Reference List'!$E$4,$S279-4,0))</f>
        <v/>
      </c>
      <c r="G279" s="161" t="str">
        <f ca="1">IF(C279=$U$4,"Enter smelter details", IF(ISERROR($S279),"",OFFSET('Smelter Reference List'!$F$4,$S279-4,0)))</f>
        <v/>
      </c>
      <c r="H279" s="247" t="str">
        <f ca="1">IF(ISERROR($S279),"",OFFSET('Smelter Reference List'!$G$4,$S279-4,0))</f>
        <v/>
      </c>
      <c r="I279" s="248" t="str">
        <f ca="1">IF(ISERROR($S279),"",OFFSET('Smelter Reference List'!$H$4,$S279-4,0))</f>
        <v/>
      </c>
      <c r="J279" s="248" t="str">
        <f ca="1">IF(ISERROR($S279),"",OFFSET('Smelter Reference List'!$I$4,$S279-4,0))</f>
        <v/>
      </c>
      <c r="K279" s="245"/>
      <c r="L279" s="245"/>
      <c r="M279" s="245"/>
      <c r="N279" s="245"/>
      <c r="O279" s="245"/>
      <c r="P279" s="245"/>
      <c r="Q279" s="246"/>
      <c r="R279" s="233"/>
      <c r="S279" s="234" t="e">
        <f>IF(C279="",NA(),MATCH($B279&amp;$C279,'Smelter Reference List'!$J:$J,0))</f>
        <v>#N/A</v>
      </c>
      <c r="T279" s="235"/>
      <c r="U279" s="235">
        <f t="shared" ca="1" si="8"/>
        <v>0</v>
      </c>
      <c r="V279" s="235"/>
      <c r="W279" s="235"/>
      <c r="Y279" s="228" t="str">
        <f t="shared" si="9"/>
        <v/>
      </c>
    </row>
    <row r="280" spans="1:25" s="228" customFormat="1" ht="20.25">
      <c r="A280" s="257"/>
      <c r="B280" s="232" t="str">
        <f>IF(LEN(A280)=0,"",INDEX('Smelter Reference List'!$A:$A,MATCH($A280,'Smelter Reference List'!$E:$E,0)))</f>
        <v/>
      </c>
      <c r="C280" s="297" t="str">
        <f>IF(LEN(A280)=0,"",INDEX('Smelter Reference List'!$C:$C,MATCH($A280,'Smelter Reference List'!$E:$E,0)))</f>
        <v/>
      </c>
      <c r="D280" s="161" t="str">
        <f ca="1">IF(ISERROR($S280),"",OFFSET('Smelter Reference List'!$C$4,$S280-4,0)&amp;"")</f>
        <v/>
      </c>
      <c r="E280" s="161" t="str">
        <f ca="1">IF(ISERROR($S280),"",OFFSET('Smelter Reference List'!$D$4,$S280-4,0)&amp;"")</f>
        <v/>
      </c>
      <c r="F280" s="161" t="str">
        <f ca="1">IF(ISERROR($S280),"",OFFSET('Smelter Reference List'!$E$4,$S280-4,0))</f>
        <v/>
      </c>
      <c r="G280" s="161" t="str">
        <f ca="1">IF(C280=$U$4,"Enter smelter details", IF(ISERROR($S280),"",OFFSET('Smelter Reference List'!$F$4,$S280-4,0)))</f>
        <v/>
      </c>
      <c r="H280" s="247" t="str">
        <f ca="1">IF(ISERROR($S280),"",OFFSET('Smelter Reference List'!$G$4,$S280-4,0))</f>
        <v/>
      </c>
      <c r="I280" s="248" t="str">
        <f ca="1">IF(ISERROR($S280),"",OFFSET('Smelter Reference List'!$H$4,$S280-4,0))</f>
        <v/>
      </c>
      <c r="J280" s="248" t="str">
        <f ca="1">IF(ISERROR($S280),"",OFFSET('Smelter Reference List'!$I$4,$S280-4,0))</f>
        <v/>
      </c>
      <c r="K280" s="245"/>
      <c r="L280" s="245"/>
      <c r="M280" s="245"/>
      <c r="N280" s="245"/>
      <c r="O280" s="245"/>
      <c r="P280" s="245"/>
      <c r="Q280" s="246"/>
      <c r="R280" s="233"/>
      <c r="S280" s="234" t="e">
        <f>IF(C280="",NA(),MATCH($B280&amp;$C280,'Smelter Reference List'!$J:$J,0))</f>
        <v>#N/A</v>
      </c>
      <c r="T280" s="235"/>
      <c r="U280" s="235">
        <f t="shared" ca="1" si="8"/>
        <v>0</v>
      </c>
      <c r="V280" s="235"/>
      <c r="W280" s="235"/>
      <c r="Y280" s="228" t="str">
        <f t="shared" si="9"/>
        <v/>
      </c>
    </row>
    <row r="281" spans="1:25" s="228" customFormat="1" ht="20.25">
      <c r="A281" s="257"/>
      <c r="B281" s="232" t="str">
        <f>IF(LEN(A281)=0,"",INDEX('Smelter Reference List'!$A:$A,MATCH($A281,'Smelter Reference List'!$E:$E,0)))</f>
        <v/>
      </c>
      <c r="C281" s="297" t="str">
        <f>IF(LEN(A281)=0,"",INDEX('Smelter Reference List'!$C:$C,MATCH($A281,'Smelter Reference List'!$E:$E,0)))</f>
        <v/>
      </c>
      <c r="D281" s="161" t="str">
        <f ca="1">IF(ISERROR($S281),"",OFFSET('Smelter Reference List'!$C$4,$S281-4,0)&amp;"")</f>
        <v/>
      </c>
      <c r="E281" s="161" t="str">
        <f ca="1">IF(ISERROR($S281),"",OFFSET('Smelter Reference List'!$D$4,$S281-4,0)&amp;"")</f>
        <v/>
      </c>
      <c r="F281" s="161" t="str">
        <f ca="1">IF(ISERROR($S281),"",OFFSET('Smelter Reference List'!$E$4,$S281-4,0))</f>
        <v/>
      </c>
      <c r="G281" s="161" t="str">
        <f ca="1">IF(C281=$U$4,"Enter smelter details", IF(ISERROR($S281),"",OFFSET('Smelter Reference List'!$F$4,$S281-4,0)))</f>
        <v/>
      </c>
      <c r="H281" s="247" t="str">
        <f ca="1">IF(ISERROR($S281),"",OFFSET('Smelter Reference List'!$G$4,$S281-4,0))</f>
        <v/>
      </c>
      <c r="I281" s="248" t="str">
        <f ca="1">IF(ISERROR($S281),"",OFFSET('Smelter Reference List'!$H$4,$S281-4,0))</f>
        <v/>
      </c>
      <c r="J281" s="248" t="str">
        <f ca="1">IF(ISERROR($S281),"",OFFSET('Smelter Reference List'!$I$4,$S281-4,0))</f>
        <v/>
      </c>
      <c r="K281" s="245"/>
      <c r="L281" s="245"/>
      <c r="M281" s="245"/>
      <c r="N281" s="245"/>
      <c r="O281" s="245"/>
      <c r="P281" s="245"/>
      <c r="Q281" s="246"/>
      <c r="R281" s="233"/>
      <c r="S281" s="234" t="e">
        <f>IF(C281="",NA(),MATCH($B281&amp;$C281,'Smelter Reference List'!$J:$J,0))</f>
        <v>#N/A</v>
      </c>
      <c r="T281" s="235"/>
      <c r="U281" s="235">
        <f t="shared" ca="1" si="8"/>
        <v>0</v>
      </c>
      <c r="V281" s="235"/>
      <c r="W281" s="235"/>
      <c r="Y281" s="228" t="str">
        <f t="shared" si="9"/>
        <v/>
      </c>
    </row>
    <row r="282" spans="1:25" s="228" customFormat="1" ht="20.25">
      <c r="A282" s="257"/>
      <c r="B282" s="232" t="str">
        <f>IF(LEN(A282)=0,"",INDEX('Smelter Reference List'!$A:$A,MATCH($A282,'Smelter Reference List'!$E:$E,0)))</f>
        <v/>
      </c>
      <c r="C282" s="297" t="str">
        <f>IF(LEN(A282)=0,"",INDEX('Smelter Reference List'!$C:$C,MATCH($A282,'Smelter Reference List'!$E:$E,0)))</f>
        <v/>
      </c>
      <c r="D282" s="161" t="str">
        <f ca="1">IF(ISERROR($S282),"",OFFSET('Smelter Reference List'!$C$4,$S282-4,0)&amp;"")</f>
        <v/>
      </c>
      <c r="E282" s="161" t="str">
        <f ca="1">IF(ISERROR($S282),"",OFFSET('Smelter Reference List'!$D$4,$S282-4,0)&amp;"")</f>
        <v/>
      </c>
      <c r="F282" s="161" t="str">
        <f ca="1">IF(ISERROR($S282),"",OFFSET('Smelter Reference List'!$E$4,$S282-4,0))</f>
        <v/>
      </c>
      <c r="G282" s="161" t="str">
        <f ca="1">IF(C282=$U$4,"Enter smelter details", IF(ISERROR($S282),"",OFFSET('Smelter Reference List'!$F$4,$S282-4,0)))</f>
        <v/>
      </c>
      <c r="H282" s="247" t="str">
        <f ca="1">IF(ISERROR($S282),"",OFFSET('Smelter Reference List'!$G$4,$S282-4,0))</f>
        <v/>
      </c>
      <c r="I282" s="248" t="str">
        <f ca="1">IF(ISERROR($S282),"",OFFSET('Smelter Reference List'!$H$4,$S282-4,0))</f>
        <v/>
      </c>
      <c r="J282" s="248" t="str">
        <f ca="1">IF(ISERROR($S282),"",OFFSET('Smelter Reference List'!$I$4,$S282-4,0))</f>
        <v/>
      </c>
      <c r="K282" s="245"/>
      <c r="L282" s="245"/>
      <c r="M282" s="245"/>
      <c r="N282" s="245"/>
      <c r="O282" s="245"/>
      <c r="P282" s="245"/>
      <c r="Q282" s="246"/>
      <c r="R282" s="233"/>
      <c r="S282" s="234" t="e">
        <f>IF(C282="",NA(),MATCH($B282&amp;$C282,'Smelter Reference List'!$J:$J,0))</f>
        <v>#N/A</v>
      </c>
      <c r="T282" s="235"/>
      <c r="U282" s="235">
        <f t="shared" ca="1" si="8"/>
        <v>0</v>
      </c>
      <c r="V282" s="235"/>
      <c r="W282" s="235"/>
      <c r="Y282" s="228" t="str">
        <f t="shared" si="9"/>
        <v/>
      </c>
    </row>
    <row r="283" spans="1:25" s="228" customFormat="1" ht="20.25">
      <c r="A283" s="257"/>
      <c r="B283" s="232" t="str">
        <f>IF(LEN(A283)=0,"",INDEX('Smelter Reference List'!$A:$A,MATCH($A283,'Smelter Reference List'!$E:$E,0)))</f>
        <v/>
      </c>
      <c r="C283" s="297" t="str">
        <f>IF(LEN(A283)=0,"",INDEX('Smelter Reference List'!$C:$C,MATCH($A283,'Smelter Reference List'!$E:$E,0)))</f>
        <v/>
      </c>
      <c r="D283" s="161" t="str">
        <f ca="1">IF(ISERROR($S283),"",OFFSET('Smelter Reference List'!$C$4,$S283-4,0)&amp;"")</f>
        <v/>
      </c>
      <c r="E283" s="161" t="str">
        <f ca="1">IF(ISERROR($S283),"",OFFSET('Smelter Reference List'!$D$4,$S283-4,0)&amp;"")</f>
        <v/>
      </c>
      <c r="F283" s="161" t="str">
        <f ca="1">IF(ISERROR($S283),"",OFFSET('Smelter Reference List'!$E$4,$S283-4,0))</f>
        <v/>
      </c>
      <c r="G283" s="161" t="str">
        <f ca="1">IF(C283=$U$4,"Enter smelter details", IF(ISERROR($S283),"",OFFSET('Smelter Reference List'!$F$4,$S283-4,0)))</f>
        <v/>
      </c>
      <c r="H283" s="247" t="str">
        <f ca="1">IF(ISERROR($S283),"",OFFSET('Smelter Reference List'!$G$4,$S283-4,0))</f>
        <v/>
      </c>
      <c r="I283" s="248" t="str">
        <f ca="1">IF(ISERROR($S283),"",OFFSET('Smelter Reference List'!$H$4,$S283-4,0))</f>
        <v/>
      </c>
      <c r="J283" s="248" t="str">
        <f ca="1">IF(ISERROR($S283),"",OFFSET('Smelter Reference List'!$I$4,$S283-4,0))</f>
        <v/>
      </c>
      <c r="K283" s="245"/>
      <c r="L283" s="245"/>
      <c r="M283" s="245"/>
      <c r="N283" s="245"/>
      <c r="O283" s="245"/>
      <c r="P283" s="245"/>
      <c r="Q283" s="246"/>
      <c r="R283" s="233"/>
      <c r="S283" s="234" t="e">
        <f>IF(C283="",NA(),MATCH($B283&amp;$C283,'Smelter Reference List'!$J:$J,0))</f>
        <v>#N/A</v>
      </c>
      <c r="T283" s="235"/>
      <c r="U283" s="235">
        <f t="shared" ca="1" si="8"/>
        <v>0</v>
      </c>
      <c r="V283" s="235"/>
      <c r="W283" s="235"/>
      <c r="Y283" s="228" t="str">
        <f t="shared" si="9"/>
        <v/>
      </c>
    </row>
    <row r="284" spans="1:25" s="228" customFormat="1" ht="20.25">
      <c r="A284" s="257"/>
      <c r="B284" s="232" t="str">
        <f>IF(LEN(A284)=0,"",INDEX('Smelter Reference List'!$A:$A,MATCH($A284,'Smelter Reference List'!$E:$E,0)))</f>
        <v/>
      </c>
      <c r="C284" s="297" t="str">
        <f>IF(LEN(A284)=0,"",INDEX('Smelter Reference List'!$C:$C,MATCH($A284,'Smelter Reference List'!$E:$E,0)))</f>
        <v/>
      </c>
      <c r="D284" s="161" t="str">
        <f ca="1">IF(ISERROR($S284),"",OFFSET('Smelter Reference List'!$C$4,$S284-4,0)&amp;"")</f>
        <v/>
      </c>
      <c r="E284" s="161" t="str">
        <f ca="1">IF(ISERROR($S284),"",OFFSET('Smelter Reference List'!$D$4,$S284-4,0)&amp;"")</f>
        <v/>
      </c>
      <c r="F284" s="161" t="str">
        <f ca="1">IF(ISERROR($S284),"",OFFSET('Smelter Reference List'!$E$4,$S284-4,0))</f>
        <v/>
      </c>
      <c r="G284" s="161" t="str">
        <f ca="1">IF(C284=$U$4,"Enter smelter details", IF(ISERROR($S284),"",OFFSET('Smelter Reference List'!$F$4,$S284-4,0)))</f>
        <v/>
      </c>
      <c r="H284" s="247" t="str">
        <f ca="1">IF(ISERROR($S284),"",OFFSET('Smelter Reference List'!$G$4,$S284-4,0))</f>
        <v/>
      </c>
      <c r="I284" s="248" t="str">
        <f ca="1">IF(ISERROR($S284),"",OFFSET('Smelter Reference List'!$H$4,$S284-4,0))</f>
        <v/>
      </c>
      <c r="J284" s="248" t="str">
        <f ca="1">IF(ISERROR($S284),"",OFFSET('Smelter Reference List'!$I$4,$S284-4,0))</f>
        <v/>
      </c>
      <c r="K284" s="245"/>
      <c r="L284" s="245"/>
      <c r="M284" s="245"/>
      <c r="N284" s="245"/>
      <c r="O284" s="245"/>
      <c r="P284" s="245"/>
      <c r="Q284" s="246"/>
      <c r="R284" s="233"/>
      <c r="S284" s="234" t="e">
        <f>IF(C284="",NA(),MATCH($B284&amp;$C284,'Smelter Reference List'!$J:$J,0))</f>
        <v>#N/A</v>
      </c>
      <c r="T284" s="235"/>
      <c r="U284" s="235">
        <f t="shared" ca="1" si="8"/>
        <v>0</v>
      </c>
      <c r="V284" s="235"/>
      <c r="W284" s="235"/>
      <c r="Y284" s="228" t="str">
        <f t="shared" si="9"/>
        <v/>
      </c>
    </row>
    <row r="285" spans="1:25" s="228" customFormat="1" ht="20.25">
      <c r="A285" s="257"/>
      <c r="B285" s="232" t="str">
        <f>IF(LEN(A285)=0,"",INDEX('Smelter Reference List'!$A:$A,MATCH($A285,'Smelter Reference List'!$E:$E,0)))</f>
        <v/>
      </c>
      <c r="C285" s="297" t="str">
        <f>IF(LEN(A285)=0,"",INDEX('Smelter Reference List'!$C:$C,MATCH($A285,'Smelter Reference List'!$E:$E,0)))</f>
        <v/>
      </c>
      <c r="D285" s="161" t="str">
        <f ca="1">IF(ISERROR($S285),"",OFFSET('Smelter Reference List'!$C$4,$S285-4,0)&amp;"")</f>
        <v/>
      </c>
      <c r="E285" s="161" t="str">
        <f ca="1">IF(ISERROR($S285),"",OFFSET('Smelter Reference List'!$D$4,$S285-4,0)&amp;"")</f>
        <v/>
      </c>
      <c r="F285" s="161" t="str">
        <f ca="1">IF(ISERROR($S285),"",OFFSET('Smelter Reference List'!$E$4,$S285-4,0))</f>
        <v/>
      </c>
      <c r="G285" s="161" t="str">
        <f ca="1">IF(C285=$U$4,"Enter smelter details", IF(ISERROR($S285),"",OFFSET('Smelter Reference List'!$F$4,$S285-4,0)))</f>
        <v/>
      </c>
      <c r="H285" s="247" t="str">
        <f ca="1">IF(ISERROR($S285),"",OFFSET('Smelter Reference List'!$G$4,$S285-4,0))</f>
        <v/>
      </c>
      <c r="I285" s="248" t="str">
        <f ca="1">IF(ISERROR($S285),"",OFFSET('Smelter Reference List'!$H$4,$S285-4,0))</f>
        <v/>
      </c>
      <c r="J285" s="248" t="str">
        <f ca="1">IF(ISERROR($S285),"",OFFSET('Smelter Reference List'!$I$4,$S285-4,0))</f>
        <v/>
      </c>
      <c r="K285" s="245"/>
      <c r="L285" s="245"/>
      <c r="M285" s="245"/>
      <c r="N285" s="245"/>
      <c r="O285" s="245"/>
      <c r="P285" s="245"/>
      <c r="Q285" s="246"/>
      <c r="R285" s="233"/>
      <c r="S285" s="234" t="e">
        <f>IF(C285="",NA(),MATCH($B285&amp;$C285,'Smelter Reference List'!$J:$J,0))</f>
        <v>#N/A</v>
      </c>
      <c r="T285" s="235"/>
      <c r="U285" s="235">
        <f t="shared" ca="1" si="8"/>
        <v>0</v>
      </c>
      <c r="V285" s="235"/>
      <c r="W285" s="235"/>
      <c r="Y285" s="228" t="str">
        <f t="shared" si="9"/>
        <v/>
      </c>
    </row>
    <row r="286" spans="1:25" s="228" customFormat="1" ht="20.25">
      <c r="A286" s="257"/>
      <c r="B286" s="232" t="str">
        <f>IF(LEN(A286)=0,"",INDEX('Smelter Reference List'!$A:$A,MATCH($A286,'Smelter Reference List'!$E:$E,0)))</f>
        <v/>
      </c>
      <c r="C286" s="297" t="str">
        <f>IF(LEN(A286)=0,"",INDEX('Smelter Reference List'!$C:$C,MATCH($A286,'Smelter Reference List'!$E:$E,0)))</f>
        <v/>
      </c>
      <c r="D286" s="161" t="str">
        <f ca="1">IF(ISERROR($S286),"",OFFSET('Smelter Reference List'!$C$4,$S286-4,0)&amp;"")</f>
        <v/>
      </c>
      <c r="E286" s="161" t="str">
        <f ca="1">IF(ISERROR($S286),"",OFFSET('Smelter Reference List'!$D$4,$S286-4,0)&amp;"")</f>
        <v/>
      </c>
      <c r="F286" s="161" t="str">
        <f ca="1">IF(ISERROR($S286),"",OFFSET('Smelter Reference List'!$E$4,$S286-4,0))</f>
        <v/>
      </c>
      <c r="G286" s="161" t="str">
        <f ca="1">IF(C286=$U$4,"Enter smelter details", IF(ISERROR($S286),"",OFFSET('Smelter Reference List'!$F$4,$S286-4,0)))</f>
        <v/>
      </c>
      <c r="H286" s="247" t="str">
        <f ca="1">IF(ISERROR($S286),"",OFFSET('Smelter Reference List'!$G$4,$S286-4,0))</f>
        <v/>
      </c>
      <c r="I286" s="248" t="str">
        <f ca="1">IF(ISERROR($S286),"",OFFSET('Smelter Reference List'!$H$4,$S286-4,0))</f>
        <v/>
      </c>
      <c r="J286" s="248" t="str">
        <f ca="1">IF(ISERROR($S286),"",OFFSET('Smelter Reference List'!$I$4,$S286-4,0))</f>
        <v/>
      </c>
      <c r="K286" s="245"/>
      <c r="L286" s="245"/>
      <c r="M286" s="245"/>
      <c r="N286" s="245"/>
      <c r="O286" s="245"/>
      <c r="P286" s="245"/>
      <c r="Q286" s="246"/>
      <c r="R286" s="233"/>
      <c r="S286" s="234" t="e">
        <f>IF(C286="",NA(),MATCH($B286&amp;$C286,'Smelter Reference List'!$J:$J,0))</f>
        <v>#N/A</v>
      </c>
      <c r="T286" s="235"/>
      <c r="U286" s="235">
        <f t="shared" ca="1" si="8"/>
        <v>0</v>
      </c>
      <c r="V286" s="235"/>
      <c r="W286" s="235"/>
      <c r="Y286" s="228" t="str">
        <f t="shared" si="9"/>
        <v/>
      </c>
    </row>
    <row r="287" spans="1:25" s="228" customFormat="1" ht="20.25">
      <c r="A287" s="257"/>
      <c r="B287" s="232" t="str">
        <f>IF(LEN(A287)=0,"",INDEX('Smelter Reference List'!$A:$A,MATCH($A287,'Smelter Reference List'!$E:$E,0)))</f>
        <v/>
      </c>
      <c r="C287" s="297" t="str">
        <f>IF(LEN(A287)=0,"",INDEX('Smelter Reference List'!$C:$C,MATCH($A287,'Smelter Reference List'!$E:$E,0)))</f>
        <v/>
      </c>
      <c r="D287" s="161" t="str">
        <f ca="1">IF(ISERROR($S287),"",OFFSET('Smelter Reference List'!$C$4,$S287-4,0)&amp;"")</f>
        <v/>
      </c>
      <c r="E287" s="161" t="str">
        <f ca="1">IF(ISERROR($S287),"",OFFSET('Smelter Reference List'!$D$4,$S287-4,0)&amp;"")</f>
        <v/>
      </c>
      <c r="F287" s="161" t="str">
        <f ca="1">IF(ISERROR($S287),"",OFFSET('Smelter Reference List'!$E$4,$S287-4,0))</f>
        <v/>
      </c>
      <c r="G287" s="161" t="str">
        <f ca="1">IF(C287=$U$4,"Enter smelter details", IF(ISERROR($S287),"",OFFSET('Smelter Reference List'!$F$4,$S287-4,0)))</f>
        <v/>
      </c>
      <c r="H287" s="247" t="str">
        <f ca="1">IF(ISERROR($S287),"",OFFSET('Smelter Reference List'!$G$4,$S287-4,0))</f>
        <v/>
      </c>
      <c r="I287" s="248" t="str">
        <f ca="1">IF(ISERROR($S287),"",OFFSET('Smelter Reference List'!$H$4,$S287-4,0))</f>
        <v/>
      </c>
      <c r="J287" s="248" t="str">
        <f ca="1">IF(ISERROR($S287),"",OFFSET('Smelter Reference List'!$I$4,$S287-4,0))</f>
        <v/>
      </c>
      <c r="K287" s="245"/>
      <c r="L287" s="245"/>
      <c r="M287" s="245"/>
      <c r="N287" s="245"/>
      <c r="O287" s="245"/>
      <c r="P287" s="245"/>
      <c r="Q287" s="246"/>
      <c r="R287" s="233"/>
      <c r="S287" s="234" t="e">
        <f>IF(C287="",NA(),MATCH($B287&amp;$C287,'Smelter Reference List'!$J:$J,0))</f>
        <v>#N/A</v>
      </c>
      <c r="T287" s="235"/>
      <c r="U287" s="235">
        <f t="shared" ca="1" si="8"/>
        <v>0</v>
      </c>
      <c r="V287" s="235"/>
      <c r="W287" s="235"/>
      <c r="Y287" s="228" t="str">
        <f t="shared" si="9"/>
        <v/>
      </c>
    </row>
    <row r="288" spans="1:25" s="228" customFormat="1" ht="20.25">
      <c r="A288" s="257"/>
      <c r="B288" s="232" t="str">
        <f>IF(LEN(A288)=0,"",INDEX('Smelter Reference List'!$A:$A,MATCH($A288,'Smelter Reference List'!$E:$E,0)))</f>
        <v/>
      </c>
      <c r="C288" s="297" t="str">
        <f>IF(LEN(A288)=0,"",INDEX('Smelter Reference List'!$C:$C,MATCH($A288,'Smelter Reference List'!$E:$E,0)))</f>
        <v/>
      </c>
      <c r="D288" s="161" t="str">
        <f ca="1">IF(ISERROR($S288),"",OFFSET('Smelter Reference List'!$C$4,$S288-4,0)&amp;"")</f>
        <v/>
      </c>
      <c r="E288" s="161" t="str">
        <f ca="1">IF(ISERROR($S288),"",OFFSET('Smelter Reference List'!$D$4,$S288-4,0)&amp;"")</f>
        <v/>
      </c>
      <c r="F288" s="161" t="str">
        <f ca="1">IF(ISERROR($S288),"",OFFSET('Smelter Reference List'!$E$4,$S288-4,0))</f>
        <v/>
      </c>
      <c r="G288" s="161" t="str">
        <f ca="1">IF(C288=$U$4,"Enter smelter details", IF(ISERROR($S288),"",OFFSET('Smelter Reference List'!$F$4,$S288-4,0)))</f>
        <v/>
      </c>
      <c r="H288" s="247" t="str">
        <f ca="1">IF(ISERROR($S288),"",OFFSET('Smelter Reference List'!$G$4,$S288-4,0))</f>
        <v/>
      </c>
      <c r="I288" s="248" t="str">
        <f ca="1">IF(ISERROR($S288),"",OFFSET('Smelter Reference List'!$H$4,$S288-4,0))</f>
        <v/>
      </c>
      <c r="J288" s="248" t="str">
        <f ca="1">IF(ISERROR($S288),"",OFFSET('Smelter Reference List'!$I$4,$S288-4,0))</f>
        <v/>
      </c>
      <c r="K288" s="245"/>
      <c r="L288" s="245"/>
      <c r="M288" s="245"/>
      <c r="N288" s="245"/>
      <c r="O288" s="245"/>
      <c r="P288" s="245"/>
      <c r="Q288" s="246"/>
      <c r="R288" s="233"/>
      <c r="S288" s="234" t="e">
        <f>IF(C288="",NA(),MATCH($B288&amp;$C288,'Smelter Reference List'!$J:$J,0))</f>
        <v>#N/A</v>
      </c>
      <c r="T288" s="235"/>
      <c r="U288" s="235">
        <f t="shared" ca="1" si="8"/>
        <v>0</v>
      </c>
      <c r="V288" s="235"/>
      <c r="W288" s="235"/>
      <c r="Y288" s="228" t="str">
        <f t="shared" si="9"/>
        <v/>
      </c>
    </row>
    <row r="289" spans="1:25" s="228" customFormat="1" ht="20.25">
      <c r="A289" s="257"/>
      <c r="B289" s="232" t="str">
        <f>IF(LEN(A289)=0,"",INDEX('Smelter Reference List'!$A:$A,MATCH($A289,'Smelter Reference List'!$E:$E,0)))</f>
        <v/>
      </c>
      <c r="C289" s="297" t="str">
        <f>IF(LEN(A289)=0,"",INDEX('Smelter Reference List'!$C:$C,MATCH($A289,'Smelter Reference List'!$E:$E,0)))</f>
        <v/>
      </c>
      <c r="D289" s="161" t="str">
        <f ca="1">IF(ISERROR($S289),"",OFFSET('Smelter Reference List'!$C$4,$S289-4,0)&amp;"")</f>
        <v/>
      </c>
      <c r="E289" s="161" t="str">
        <f ca="1">IF(ISERROR($S289),"",OFFSET('Smelter Reference List'!$D$4,$S289-4,0)&amp;"")</f>
        <v/>
      </c>
      <c r="F289" s="161" t="str">
        <f ca="1">IF(ISERROR($S289),"",OFFSET('Smelter Reference List'!$E$4,$S289-4,0))</f>
        <v/>
      </c>
      <c r="G289" s="161" t="str">
        <f ca="1">IF(C289=$U$4,"Enter smelter details", IF(ISERROR($S289),"",OFFSET('Smelter Reference List'!$F$4,$S289-4,0)))</f>
        <v/>
      </c>
      <c r="H289" s="247" t="str">
        <f ca="1">IF(ISERROR($S289),"",OFFSET('Smelter Reference List'!$G$4,$S289-4,0))</f>
        <v/>
      </c>
      <c r="I289" s="248" t="str">
        <f ca="1">IF(ISERROR($S289),"",OFFSET('Smelter Reference List'!$H$4,$S289-4,0))</f>
        <v/>
      </c>
      <c r="J289" s="248" t="str">
        <f ca="1">IF(ISERROR($S289),"",OFFSET('Smelter Reference List'!$I$4,$S289-4,0))</f>
        <v/>
      </c>
      <c r="K289" s="245"/>
      <c r="L289" s="245"/>
      <c r="M289" s="245"/>
      <c r="N289" s="245"/>
      <c r="O289" s="245"/>
      <c r="P289" s="245"/>
      <c r="Q289" s="246"/>
      <c r="R289" s="233"/>
      <c r="S289" s="234" t="e">
        <f>IF(C289="",NA(),MATCH($B289&amp;$C289,'Smelter Reference List'!$J:$J,0))</f>
        <v>#N/A</v>
      </c>
      <c r="T289" s="235"/>
      <c r="U289" s="235">
        <f t="shared" ca="1" si="8"/>
        <v>0</v>
      </c>
      <c r="V289" s="235"/>
      <c r="W289" s="235"/>
      <c r="Y289" s="228" t="str">
        <f t="shared" si="9"/>
        <v/>
      </c>
    </row>
    <row r="290" spans="1:25" s="228" customFormat="1" ht="20.25">
      <c r="A290" s="257"/>
      <c r="B290" s="232" t="str">
        <f>IF(LEN(A290)=0,"",INDEX('Smelter Reference List'!$A:$A,MATCH($A290,'Smelter Reference List'!$E:$E,0)))</f>
        <v/>
      </c>
      <c r="C290" s="297" t="str">
        <f>IF(LEN(A290)=0,"",INDEX('Smelter Reference List'!$C:$C,MATCH($A290,'Smelter Reference List'!$E:$E,0)))</f>
        <v/>
      </c>
      <c r="D290" s="161" t="str">
        <f ca="1">IF(ISERROR($S290),"",OFFSET('Smelter Reference List'!$C$4,$S290-4,0)&amp;"")</f>
        <v/>
      </c>
      <c r="E290" s="161" t="str">
        <f ca="1">IF(ISERROR($S290),"",OFFSET('Smelter Reference List'!$D$4,$S290-4,0)&amp;"")</f>
        <v/>
      </c>
      <c r="F290" s="161" t="str">
        <f ca="1">IF(ISERROR($S290),"",OFFSET('Smelter Reference List'!$E$4,$S290-4,0))</f>
        <v/>
      </c>
      <c r="G290" s="161" t="str">
        <f ca="1">IF(C290=$U$4,"Enter smelter details", IF(ISERROR($S290),"",OFFSET('Smelter Reference List'!$F$4,$S290-4,0)))</f>
        <v/>
      </c>
      <c r="H290" s="247" t="str">
        <f ca="1">IF(ISERROR($S290),"",OFFSET('Smelter Reference List'!$G$4,$S290-4,0))</f>
        <v/>
      </c>
      <c r="I290" s="248" t="str">
        <f ca="1">IF(ISERROR($S290),"",OFFSET('Smelter Reference List'!$H$4,$S290-4,0))</f>
        <v/>
      </c>
      <c r="J290" s="248" t="str">
        <f ca="1">IF(ISERROR($S290),"",OFFSET('Smelter Reference List'!$I$4,$S290-4,0))</f>
        <v/>
      </c>
      <c r="K290" s="245"/>
      <c r="L290" s="245"/>
      <c r="M290" s="245"/>
      <c r="N290" s="245"/>
      <c r="O290" s="245"/>
      <c r="P290" s="245"/>
      <c r="Q290" s="246"/>
      <c r="R290" s="233"/>
      <c r="S290" s="234" t="e">
        <f>IF(C290="",NA(),MATCH($B290&amp;$C290,'Smelter Reference List'!$J:$J,0))</f>
        <v>#N/A</v>
      </c>
      <c r="T290" s="235"/>
      <c r="U290" s="235">
        <f t="shared" ca="1" si="8"/>
        <v>0</v>
      </c>
      <c r="V290" s="235"/>
      <c r="W290" s="235"/>
      <c r="Y290" s="228" t="str">
        <f t="shared" si="9"/>
        <v/>
      </c>
    </row>
    <row r="291" spans="1:25" s="228" customFormat="1" ht="20.25">
      <c r="A291" s="257"/>
      <c r="B291" s="232" t="str">
        <f>IF(LEN(A291)=0,"",INDEX('Smelter Reference List'!$A:$A,MATCH($A291,'Smelter Reference List'!$E:$E,0)))</f>
        <v/>
      </c>
      <c r="C291" s="297" t="str">
        <f>IF(LEN(A291)=0,"",INDEX('Smelter Reference List'!$C:$C,MATCH($A291,'Smelter Reference List'!$E:$E,0)))</f>
        <v/>
      </c>
      <c r="D291" s="161" t="str">
        <f ca="1">IF(ISERROR($S291),"",OFFSET('Smelter Reference List'!$C$4,$S291-4,0)&amp;"")</f>
        <v/>
      </c>
      <c r="E291" s="161" t="str">
        <f ca="1">IF(ISERROR($S291),"",OFFSET('Smelter Reference List'!$D$4,$S291-4,0)&amp;"")</f>
        <v/>
      </c>
      <c r="F291" s="161" t="str">
        <f ca="1">IF(ISERROR($S291),"",OFFSET('Smelter Reference List'!$E$4,$S291-4,0))</f>
        <v/>
      </c>
      <c r="G291" s="161" t="str">
        <f ca="1">IF(C291=$U$4,"Enter smelter details", IF(ISERROR($S291),"",OFFSET('Smelter Reference List'!$F$4,$S291-4,0)))</f>
        <v/>
      </c>
      <c r="H291" s="247" t="str">
        <f ca="1">IF(ISERROR($S291),"",OFFSET('Smelter Reference List'!$G$4,$S291-4,0))</f>
        <v/>
      </c>
      <c r="I291" s="248" t="str">
        <f ca="1">IF(ISERROR($S291),"",OFFSET('Smelter Reference List'!$H$4,$S291-4,0))</f>
        <v/>
      </c>
      <c r="J291" s="248" t="str">
        <f ca="1">IF(ISERROR($S291),"",OFFSET('Smelter Reference List'!$I$4,$S291-4,0))</f>
        <v/>
      </c>
      <c r="K291" s="245"/>
      <c r="L291" s="245"/>
      <c r="M291" s="245"/>
      <c r="N291" s="245"/>
      <c r="O291" s="245"/>
      <c r="P291" s="245"/>
      <c r="Q291" s="246"/>
      <c r="R291" s="233"/>
      <c r="S291" s="234" t="e">
        <f>IF(C291="",NA(),MATCH($B291&amp;$C291,'Smelter Reference List'!$J:$J,0))</f>
        <v>#N/A</v>
      </c>
      <c r="T291" s="235"/>
      <c r="U291" s="235">
        <f t="shared" ca="1" si="8"/>
        <v>0</v>
      </c>
      <c r="V291" s="235"/>
      <c r="W291" s="235"/>
      <c r="Y291" s="228" t="str">
        <f t="shared" si="9"/>
        <v/>
      </c>
    </row>
    <row r="292" spans="1:25" s="228" customFormat="1" ht="20.25">
      <c r="A292" s="257"/>
      <c r="B292" s="232" t="str">
        <f>IF(LEN(A292)=0,"",INDEX('Smelter Reference List'!$A:$A,MATCH($A292,'Smelter Reference List'!$E:$E,0)))</f>
        <v/>
      </c>
      <c r="C292" s="297" t="str">
        <f>IF(LEN(A292)=0,"",INDEX('Smelter Reference List'!$C:$C,MATCH($A292,'Smelter Reference List'!$E:$E,0)))</f>
        <v/>
      </c>
      <c r="D292" s="161" t="str">
        <f ca="1">IF(ISERROR($S292),"",OFFSET('Smelter Reference List'!$C$4,$S292-4,0)&amp;"")</f>
        <v/>
      </c>
      <c r="E292" s="161" t="str">
        <f ca="1">IF(ISERROR($S292),"",OFFSET('Smelter Reference List'!$D$4,$S292-4,0)&amp;"")</f>
        <v/>
      </c>
      <c r="F292" s="161" t="str">
        <f ca="1">IF(ISERROR($S292),"",OFFSET('Smelter Reference List'!$E$4,$S292-4,0))</f>
        <v/>
      </c>
      <c r="G292" s="161" t="str">
        <f ca="1">IF(C292=$U$4,"Enter smelter details", IF(ISERROR($S292),"",OFFSET('Smelter Reference List'!$F$4,$S292-4,0)))</f>
        <v/>
      </c>
      <c r="H292" s="247" t="str">
        <f ca="1">IF(ISERROR($S292),"",OFFSET('Smelter Reference List'!$G$4,$S292-4,0))</f>
        <v/>
      </c>
      <c r="I292" s="248" t="str">
        <f ca="1">IF(ISERROR($S292),"",OFFSET('Smelter Reference List'!$H$4,$S292-4,0))</f>
        <v/>
      </c>
      <c r="J292" s="248" t="str">
        <f ca="1">IF(ISERROR($S292),"",OFFSET('Smelter Reference List'!$I$4,$S292-4,0))</f>
        <v/>
      </c>
      <c r="K292" s="245"/>
      <c r="L292" s="245"/>
      <c r="M292" s="245"/>
      <c r="N292" s="245"/>
      <c r="O292" s="245"/>
      <c r="P292" s="245"/>
      <c r="Q292" s="246"/>
      <c r="R292" s="233"/>
      <c r="S292" s="234" t="e">
        <f>IF(C292="",NA(),MATCH($B292&amp;$C292,'Smelter Reference List'!$J:$J,0))</f>
        <v>#N/A</v>
      </c>
      <c r="T292" s="235"/>
      <c r="U292" s="235">
        <f t="shared" ca="1" si="8"/>
        <v>0</v>
      </c>
      <c r="V292" s="235"/>
      <c r="W292" s="235"/>
      <c r="Y292" s="228" t="str">
        <f t="shared" si="9"/>
        <v/>
      </c>
    </row>
    <row r="293" spans="1:25" s="228" customFormat="1" ht="20.25">
      <c r="A293" s="257"/>
      <c r="B293" s="232" t="str">
        <f>IF(LEN(A293)=0,"",INDEX('Smelter Reference List'!$A:$A,MATCH($A293,'Smelter Reference List'!$E:$E,0)))</f>
        <v/>
      </c>
      <c r="C293" s="297" t="str">
        <f>IF(LEN(A293)=0,"",INDEX('Smelter Reference List'!$C:$C,MATCH($A293,'Smelter Reference List'!$E:$E,0)))</f>
        <v/>
      </c>
      <c r="D293" s="161" t="str">
        <f ca="1">IF(ISERROR($S293),"",OFFSET('Smelter Reference List'!$C$4,$S293-4,0)&amp;"")</f>
        <v/>
      </c>
      <c r="E293" s="161" t="str">
        <f ca="1">IF(ISERROR($S293),"",OFFSET('Smelter Reference List'!$D$4,$S293-4,0)&amp;"")</f>
        <v/>
      </c>
      <c r="F293" s="161" t="str">
        <f ca="1">IF(ISERROR($S293),"",OFFSET('Smelter Reference List'!$E$4,$S293-4,0))</f>
        <v/>
      </c>
      <c r="G293" s="161" t="str">
        <f ca="1">IF(C293=$U$4,"Enter smelter details", IF(ISERROR($S293),"",OFFSET('Smelter Reference List'!$F$4,$S293-4,0)))</f>
        <v/>
      </c>
      <c r="H293" s="247" t="str">
        <f ca="1">IF(ISERROR($S293),"",OFFSET('Smelter Reference List'!$G$4,$S293-4,0))</f>
        <v/>
      </c>
      <c r="I293" s="248" t="str">
        <f ca="1">IF(ISERROR($S293),"",OFFSET('Smelter Reference List'!$H$4,$S293-4,0))</f>
        <v/>
      </c>
      <c r="J293" s="248" t="str">
        <f ca="1">IF(ISERROR($S293),"",OFFSET('Smelter Reference List'!$I$4,$S293-4,0))</f>
        <v/>
      </c>
      <c r="K293" s="245"/>
      <c r="L293" s="245"/>
      <c r="M293" s="245"/>
      <c r="N293" s="245"/>
      <c r="O293" s="245"/>
      <c r="P293" s="245"/>
      <c r="Q293" s="246"/>
      <c r="R293" s="233"/>
      <c r="S293" s="234" t="e">
        <f>IF(C293="",NA(),MATCH($B293&amp;$C293,'Smelter Reference List'!$J:$J,0))</f>
        <v>#N/A</v>
      </c>
      <c r="T293" s="235"/>
      <c r="U293" s="235">
        <f t="shared" ca="1" si="8"/>
        <v>0</v>
      </c>
      <c r="V293" s="235"/>
      <c r="W293" s="235"/>
      <c r="Y293" s="228" t="str">
        <f t="shared" si="9"/>
        <v/>
      </c>
    </row>
    <row r="294" spans="1:25" s="228" customFormat="1" ht="20.25">
      <c r="A294" s="257"/>
      <c r="B294" s="232" t="str">
        <f>IF(LEN(A294)=0,"",INDEX('Smelter Reference List'!$A:$A,MATCH($A294,'Smelter Reference List'!$E:$E,0)))</f>
        <v/>
      </c>
      <c r="C294" s="297" t="str">
        <f>IF(LEN(A294)=0,"",INDEX('Smelter Reference List'!$C:$C,MATCH($A294,'Smelter Reference List'!$E:$E,0)))</f>
        <v/>
      </c>
      <c r="D294" s="161" t="str">
        <f ca="1">IF(ISERROR($S294),"",OFFSET('Smelter Reference List'!$C$4,$S294-4,0)&amp;"")</f>
        <v/>
      </c>
      <c r="E294" s="161" t="str">
        <f ca="1">IF(ISERROR($S294),"",OFFSET('Smelter Reference List'!$D$4,$S294-4,0)&amp;"")</f>
        <v/>
      </c>
      <c r="F294" s="161" t="str">
        <f ca="1">IF(ISERROR($S294),"",OFFSET('Smelter Reference List'!$E$4,$S294-4,0))</f>
        <v/>
      </c>
      <c r="G294" s="161" t="str">
        <f ca="1">IF(C294=$U$4,"Enter smelter details", IF(ISERROR($S294),"",OFFSET('Smelter Reference List'!$F$4,$S294-4,0)))</f>
        <v/>
      </c>
      <c r="H294" s="247" t="str">
        <f ca="1">IF(ISERROR($S294),"",OFFSET('Smelter Reference List'!$G$4,$S294-4,0))</f>
        <v/>
      </c>
      <c r="I294" s="248" t="str">
        <f ca="1">IF(ISERROR($S294),"",OFFSET('Smelter Reference List'!$H$4,$S294-4,0))</f>
        <v/>
      </c>
      <c r="J294" s="248" t="str">
        <f ca="1">IF(ISERROR($S294),"",OFFSET('Smelter Reference List'!$I$4,$S294-4,0))</f>
        <v/>
      </c>
      <c r="K294" s="245"/>
      <c r="L294" s="245"/>
      <c r="M294" s="245"/>
      <c r="N294" s="245"/>
      <c r="O294" s="245"/>
      <c r="P294" s="245"/>
      <c r="Q294" s="246"/>
      <c r="R294" s="233"/>
      <c r="S294" s="234" t="e">
        <f>IF(C294="",NA(),MATCH($B294&amp;$C294,'Smelter Reference List'!$J:$J,0))</f>
        <v>#N/A</v>
      </c>
      <c r="T294" s="235"/>
      <c r="U294" s="235">
        <f t="shared" ca="1" si="8"/>
        <v>0</v>
      </c>
      <c r="V294" s="235"/>
      <c r="W294" s="235"/>
      <c r="Y294" s="228" t="str">
        <f t="shared" si="9"/>
        <v/>
      </c>
    </row>
    <row r="295" spans="1:25" s="228" customFormat="1" ht="20.25">
      <c r="A295" s="257"/>
      <c r="B295" s="232" t="str">
        <f>IF(LEN(A295)=0,"",INDEX('Smelter Reference List'!$A:$A,MATCH($A295,'Smelter Reference List'!$E:$E,0)))</f>
        <v/>
      </c>
      <c r="C295" s="297" t="str">
        <f>IF(LEN(A295)=0,"",INDEX('Smelter Reference List'!$C:$C,MATCH($A295,'Smelter Reference List'!$E:$E,0)))</f>
        <v/>
      </c>
      <c r="D295" s="161" t="str">
        <f ca="1">IF(ISERROR($S295),"",OFFSET('Smelter Reference List'!$C$4,$S295-4,0)&amp;"")</f>
        <v/>
      </c>
      <c r="E295" s="161" t="str">
        <f ca="1">IF(ISERROR($S295),"",OFFSET('Smelter Reference List'!$D$4,$S295-4,0)&amp;"")</f>
        <v/>
      </c>
      <c r="F295" s="161" t="str">
        <f ca="1">IF(ISERROR($S295),"",OFFSET('Smelter Reference List'!$E$4,$S295-4,0))</f>
        <v/>
      </c>
      <c r="G295" s="161" t="str">
        <f ca="1">IF(C295=$U$4,"Enter smelter details", IF(ISERROR($S295),"",OFFSET('Smelter Reference List'!$F$4,$S295-4,0)))</f>
        <v/>
      </c>
      <c r="H295" s="247" t="str">
        <f ca="1">IF(ISERROR($S295),"",OFFSET('Smelter Reference List'!$G$4,$S295-4,0))</f>
        <v/>
      </c>
      <c r="I295" s="248" t="str">
        <f ca="1">IF(ISERROR($S295),"",OFFSET('Smelter Reference List'!$H$4,$S295-4,0))</f>
        <v/>
      </c>
      <c r="J295" s="248" t="str">
        <f ca="1">IF(ISERROR($S295),"",OFFSET('Smelter Reference List'!$I$4,$S295-4,0))</f>
        <v/>
      </c>
      <c r="K295" s="245"/>
      <c r="L295" s="245"/>
      <c r="M295" s="245"/>
      <c r="N295" s="245"/>
      <c r="O295" s="245"/>
      <c r="P295" s="245"/>
      <c r="Q295" s="246"/>
      <c r="R295" s="233"/>
      <c r="S295" s="234" t="e">
        <f>IF(C295="",NA(),MATCH($B295&amp;$C295,'Smelter Reference List'!$J:$J,0))</f>
        <v>#N/A</v>
      </c>
      <c r="T295" s="235"/>
      <c r="U295" s="235">
        <f t="shared" ca="1" si="8"/>
        <v>0</v>
      </c>
      <c r="V295" s="235"/>
      <c r="W295" s="235"/>
      <c r="Y295" s="228" t="str">
        <f t="shared" si="9"/>
        <v/>
      </c>
    </row>
    <row r="296" spans="1:25" s="228" customFormat="1" ht="20.25">
      <c r="A296" s="257"/>
      <c r="B296" s="232" t="str">
        <f>IF(LEN(A296)=0,"",INDEX('Smelter Reference List'!$A:$A,MATCH($A296,'Smelter Reference List'!$E:$E,0)))</f>
        <v/>
      </c>
      <c r="C296" s="297" t="str">
        <f>IF(LEN(A296)=0,"",INDEX('Smelter Reference List'!$C:$C,MATCH($A296,'Smelter Reference List'!$E:$E,0)))</f>
        <v/>
      </c>
      <c r="D296" s="161" t="str">
        <f ca="1">IF(ISERROR($S296),"",OFFSET('Smelter Reference List'!$C$4,$S296-4,0)&amp;"")</f>
        <v/>
      </c>
      <c r="E296" s="161" t="str">
        <f ca="1">IF(ISERROR($S296),"",OFFSET('Smelter Reference List'!$D$4,$S296-4,0)&amp;"")</f>
        <v/>
      </c>
      <c r="F296" s="161" t="str">
        <f ca="1">IF(ISERROR($S296),"",OFFSET('Smelter Reference List'!$E$4,$S296-4,0))</f>
        <v/>
      </c>
      <c r="G296" s="161" t="str">
        <f ca="1">IF(C296=$U$4,"Enter smelter details", IF(ISERROR($S296),"",OFFSET('Smelter Reference List'!$F$4,$S296-4,0)))</f>
        <v/>
      </c>
      <c r="H296" s="247" t="str">
        <f ca="1">IF(ISERROR($S296),"",OFFSET('Smelter Reference List'!$G$4,$S296-4,0))</f>
        <v/>
      </c>
      <c r="I296" s="248" t="str">
        <f ca="1">IF(ISERROR($S296),"",OFFSET('Smelter Reference List'!$H$4,$S296-4,0))</f>
        <v/>
      </c>
      <c r="J296" s="248" t="str">
        <f ca="1">IF(ISERROR($S296),"",OFFSET('Smelter Reference List'!$I$4,$S296-4,0))</f>
        <v/>
      </c>
      <c r="K296" s="245"/>
      <c r="L296" s="245"/>
      <c r="M296" s="245"/>
      <c r="N296" s="245"/>
      <c r="O296" s="245"/>
      <c r="P296" s="245"/>
      <c r="Q296" s="246"/>
      <c r="R296" s="233"/>
      <c r="S296" s="234" t="e">
        <f>IF(C296="",NA(),MATCH($B296&amp;$C296,'Smelter Reference List'!$J:$J,0))</f>
        <v>#N/A</v>
      </c>
      <c r="T296" s="235"/>
      <c r="U296" s="235">
        <f t="shared" ca="1" si="8"/>
        <v>0</v>
      </c>
      <c r="V296" s="235"/>
      <c r="W296" s="235"/>
      <c r="Y296" s="228" t="str">
        <f t="shared" si="9"/>
        <v/>
      </c>
    </row>
    <row r="297" spans="1:25" s="228" customFormat="1" ht="20.25">
      <c r="A297" s="257"/>
      <c r="B297" s="232" t="str">
        <f>IF(LEN(A297)=0,"",INDEX('Smelter Reference List'!$A:$A,MATCH($A297,'Smelter Reference List'!$E:$E,0)))</f>
        <v/>
      </c>
      <c r="C297" s="297" t="str">
        <f>IF(LEN(A297)=0,"",INDEX('Smelter Reference List'!$C:$C,MATCH($A297,'Smelter Reference List'!$E:$E,0)))</f>
        <v/>
      </c>
      <c r="D297" s="161" t="str">
        <f ca="1">IF(ISERROR($S297),"",OFFSET('Smelter Reference List'!$C$4,$S297-4,0)&amp;"")</f>
        <v/>
      </c>
      <c r="E297" s="161" t="str">
        <f ca="1">IF(ISERROR($S297),"",OFFSET('Smelter Reference List'!$D$4,$S297-4,0)&amp;"")</f>
        <v/>
      </c>
      <c r="F297" s="161" t="str">
        <f ca="1">IF(ISERROR($S297),"",OFFSET('Smelter Reference List'!$E$4,$S297-4,0))</f>
        <v/>
      </c>
      <c r="G297" s="161" t="str">
        <f ca="1">IF(C297=$U$4,"Enter smelter details", IF(ISERROR($S297),"",OFFSET('Smelter Reference List'!$F$4,$S297-4,0)))</f>
        <v/>
      </c>
      <c r="H297" s="247" t="str">
        <f ca="1">IF(ISERROR($S297),"",OFFSET('Smelter Reference List'!$G$4,$S297-4,0))</f>
        <v/>
      </c>
      <c r="I297" s="248" t="str">
        <f ca="1">IF(ISERROR($S297),"",OFFSET('Smelter Reference List'!$H$4,$S297-4,0))</f>
        <v/>
      </c>
      <c r="J297" s="248" t="str">
        <f ca="1">IF(ISERROR($S297),"",OFFSET('Smelter Reference List'!$I$4,$S297-4,0))</f>
        <v/>
      </c>
      <c r="K297" s="245"/>
      <c r="L297" s="245"/>
      <c r="M297" s="245"/>
      <c r="N297" s="245"/>
      <c r="O297" s="245"/>
      <c r="P297" s="245"/>
      <c r="Q297" s="246"/>
      <c r="R297" s="233"/>
      <c r="S297" s="234" t="e">
        <f>IF(C297="",NA(),MATCH($B297&amp;$C297,'Smelter Reference List'!$J:$J,0))</f>
        <v>#N/A</v>
      </c>
      <c r="T297" s="235"/>
      <c r="U297" s="235">
        <f t="shared" ca="1" si="8"/>
        <v>0</v>
      </c>
      <c r="V297" s="235"/>
      <c r="W297" s="235"/>
      <c r="Y297" s="228" t="str">
        <f t="shared" si="9"/>
        <v/>
      </c>
    </row>
    <row r="298" spans="1:25" s="228" customFormat="1" ht="20.25">
      <c r="A298" s="257"/>
      <c r="B298" s="232" t="str">
        <f>IF(LEN(A298)=0,"",INDEX('Smelter Reference List'!$A:$A,MATCH($A298,'Smelter Reference List'!$E:$E,0)))</f>
        <v/>
      </c>
      <c r="C298" s="297" t="str">
        <f>IF(LEN(A298)=0,"",INDEX('Smelter Reference List'!$C:$C,MATCH($A298,'Smelter Reference List'!$E:$E,0)))</f>
        <v/>
      </c>
      <c r="D298" s="161" t="str">
        <f ca="1">IF(ISERROR($S298),"",OFFSET('Smelter Reference List'!$C$4,$S298-4,0)&amp;"")</f>
        <v/>
      </c>
      <c r="E298" s="161" t="str">
        <f ca="1">IF(ISERROR($S298),"",OFFSET('Smelter Reference List'!$D$4,$S298-4,0)&amp;"")</f>
        <v/>
      </c>
      <c r="F298" s="161" t="str">
        <f ca="1">IF(ISERROR($S298),"",OFFSET('Smelter Reference List'!$E$4,$S298-4,0))</f>
        <v/>
      </c>
      <c r="G298" s="161" t="str">
        <f ca="1">IF(C298=$U$4,"Enter smelter details", IF(ISERROR($S298),"",OFFSET('Smelter Reference List'!$F$4,$S298-4,0)))</f>
        <v/>
      </c>
      <c r="H298" s="247" t="str">
        <f ca="1">IF(ISERROR($S298),"",OFFSET('Smelter Reference List'!$G$4,$S298-4,0))</f>
        <v/>
      </c>
      <c r="I298" s="248" t="str">
        <f ca="1">IF(ISERROR($S298),"",OFFSET('Smelter Reference List'!$H$4,$S298-4,0))</f>
        <v/>
      </c>
      <c r="J298" s="248" t="str">
        <f ca="1">IF(ISERROR($S298),"",OFFSET('Smelter Reference List'!$I$4,$S298-4,0))</f>
        <v/>
      </c>
      <c r="K298" s="245"/>
      <c r="L298" s="245"/>
      <c r="M298" s="245"/>
      <c r="N298" s="245"/>
      <c r="O298" s="245"/>
      <c r="P298" s="245"/>
      <c r="Q298" s="246"/>
      <c r="R298" s="233"/>
      <c r="S298" s="234" t="e">
        <f>IF(C298="",NA(),MATCH($B298&amp;$C298,'Smelter Reference List'!$J:$J,0))</f>
        <v>#N/A</v>
      </c>
      <c r="T298" s="235"/>
      <c r="U298" s="235">
        <f t="shared" ca="1" si="8"/>
        <v>0</v>
      </c>
      <c r="V298" s="235"/>
      <c r="W298" s="235"/>
      <c r="Y298" s="228" t="str">
        <f t="shared" si="9"/>
        <v/>
      </c>
    </row>
    <row r="299" spans="1:25" s="228" customFormat="1" ht="20.25">
      <c r="A299" s="257"/>
      <c r="B299" s="232" t="str">
        <f>IF(LEN(A299)=0,"",INDEX('Smelter Reference List'!$A:$A,MATCH($A299,'Smelter Reference List'!$E:$E,0)))</f>
        <v/>
      </c>
      <c r="C299" s="297" t="str">
        <f>IF(LEN(A299)=0,"",INDEX('Smelter Reference List'!$C:$C,MATCH($A299,'Smelter Reference List'!$E:$E,0)))</f>
        <v/>
      </c>
      <c r="D299" s="161" t="str">
        <f ca="1">IF(ISERROR($S299),"",OFFSET('Smelter Reference List'!$C$4,$S299-4,0)&amp;"")</f>
        <v/>
      </c>
      <c r="E299" s="161" t="str">
        <f ca="1">IF(ISERROR($S299),"",OFFSET('Smelter Reference List'!$D$4,$S299-4,0)&amp;"")</f>
        <v/>
      </c>
      <c r="F299" s="161" t="str">
        <f ca="1">IF(ISERROR($S299),"",OFFSET('Smelter Reference List'!$E$4,$S299-4,0))</f>
        <v/>
      </c>
      <c r="G299" s="161" t="str">
        <f ca="1">IF(C299=$U$4,"Enter smelter details", IF(ISERROR($S299),"",OFFSET('Smelter Reference List'!$F$4,$S299-4,0)))</f>
        <v/>
      </c>
      <c r="H299" s="247" t="str">
        <f ca="1">IF(ISERROR($S299),"",OFFSET('Smelter Reference List'!$G$4,$S299-4,0))</f>
        <v/>
      </c>
      <c r="I299" s="248" t="str">
        <f ca="1">IF(ISERROR($S299),"",OFFSET('Smelter Reference List'!$H$4,$S299-4,0))</f>
        <v/>
      </c>
      <c r="J299" s="248" t="str">
        <f ca="1">IF(ISERROR($S299),"",OFFSET('Smelter Reference List'!$I$4,$S299-4,0))</f>
        <v/>
      </c>
      <c r="K299" s="245"/>
      <c r="L299" s="245"/>
      <c r="M299" s="245"/>
      <c r="N299" s="245"/>
      <c r="O299" s="245"/>
      <c r="P299" s="245"/>
      <c r="Q299" s="246"/>
      <c r="R299" s="233"/>
      <c r="S299" s="234" t="e">
        <f>IF(C299="",NA(),MATCH($B299&amp;$C299,'Smelter Reference List'!$J:$J,0))</f>
        <v>#N/A</v>
      </c>
      <c r="T299" s="235"/>
      <c r="U299" s="235">
        <f t="shared" ca="1" si="8"/>
        <v>0</v>
      </c>
      <c r="V299" s="235"/>
      <c r="W299" s="235"/>
      <c r="Y299" s="228" t="str">
        <f t="shared" si="9"/>
        <v/>
      </c>
    </row>
    <row r="300" spans="1:25" s="228" customFormat="1" ht="20.25">
      <c r="A300" s="257"/>
      <c r="B300" s="232" t="str">
        <f>IF(LEN(A300)=0,"",INDEX('Smelter Reference List'!$A:$A,MATCH($A300,'Smelter Reference List'!$E:$E,0)))</f>
        <v/>
      </c>
      <c r="C300" s="297" t="str">
        <f>IF(LEN(A300)=0,"",INDEX('Smelter Reference List'!$C:$C,MATCH($A300,'Smelter Reference List'!$E:$E,0)))</f>
        <v/>
      </c>
      <c r="D300" s="161" t="str">
        <f ca="1">IF(ISERROR($S300),"",OFFSET('Smelter Reference List'!$C$4,$S300-4,0)&amp;"")</f>
        <v/>
      </c>
      <c r="E300" s="161" t="str">
        <f ca="1">IF(ISERROR($S300),"",OFFSET('Smelter Reference List'!$D$4,$S300-4,0)&amp;"")</f>
        <v/>
      </c>
      <c r="F300" s="161" t="str">
        <f ca="1">IF(ISERROR($S300),"",OFFSET('Smelter Reference List'!$E$4,$S300-4,0))</f>
        <v/>
      </c>
      <c r="G300" s="161" t="str">
        <f ca="1">IF(C300=$U$4,"Enter smelter details", IF(ISERROR($S300),"",OFFSET('Smelter Reference List'!$F$4,$S300-4,0)))</f>
        <v/>
      </c>
      <c r="H300" s="247" t="str">
        <f ca="1">IF(ISERROR($S300),"",OFFSET('Smelter Reference List'!$G$4,$S300-4,0))</f>
        <v/>
      </c>
      <c r="I300" s="248" t="str">
        <f ca="1">IF(ISERROR($S300),"",OFFSET('Smelter Reference List'!$H$4,$S300-4,0))</f>
        <v/>
      </c>
      <c r="J300" s="248" t="str">
        <f ca="1">IF(ISERROR($S300),"",OFFSET('Smelter Reference List'!$I$4,$S300-4,0))</f>
        <v/>
      </c>
      <c r="K300" s="245"/>
      <c r="L300" s="245"/>
      <c r="M300" s="245"/>
      <c r="N300" s="245"/>
      <c r="O300" s="245"/>
      <c r="P300" s="245"/>
      <c r="Q300" s="246"/>
      <c r="R300" s="233"/>
      <c r="S300" s="234" t="e">
        <f>IF(C300="",NA(),MATCH($B300&amp;$C300,'Smelter Reference List'!$J:$J,0))</f>
        <v>#N/A</v>
      </c>
      <c r="T300" s="235"/>
      <c r="U300" s="235">
        <f t="shared" ca="1" si="8"/>
        <v>0</v>
      </c>
      <c r="V300" s="235"/>
      <c r="W300" s="235"/>
      <c r="Y300" s="228" t="str">
        <f t="shared" si="9"/>
        <v/>
      </c>
    </row>
    <row r="301" spans="1:25" s="228" customFormat="1" ht="20.25">
      <c r="A301" s="257"/>
      <c r="B301" s="232" t="str">
        <f>IF(LEN(A301)=0,"",INDEX('Smelter Reference List'!$A:$A,MATCH($A301,'Smelter Reference List'!$E:$E,0)))</f>
        <v/>
      </c>
      <c r="C301" s="297" t="str">
        <f>IF(LEN(A301)=0,"",INDEX('Smelter Reference List'!$C:$C,MATCH($A301,'Smelter Reference List'!$E:$E,0)))</f>
        <v/>
      </c>
      <c r="D301" s="161" t="str">
        <f ca="1">IF(ISERROR($S301),"",OFFSET('Smelter Reference List'!$C$4,$S301-4,0)&amp;"")</f>
        <v/>
      </c>
      <c r="E301" s="161" t="str">
        <f ca="1">IF(ISERROR($S301),"",OFFSET('Smelter Reference List'!$D$4,$S301-4,0)&amp;"")</f>
        <v/>
      </c>
      <c r="F301" s="161" t="str">
        <f ca="1">IF(ISERROR($S301),"",OFFSET('Smelter Reference List'!$E$4,$S301-4,0))</f>
        <v/>
      </c>
      <c r="G301" s="161" t="str">
        <f ca="1">IF(C301=$U$4,"Enter smelter details", IF(ISERROR($S301),"",OFFSET('Smelter Reference List'!$F$4,$S301-4,0)))</f>
        <v/>
      </c>
      <c r="H301" s="247" t="str">
        <f ca="1">IF(ISERROR($S301),"",OFFSET('Smelter Reference List'!$G$4,$S301-4,0))</f>
        <v/>
      </c>
      <c r="I301" s="248" t="str">
        <f ca="1">IF(ISERROR($S301),"",OFFSET('Smelter Reference List'!$H$4,$S301-4,0))</f>
        <v/>
      </c>
      <c r="J301" s="248" t="str">
        <f ca="1">IF(ISERROR($S301),"",OFFSET('Smelter Reference List'!$I$4,$S301-4,0))</f>
        <v/>
      </c>
      <c r="K301" s="245"/>
      <c r="L301" s="245"/>
      <c r="M301" s="245"/>
      <c r="N301" s="245"/>
      <c r="O301" s="245"/>
      <c r="P301" s="245"/>
      <c r="Q301" s="246"/>
      <c r="R301" s="233"/>
      <c r="S301" s="234" t="e">
        <f>IF(C301="",NA(),MATCH($B301&amp;$C301,'Smelter Reference List'!$J:$J,0))</f>
        <v>#N/A</v>
      </c>
      <c r="T301" s="235"/>
      <c r="U301" s="235">
        <f t="shared" ca="1" si="8"/>
        <v>0</v>
      </c>
      <c r="V301" s="235"/>
      <c r="W301" s="235"/>
      <c r="Y301" s="228" t="str">
        <f t="shared" si="9"/>
        <v/>
      </c>
    </row>
    <row r="302" spans="1:25" s="228" customFormat="1" ht="20.25">
      <c r="A302" s="257"/>
      <c r="B302" s="232" t="str">
        <f>IF(LEN(A302)=0,"",INDEX('Smelter Reference List'!$A:$A,MATCH($A302,'Smelter Reference List'!$E:$E,0)))</f>
        <v/>
      </c>
      <c r="C302" s="297" t="str">
        <f>IF(LEN(A302)=0,"",INDEX('Smelter Reference List'!$C:$C,MATCH($A302,'Smelter Reference List'!$E:$E,0)))</f>
        <v/>
      </c>
      <c r="D302" s="161" t="str">
        <f ca="1">IF(ISERROR($S302),"",OFFSET('Smelter Reference List'!$C$4,$S302-4,0)&amp;"")</f>
        <v/>
      </c>
      <c r="E302" s="161" t="str">
        <f ca="1">IF(ISERROR($S302),"",OFFSET('Smelter Reference List'!$D$4,$S302-4,0)&amp;"")</f>
        <v/>
      </c>
      <c r="F302" s="161" t="str">
        <f ca="1">IF(ISERROR($S302),"",OFFSET('Smelter Reference List'!$E$4,$S302-4,0))</f>
        <v/>
      </c>
      <c r="G302" s="161" t="str">
        <f ca="1">IF(C302=$U$4,"Enter smelter details", IF(ISERROR($S302),"",OFFSET('Smelter Reference List'!$F$4,$S302-4,0)))</f>
        <v/>
      </c>
      <c r="H302" s="247" t="str">
        <f ca="1">IF(ISERROR($S302),"",OFFSET('Smelter Reference List'!$G$4,$S302-4,0))</f>
        <v/>
      </c>
      <c r="I302" s="248" t="str">
        <f ca="1">IF(ISERROR($S302),"",OFFSET('Smelter Reference List'!$H$4,$S302-4,0))</f>
        <v/>
      </c>
      <c r="J302" s="248" t="str">
        <f ca="1">IF(ISERROR($S302),"",OFFSET('Smelter Reference List'!$I$4,$S302-4,0))</f>
        <v/>
      </c>
      <c r="K302" s="245"/>
      <c r="L302" s="245"/>
      <c r="M302" s="245"/>
      <c r="N302" s="245"/>
      <c r="O302" s="245"/>
      <c r="P302" s="245"/>
      <c r="Q302" s="246"/>
      <c r="R302" s="233"/>
      <c r="S302" s="234" t="e">
        <f>IF(C302="",NA(),MATCH($B302&amp;$C302,'Smelter Reference List'!$J:$J,0))</f>
        <v>#N/A</v>
      </c>
      <c r="T302" s="235"/>
      <c r="U302" s="235">
        <f t="shared" ca="1" si="8"/>
        <v>0</v>
      </c>
      <c r="V302" s="235"/>
      <c r="W302" s="235"/>
      <c r="Y302" s="228" t="str">
        <f t="shared" si="9"/>
        <v/>
      </c>
    </row>
    <row r="303" spans="1:25" s="228" customFormat="1" ht="20.25">
      <c r="A303" s="257"/>
      <c r="B303" s="232" t="str">
        <f>IF(LEN(A303)=0,"",INDEX('Smelter Reference List'!$A:$A,MATCH($A303,'Smelter Reference List'!$E:$E,0)))</f>
        <v/>
      </c>
      <c r="C303" s="297" t="str">
        <f>IF(LEN(A303)=0,"",INDEX('Smelter Reference List'!$C:$C,MATCH($A303,'Smelter Reference List'!$E:$E,0)))</f>
        <v/>
      </c>
      <c r="D303" s="161" t="str">
        <f ca="1">IF(ISERROR($S303),"",OFFSET('Smelter Reference List'!$C$4,$S303-4,0)&amp;"")</f>
        <v/>
      </c>
      <c r="E303" s="161" t="str">
        <f ca="1">IF(ISERROR($S303),"",OFFSET('Smelter Reference List'!$D$4,$S303-4,0)&amp;"")</f>
        <v/>
      </c>
      <c r="F303" s="161" t="str">
        <f ca="1">IF(ISERROR($S303),"",OFFSET('Smelter Reference List'!$E$4,$S303-4,0))</f>
        <v/>
      </c>
      <c r="G303" s="161" t="str">
        <f ca="1">IF(C303=$U$4,"Enter smelter details", IF(ISERROR($S303),"",OFFSET('Smelter Reference List'!$F$4,$S303-4,0)))</f>
        <v/>
      </c>
      <c r="H303" s="247" t="str">
        <f ca="1">IF(ISERROR($S303),"",OFFSET('Smelter Reference List'!$G$4,$S303-4,0))</f>
        <v/>
      </c>
      <c r="I303" s="248" t="str">
        <f ca="1">IF(ISERROR($S303),"",OFFSET('Smelter Reference List'!$H$4,$S303-4,0))</f>
        <v/>
      </c>
      <c r="J303" s="248" t="str">
        <f ca="1">IF(ISERROR($S303),"",OFFSET('Smelter Reference List'!$I$4,$S303-4,0))</f>
        <v/>
      </c>
      <c r="K303" s="245"/>
      <c r="L303" s="245"/>
      <c r="M303" s="245"/>
      <c r="N303" s="245"/>
      <c r="O303" s="245"/>
      <c r="P303" s="245"/>
      <c r="Q303" s="246"/>
      <c r="R303" s="233"/>
      <c r="S303" s="234" t="e">
        <f>IF(C303="",NA(),MATCH($B303&amp;$C303,'Smelter Reference List'!$J:$J,0))</f>
        <v>#N/A</v>
      </c>
      <c r="T303" s="235"/>
      <c r="U303" s="235">
        <f t="shared" ca="1" si="8"/>
        <v>0</v>
      </c>
      <c r="V303" s="235"/>
      <c r="W303" s="235"/>
      <c r="Y303" s="228" t="str">
        <f t="shared" si="9"/>
        <v/>
      </c>
    </row>
    <row r="304" spans="1:25" s="228" customFormat="1" ht="20.25">
      <c r="A304" s="257"/>
      <c r="B304" s="232" t="str">
        <f>IF(LEN(A304)=0,"",INDEX('Smelter Reference List'!$A:$A,MATCH($A304,'Smelter Reference List'!$E:$E,0)))</f>
        <v/>
      </c>
      <c r="C304" s="297" t="str">
        <f>IF(LEN(A304)=0,"",INDEX('Smelter Reference List'!$C:$C,MATCH($A304,'Smelter Reference List'!$E:$E,0)))</f>
        <v/>
      </c>
      <c r="D304" s="161" t="str">
        <f ca="1">IF(ISERROR($S304),"",OFFSET('Smelter Reference List'!$C$4,$S304-4,0)&amp;"")</f>
        <v/>
      </c>
      <c r="E304" s="161" t="str">
        <f ca="1">IF(ISERROR($S304),"",OFFSET('Smelter Reference List'!$D$4,$S304-4,0)&amp;"")</f>
        <v/>
      </c>
      <c r="F304" s="161" t="str">
        <f ca="1">IF(ISERROR($S304),"",OFFSET('Smelter Reference List'!$E$4,$S304-4,0))</f>
        <v/>
      </c>
      <c r="G304" s="161" t="str">
        <f ca="1">IF(C304=$U$4,"Enter smelter details", IF(ISERROR($S304),"",OFFSET('Smelter Reference List'!$F$4,$S304-4,0)))</f>
        <v/>
      </c>
      <c r="H304" s="247" t="str">
        <f ca="1">IF(ISERROR($S304),"",OFFSET('Smelter Reference List'!$G$4,$S304-4,0))</f>
        <v/>
      </c>
      <c r="I304" s="248" t="str">
        <f ca="1">IF(ISERROR($S304),"",OFFSET('Smelter Reference List'!$H$4,$S304-4,0))</f>
        <v/>
      </c>
      <c r="J304" s="248" t="str">
        <f ca="1">IF(ISERROR($S304),"",OFFSET('Smelter Reference List'!$I$4,$S304-4,0))</f>
        <v/>
      </c>
      <c r="K304" s="245"/>
      <c r="L304" s="245"/>
      <c r="M304" s="245"/>
      <c r="N304" s="245"/>
      <c r="O304" s="245"/>
      <c r="P304" s="245"/>
      <c r="Q304" s="246"/>
      <c r="R304" s="233"/>
      <c r="S304" s="234" t="e">
        <f>IF(C304="",NA(),MATCH($B304&amp;$C304,'Smelter Reference List'!$J:$J,0))</f>
        <v>#N/A</v>
      </c>
      <c r="T304" s="235"/>
      <c r="U304" s="235">
        <f t="shared" ca="1" si="8"/>
        <v>0</v>
      </c>
      <c r="V304" s="235"/>
      <c r="W304" s="235"/>
      <c r="Y304" s="228" t="str">
        <f t="shared" si="9"/>
        <v/>
      </c>
    </row>
    <row r="305" spans="1:25" s="228" customFormat="1" ht="20.25">
      <c r="A305" s="257"/>
      <c r="B305" s="232" t="str">
        <f>IF(LEN(A305)=0,"",INDEX('Smelter Reference List'!$A:$A,MATCH($A305,'Smelter Reference List'!$E:$E,0)))</f>
        <v/>
      </c>
      <c r="C305" s="297" t="str">
        <f>IF(LEN(A305)=0,"",INDEX('Smelter Reference List'!$C:$C,MATCH($A305,'Smelter Reference List'!$E:$E,0)))</f>
        <v/>
      </c>
      <c r="D305" s="161" t="str">
        <f ca="1">IF(ISERROR($S305),"",OFFSET('Smelter Reference List'!$C$4,$S305-4,0)&amp;"")</f>
        <v/>
      </c>
      <c r="E305" s="161" t="str">
        <f ca="1">IF(ISERROR($S305),"",OFFSET('Smelter Reference List'!$D$4,$S305-4,0)&amp;"")</f>
        <v/>
      </c>
      <c r="F305" s="161" t="str">
        <f ca="1">IF(ISERROR($S305),"",OFFSET('Smelter Reference List'!$E$4,$S305-4,0))</f>
        <v/>
      </c>
      <c r="G305" s="161" t="str">
        <f ca="1">IF(C305=$U$4,"Enter smelter details", IF(ISERROR($S305),"",OFFSET('Smelter Reference List'!$F$4,$S305-4,0)))</f>
        <v/>
      </c>
      <c r="H305" s="247" t="str">
        <f ca="1">IF(ISERROR($S305),"",OFFSET('Smelter Reference List'!$G$4,$S305-4,0))</f>
        <v/>
      </c>
      <c r="I305" s="248" t="str">
        <f ca="1">IF(ISERROR($S305),"",OFFSET('Smelter Reference List'!$H$4,$S305-4,0))</f>
        <v/>
      </c>
      <c r="J305" s="248" t="str">
        <f ca="1">IF(ISERROR($S305),"",OFFSET('Smelter Reference List'!$I$4,$S305-4,0))</f>
        <v/>
      </c>
      <c r="K305" s="245"/>
      <c r="L305" s="245"/>
      <c r="M305" s="245"/>
      <c r="N305" s="245"/>
      <c r="O305" s="245"/>
      <c r="P305" s="245"/>
      <c r="Q305" s="246"/>
      <c r="R305" s="233"/>
      <c r="S305" s="234" t="e">
        <f>IF(C305="",NA(),MATCH($B305&amp;$C305,'Smelter Reference List'!$J:$J,0))</f>
        <v>#N/A</v>
      </c>
      <c r="T305" s="235"/>
      <c r="U305" s="235">
        <f t="shared" ca="1" si="8"/>
        <v>0</v>
      </c>
      <c r="V305" s="235"/>
      <c r="W305" s="235"/>
      <c r="Y305" s="228" t="str">
        <f t="shared" si="9"/>
        <v/>
      </c>
    </row>
    <row r="306" spans="1:25" s="228" customFormat="1" ht="20.25">
      <c r="A306" s="257"/>
      <c r="B306" s="232" t="str">
        <f>IF(LEN(A306)=0,"",INDEX('Smelter Reference List'!$A:$A,MATCH($A306,'Smelter Reference List'!$E:$E,0)))</f>
        <v/>
      </c>
      <c r="C306" s="297" t="str">
        <f>IF(LEN(A306)=0,"",INDEX('Smelter Reference List'!$C:$C,MATCH($A306,'Smelter Reference List'!$E:$E,0)))</f>
        <v/>
      </c>
      <c r="D306" s="161" t="str">
        <f ca="1">IF(ISERROR($S306),"",OFFSET('Smelter Reference List'!$C$4,$S306-4,0)&amp;"")</f>
        <v/>
      </c>
      <c r="E306" s="161" t="str">
        <f ca="1">IF(ISERROR($S306),"",OFFSET('Smelter Reference List'!$D$4,$S306-4,0)&amp;"")</f>
        <v/>
      </c>
      <c r="F306" s="161" t="str">
        <f ca="1">IF(ISERROR($S306),"",OFFSET('Smelter Reference List'!$E$4,$S306-4,0))</f>
        <v/>
      </c>
      <c r="G306" s="161" t="str">
        <f ca="1">IF(C306=$U$4,"Enter smelter details", IF(ISERROR($S306),"",OFFSET('Smelter Reference List'!$F$4,$S306-4,0)))</f>
        <v/>
      </c>
      <c r="H306" s="247" t="str">
        <f ca="1">IF(ISERROR($S306),"",OFFSET('Smelter Reference List'!$G$4,$S306-4,0))</f>
        <v/>
      </c>
      <c r="I306" s="248" t="str">
        <f ca="1">IF(ISERROR($S306),"",OFFSET('Smelter Reference List'!$H$4,$S306-4,0))</f>
        <v/>
      </c>
      <c r="J306" s="248" t="str">
        <f ca="1">IF(ISERROR($S306),"",OFFSET('Smelter Reference List'!$I$4,$S306-4,0))</f>
        <v/>
      </c>
      <c r="K306" s="245"/>
      <c r="L306" s="245"/>
      <c r="M306" s="245"/>
      <c r="N306" s="245"/>
      <c r="O306" s="245"/>
      <c r="P306" s="245"/>
      <c r="Q306" s="246"/>
      <c r="R306" s="233"/>
      <c r="S306" s="234" t="e">
        <f>IF(C306="",NA(),MATCH($B306&amp;$C306,'Smelter Reference List'!$J:$J,0))</f>
        <v>#N/A</v>
      </c>
      <c r="T306" s="235"/>
      <c r="U306" s="235">
        <f t="shared" ca="1" si="8"/>
        <v>0</v>
      </c>
      <c r="V306" s="235"/>
      <c r="W306" s="235"/>
      <c r="Y306" s="228" t="str">
        <f t="shared" si="9"/>
        <v/>
      </c>
    </row>
    <row r="307" spans="1:25" s="228" customFormat="1" ht="20.25">
      <c r="A307" s="257"/>
      <c r="B307" s="232" t="str">
        <f>IF(LEN(A307)=0,"",INDEX('Smelter Reference List'!$A:$A,MATCH($A307,'Smelter Reference List'!$E:$E,0)))</f>
        <v/>
      </c>
      <c r="C307" s="297" t="str">
        <f>IF(LEN(A307)=0,"",INDEX('Smelter Reference List'!$C:$C,MATCH($A307,'Smelter Reference List'!$E:$E,0)))</f>
        <v/>
      </c>
      <c r="D307" s="161" t="str">
        <f ca="1">IF(ISERROR($S307),"",OFFSET('Smelter Reference List'!$C$4,$S307-4,0)&amp;"")</f>
        <v/>
      </c>
      <c r="E307" s="161" t="str">
        <f ca="1">IF(ISERROR($S307),"",OFFSET('Smelter Reference List'!$D$4,$S307-4,0)&amp;"")</f>
        <v/>
      </c>
      <c r="F307" s="161" t="str">
        <f ca="1">IF(ISERROR($S307),"",OFFSET('Smelter Reference List'!$E$4,$S307-4,0))</f>
        <v/>
      </c>
      <c r="G307" s="161" t="str">
        <f ca="1">IF(C307=$U$4,"Enter smelter details", IF(ISERROR($S307),"",OFFSET('Smelter Reference List'!$F$4,$S307-4,0)))</f>
        <v/>
      </c>
      <c r="H307" s="247" t="str">
        <f ca="1">IF(ISERROR($S307),"",OFFSET('Smelter Reference List'!$G$4,$S307-4,0))</f>
        <v/>
      </c>
      <c r="I307" s="248" t="str">
        <f ca="1">IF(ISERROR($S307),"",OFFSET('Smelter Reference List'!$H$4,$S307-4,0))</f>
        <v/>
      </c>
      <c r="J307" s="248" t="str">
        <f ca="1">IF(ISERROR($S307),"",OFFSET('Smelter Reference List'!$I$4,$S307-4,0))</f>
        <v/>
      </c>
      <c r="K307" s="245"/>
      <c r="L307" s="245"/>
      <c r="M307" s="245"/>
      <c r="N307" s="245"/>
      <c r="O307" s="245"/>
      <c r="P307" s="245"/>
      <c r="Q307" s="246"/>
      <c r="R307" s="233"/>
      <c r="S307" s="234" t="e">
        <f>IF(C307="",NA(),MATCH($B307&amp;$C307,'Smelter Reference List'!$J:$J,0))</f>
        <v>#N/A</v>
      </c>
      <c r="T307" s="235"/>
      <c r="U307" s="235">
        <f t="shared" ca="1" si="8"/>
        <v>0</v>
      </c>
      <c r="V307" s="235"/>
      <c r="W307" s="235"/>
      <c r="Y307" s="228" t="str">
        <f t="shared" si="9"/>
        <v/>
      </c>
    </row>
    <row r="308" spans="1:25" s="228" customFormat="1" ht="20.25">
      <c r="A308" s="257"/>
      <c r="B308" s="232" t="str">
        <f>IF(LEN(A308)=0,"",INDEX('Smelter Reference List'!$A:$A,MATCH($A308,'Smelter Reference List'!$E:$E,0)))</f>
        <v/>
      </c>
      <c r="C308" s="297" t="str">
        <f>IF(LEN(A308)=0,"",INDEX('Smelter Reference List'!$C:$C,MATCH($A308,'Smelter Reference List'!$E:$E,0)))</f>
        <v/>
      </c>
      <c r="D308" s="161" t="str">
        <f ca="1">IF(ISERROR($S308),"",OFFSET('Smelter Reference List'!$C$4,$S308-4,0)&amp;"")</f>
        <v/>
      </c>
      <c r="E308" s="161" t="str">
        <f ca="1">IF(ISERROR($S308),"",OFFSET('Smelter Reference List'!$D$4,$S308-4,0)&amp;"")</f>
        <v/>
      </c>
      <c r="F308" s="161" t="str">
        <f ca="1">IF(ISERROR($S308),"",OFFSET('Smelter Reference List'!$E$4,$S308-4,0))</f>
        <v/>
      </c>
      <c r="G308" s="161" t="str">
        <f ca="1">IF(C308=$U$4,"Enter smelter details", IF(ISERROR($S308),"",OFFSET('Smelter Reference List'!$F$4,$S308-4,0)))</f>
        <v/>
      </c>
      <c r="H308" s="247" t="str">
        <f ca="1">IF(ISERROR($S308),"",OFFSET('Smelter Reference List'!$G$4,$S308-4,0))</f>
        <v/>
      </c>
      <c r="I308" s="248" t="str">
        <f ca="1">IF(ISERROR($S308),"",OFFSET('Smelter Reference List'!$H$4,$S308-4,0))</f>
        <v/>
      </c>
      <c r="J308" s="248" t="str">
        <f ca="1">IF(ISERROR($S308),"",OFFSET('Smelter Reference List'!$I$4,$S308-4,0))</f>
        <v/>
      </c>
      <c r="K308" s="245"/>
      <c r="L308" s="245"/>
      <c r="M308" s="245"/>
      <c r="N308" s="245"/>
      <c r="O308" s="245"/>
      <c r="P308" s="245"/>
      <c r="Q308" s="246"/>
      <c r="R308" s="233"/>
      <c r="S308" s="234" t="e">
        <f>IF(C308="",NA(),MATCH($B308&amp;$C308,'Smelter Reference List'!$J:$J,0))</f>
        <v>#N/A</v>
      </c>
      <c r="T308" s="235"/>
      <c r="U308" s="235">
        <f t="shared" ca="1" si="8"/>
        <v>0</v>
      </c>
      <c r="V308" s="235"/>
      <c r="W308" s="235"/>
      <c r="Y308" s="228" t="str">
        <f t="shared" si="9"/>
        <v/>
      </c>
    </row>
    <row r="309" spans="1:25" s="228" customFormat="1" ht="20.25">
      <c r="A309" s="257"/>
      <c r="B309" s="232" t="str">
        <f>IF(LEN(A309)=0,"",INDEX('Smelter Reference List'!$A:$A,MATCH($A309,'Smelter Reference List'!$E:$E,0)))</f>
        <v/>
      </c>
      <c r="C309" s="297" t="str">
        <f>IF(LEN(A309)=0,"",INDEX('Smelter Reference List'!$C:$C,MATCH($A309,'Smelter Reference List'!$E:$E,0)))</f>
        <v/>
      </c>
      <c r="D309" s="161" t="str">
        <f ca="1">IF(ISERROR($S309),"",OFFSET('Smelter Reference List'!$C$4,$S309-4,0)&amp;"")</f>
        <v/>
      </c>
      <c r="E309" s="161" t="str">
        <f ca="1">IF(ISERROR($S309),"",OFFSET('Smelter Reference List'!$D$4,$S309-4,0)&amp;"")</f>
        <v/>
      </c>
      <c r="F309" s="161" t="str">
        <f ca="1">IF(ISERROR($S309),"",OFFSET('Smelter Reference List'!$E$4,$S309-4,0))</f>
        <v/>
      </c>
      <c r="G309" s="161" t="str">
        <f ca="1">IF(C309=$U$4,"Enter smelter details", IF(ISERROR($S309),"",OFFSET('Smelter Reference List'!$F$4,$S309-4,0)))</f>
        <v/>
      </c>
      <c r="H309" s="247" t="str">
        <f ca="1">IF(ISERROR($S309),"",OFFSET('Smelter Reference List'!$G$4,$S309-4,0))</f>
        <v/>
      </c>
      <c r="I309" s="248" t="str">
        <f ca="1">IF(ISERROR($S309),"",OFFSET('Smelter Reference List'!$H$4,$S309-4,0))</f>
        <v/>
      </c>
      <c r="J309" s="248" t="str">
        <f ca="1">IF(ISERROR($S309),"",OFFSET('Smelter Reference List'!$I$4,$S309-4,0))</f>
        <v/>
      </c>
      <c r="K309" s="245"/>
      <c r="L309" s="245"/>
      <c r="M309" s="245"/>
      <c r="N309" s="245"/>
      <c r="O309" s="245"/>
      <c r="P309" s="245"/>
      <c r="Q309" s="246"/>
      <c r="R309" s="233"/>
      <c r="S309" s="234" t="e">
        <f>IF(C309="",NA(),MATCH($B309&amp;$C309,'Smelter Reference List'!$J:$J,0))</f>
        <v>#N/A</v>
      </c>
      <c r="T309" s="235"/>
      <c r="U309" s="235">
        <f t="shared" ca="1" si="8"/>
        <v>0</v>
      </c>
      <c r="V309" s="235"/>
      <c r="W309" s="235"/>
      <c r="Y309" s="228" t="str">
        <f t="shared" si="9"/>
        <v/>
      </c>
    </row>
    <row r="310" spans="1:25" s="228" customFormat="1" ht="20.25">
      <c r="A310" s="257"/>
      <c r="B310" s="232" t="str">
        <f>IF(LEN(A310)=0,"",INDEX('Smelter Reference List'!$A:$A,MATCH($A310,'Smelter Reference List'!$E:$E,0)))</f>
        <v/>
      </c>
      <c r="C310" s="297" t="str">
        <f>IF(LEN(A310)=0,"",INDEX('Smelter Reference List'!$C:$C,MATCH($A310,'Smelter Reference List'!$E:$E,0)))</f>
        <v/>
      </c>
      <c r="D310" s="161" t="str">
        <f ca="1">IF(ISERROR($S310),"",OFFSET('Smelter Reference List'!$C$4,$S310-4,0)&amp;"")</f>
        <v/>
      </c>
      <c r="E310" s="161" t="str">
        <f ca="1">IF(ISERROR($S310),"",OFFSET('Smelter Reference List'!$D$4,$S310-4,0)&amp;"")</f>
        <v/>
      </c>
      <c r="F310" s="161" t="str">
        <f ca="1">IF(ISERROR($S310),"",OFFSET('Smelter Reference List'!$E$4,$S310-4,0))</f>
        <v/>
      </c>
      <c r="G310" s="161" t="str">
        <f ca="1">IF(C310=$U$4,"Enter smelter details", IF(ISERROR($S310),"",OFFSET('Smelter Reference List'!$F$4,$S310-4,0)))</f>
        <v/>
      </c>
      <c r="H310" s="247" t="str">
        <f ca="1">IF(ISERROR($S310),"",OFFSET('Smelter Reference List'!$G$4,$S310-4,0))</f>
        <v/>
      </c>
      <c r="I310" s="248" t="str">
        <f ca="1">IF(ISERROR($S310),"",OFFSET('Smelter Reference List'!$H$4,$S310-4,0))</f>
        <v/>
      </c>
      <c r="J310" s="248" t="str">
        <f ca="1">IF(ISERROR($S310),"",OFFSET('Smelter Reference List'!$I$4,$S310-4,0))</f>
        <v/>
      </c>
      <c r="K310" s="245"/>
      <c r="L310" s="245"/>
      <c r="M310" s="245"/>
      <c r="N310" s="245"/>
      <c r="O310" s="245"/>
      <c r="P310" s="245"/>
      <c r="Q310" s="246"/>
      <c r="R310" s="233"/>
      <c r="S310" s="234" t="e">
        <f>IF(C310="",NA(),MATCH($B310&amp;$C310,'Smelter Reference List'!$J:$J,0))</f>
        <v>#N/A</v>
      </c>
      <c r="T310" s="235"/>
      <c r="U310" s="235">
        <f t="shared" ca="1" si="8"/>
        <v>0</v>
      </c>
      <c r="V310" s="235"/>
      <c r="W310" s="235"/>
      <c r="Y310" s="228" t="str">
        <f t="shared" si="9"/>
        <v/>
      </c>
    </row>
    <row r="311" spans="1:25" s="228" customFormat="1" ht="20.25">
      <c r="A311" s="257"/>
      <c r="B311" s="232" t="str">
        <f>IF(LEN(A311)=0,"",INDEX('Smelter Reference List'!$A:$A,MATCH($A311,'Smelter Reference List'!$E:$E,0)))</f>
        <v/>
      </c>
      <c r="C311" s="297" t="str">
        <f>IF(LEN(A311)=0,"",INDEX('Smelter Reference List'!$C:$C,MATCH($A311,'Smelter Reference List'!$E:$E,0)))</f>
        <v/>
      </c>
      <c r="D311" s="161" t="str">
        <f ca="1">IF(ISERROR($S311),"",OFFSET('Smelter Reference List'!$C$4,$S311-4,0)&amp;"")</f>
        <v/>
      </c>
      <c r="E311" s="161" t="str">
        <f ca="1">IF(ISERROR($S311),"",OFFSET('Smelter Reference List'!$D$4,$S311-4,0)&amp;"")</f>
        <v/>
      </c>
      <c r="F311" s="161" t="str">
        <f ca="1">IF(ISERROR($S311),"",OFFSET('Smelter Reference List'!$E$4,$S311-4,0))</f>
        <v/>
      </c>
      <c r="G311" s="161" t="str">
        <f ca="1">IF(C311=$U$4,"Enter smelter details", IF(ISERROR($S311),"",OFFSET('Smelter Reference List'!$F$4,$S311-4,0)))</f>
        <v/>
      </c>
      <c r="H311" s="247" t="str">
        <f ca="1">IF(ISERROR($S311),"",OFFSET('Smelter Reference List'!$G$4,$S311-4,0))</f>
        <v/>
      </c>
      <c r="I311" s="248" t="str">
        <f ca="1">IF(ISERROR($S311),"",OFFSET('Smelter Reference List'!$H$4,$S311-4,0))</f>
        <v/>
      </c>
      <c r="J311" s="248" t="str">
        <f ca="1">IF(ISERROR($S311),"",OFFSET('Smelter Reference List'!$I$4,$S311-4,0))</f>
        <v/>
      </c>
      <c r="K311" s="245"/>
      <c r="L311" s="245"/>
      <c r="M311" s="245"/>
      <c r="N311" s="245"/>
      <c r="O311" s="245"/>
      <c r="P311" s="245"/>
      <c r="Q311" s="246"/>
      <c r="R311" s="233"/>
      <c r="S311" s="234" t="e">
        <f>IF(C311="",NA(),MATCH($B311&amp;$C311,'Smelter Reference List'!$J:$J,0))</f>
        <v>#N/A</v>
      </c>
      <c r="T311" s="235"/>
      <c r="U311" s="235">
        <f t="shared" ca="1" si="8"/>
        <v>0</v>
      </c>
      <c r="V311" s="235"/>
      <c r="W311" s="235"/>
      <c r="Y311" s="228" t="str">
        <f t="shared" si="9"/>
        <v/>
      </c>
    </row>
    <row r="312" spans="1:25" s="228" customFormat="1" ht="20.25">
      <c r="A312" s="257"/>
      <c r="B312" s="232" t="str">
        <f>IF(LEN(A312)=0,"",INDEX('Smelter Reference List'!$A:$A,MATCH($A312,'Smelter Reference List'!$E:$E,0)))</f>
        <v/>
      </c>
      <c r="C312" s="297" t="str">
        <f>IF(LEN(A312)=0,"",INDEX('Smelter Reference List'!$C:$C,MATCH($A312,'Smelter Reference List'!$E:$E,0)))</f>
        <v/>
      </c>
      <c r="D312" s="161" t="str">
        <f ca="1">IF(ISERROR($S312),"",OFFSET('Smelter Reference List'!$C$4,$S312-4,0)&amp;"")</f>
        <v/>
      </c>
      <c r="E312" s="161" t="str">
        <f ca="1">IF(ISERROR($S312),"",OFFSET('Smelter Reference List'!$D$4,$S312-4,0)&amp;"")</f>
        <v/>
      </c>
      <c r="F312" s="161" t="str">
        <f ca="1">IF(ISERROR($S312),"",OFFSET('Smelter Reference List'!$E$4,$S312-4,0))</f>
        <v/>
      </c>
      <c r="G312" s="161" t="str">
        <f ca="1">IF(C312=$U$4,"Enter smelter details", IF(ISERROR($S312),"",OFFSET('Smelter Reference List'!$F$4,$S312-4,0)))</f>
        <v/>
      </c>
      <c r="H312" s="247" t="str">
        <f ca="1">IF(ISERROR($S312),"",OFFSET('Smelter Reference List'!$G$4,$S312-4,0))</f>
        <v/>
      </c>
      <c r="I312" s="248" t="str">
        <f ca="1">IF(ISERROR($S312),"",OFFSET('Smelter Reference List'!$H$4,$S312-4,0))</f>
        <v/>
      </c>
      <c r="J312" s="248" t="str">
        <f ca="1">IF(ISERROR($S312),"",OFFSET('Smelter Reference List'!$I$4,$S312-4,0))</f>
        <v/>
      </c>
      <c r="K312" s="245"/>
      <c r="L312" s="245"/>
      <c r="M312" s="245"/>
      <c r="N312" s="245"/>
      <c r="O312" s="245"/>
      <c r="P312" s="245"/>
      <c r="Q312" s="246"/>
      <c r="R312" s="233"/>
      <c r="S312" s="234" t="e">
        <f>IF(C312="",NA(),MATCH($B312&amp;$C312,'Smelter Reference List'!$J:$J,0))</f>
        <v>#N/A</v>
      </c>
      <c r="T312" s="235"/>
      <c r="U312" s="235">
        <f t="shared" ca="1" si="8"/>
        <v>0</v>
      </c>
      <c r="V312" s="235"/>
      <c r="W312" s="235"/>
      <c r="Y312" s="228" t="str">
        <f t="shared" si="9"/>
        <v/>
      </c>
    </row>
    <row r="313" spans="1:25" s="228" customFormat="1" ht="20.25">
      <c r="A313" s="257"/>
      <c r="B313" s="232" t="str">
        <f>IF(LEN(A313)=0,"",INDEX('Smelter Reference List'!$A:$A,MATCH($A313,'Smelter Reference List'!$E:$E,0)))</f>
        <v/>
      </c>
      <c r="C313" s="297" t="str">
        <f>IF(LEN(A313)=0,"",INDEX('Smelter Reference List'!$C:$C,MATCH($A313,'Smelter Reference List'!$E:$E,0)))</f>
        <v/>
      </c>
      <c r="D313" s="161" t="str">
        <f ca="1">IF(ISERROR($S313),"",OFFSET('Smelter Reference List'!$C$4,$S313-4,0)&amp;"")</f>
        <v/>
      </c>
      <c r="E313" s="161" t="str">
        <f ca="1">IF(ISERROR($S313),"",OFFSET('Smelter Reference List'!$D$4,$S313-4,0)&amp;"")</f>
        <v/>
      </c>
      <c r="F313" s="161" t="str">
        <f ca="1">IF(ISERROR($S313),"",OFFSET('Smelter Reference List'!$E$4,$S313-4,0))</f>
        <v/>
      </c>
      <c r="G313" s="161" t="str">
        <f ca="1">IF(C313=$U$4,"Enter smelter details", IF(ISERROR($S313),"",OFFSET('Smelter Reference List'!$F$4,$S313-4,0)))</f>
        <v/>
      </c>
      <c r="H313" s="247" t="str">
        <f ca="1">IF(ISERROR($S313),"",OFFSET('Smelter Reference List'!$G$4,$S313-4,0))</f>
        <v/>
      </c>
      <c r="I313" s="248" t="str">
        <f ca="1">IF(ISERROR($S313),"",OFFSET('Smelter Reference List'!$H$4,$S313-4,0))</f>
        <v/>
      </c>
      <c r="J313" s="248" t="str">
        <f ca="1">IF(ISERROR($S313),"",OFFSET('Smelter Reference List'!$I$4,$S313-4,0))</f>
        <v/>
      </c>
      <c r="K313" s="245"/>
      <c r="L313" s="245"/>
      <c r="M313" s="245"/>
      <c r="N313" s="245"/>
      <c r="O313" s="245"/>
      <c r="P313" s="245"/>
      <c r="Q313" s="246"/>
      <c r="R313" s="233"/>
      <c r="S313" s="234" t="e">
        <f>IF(C313="",NA(),MATCH($B313&amp;$C313,'Smelter Reference List'!$J:$J,0))</f>
        <v>#N/A</v>
      </c>
      <c r="T313" s="235"/>
      <c r="U313" s="235">
        <f t="shared" ca="1" si="8"/>
        <v>0</v>
      </c>
      <c r="V313" s="235"/>
      <c r="W313" s="235"/>
      <c r="Y313" s="228" t="str">
        <f t="shared" si="9"/>
        <v/>
      </c>
    </row>
    <row r="314" spans="1:25" s="228" customFormat="1" ht="20.25">
      <c r="A314" s="257"/>
      <c r="B314" s="232" t="str">
        <f>IF(LEN(A314)=0,"",INDEX('Smelter Reference List'!$A:$A,MATCH($A314,'Smelter Reference List'!$E:$E,0)))</f>
        <v/>
      </c>
      <c r="C314" s="297" t="str">
        <f>IF(LEN(A314)=0,"",INDEX('Smelter Reference List'!$C:$C,MATCH($A314,'Smelter Reference List'!$E:$E,0)))</f>
        <v/>
      </c>
      <c r="D314" s="161" t="str">
        <f ca="1">IF(ISERROR($S314),"",OFFSET('Smelter Reference List'!$C$4,$S314-4,0)&amp;"")</f>
        <v/>
      </c>
      <c r="E314" s="161" t="str">
        <f ca="1">IF(ISERROR($S314),"",OFFSET('Smelter Reference List'!$D$4,$S314-4,0)&amp;"")</f>
        <v/>
      </c>
      <c r="F314" s="161" t="str">
        <f ca="1">IF(ISERROR($S314),"",OFFSET('Smelter Reference List'!$E$4,$S314-4,0))</f>
        <v/>
      </c>
      <c r="G314" s="161" t="str">
        <f ca="1">IF(C314=$U$4,"Enter smelter details", IF(ISERROR($S314),"",OFFSET('Smelter Reference List'!$F$4,$S314-4,0)))</f>
        <v/>
      </c>
      <c r="H314" s="247" t="str">
        <f ca="1">IF(ISERROR($S314),"",OFFSET('Smelter Reference List'!$G$4,$S314-4,0))</f>
        <v/>
      </c>
      <c r="I314" s="248" t="str">
        <f ca="1">IF(ISERROR($S314),"",OFFSET('Smelter Reference List'!$H$4,$S314-4,0))</f>
        <v/>
      </c>
      <c r="J314" s="248" t="str">
        <f ca="1">IF(ISERROR($S314),"",OFFSET('Smelter Reference List'!$I$4,$S314-4,0))</f>
        <v/>
      </c>
      <c r="K314" s="245"/>
      <c r="L314" s="245"/>
      <c r="M314" s="245"/>
      <c r="N314" s="245"/>
      <c r="O314" s="245"/>
      <c r="P314" s="245"/>
      <c r="Q314" s="246"/>
      <c r="R314" s="233"/>
      <c r="S314" s="234" t="e">
        <f>IF(C314="",NA(),MATCH($B314&amp;$C314,'Smelter Reference List'!$J:$J,0))</f>
        <v>#N/A</v>
      </c>
      <c r="T314" s="235"/>
      <c r="U314" s="235">
        <f t="shared" ca="1" si="8"/>
        <v>0</v>
      </c>
      <c r="V314" s="235"/>
      <c r="W314" s="235"/>
      <c r="Y314" s="228" t="str">
        <f t="shared" si="9"/>
        <v/>
      </c>
    </row>
    <row r="315" spans="1:25" s="228" customFormat="1" ht="20.25">
      <c r="A315" s="257"/>
      <c r="B315" s="232" t="str">
        <f>IF(LEN(A315)=0,"",INDEX('Smelter Reference List'!$A:$A,MATCH($A315,'Smelter Reference List'!$E:$E,0)))</f>
        <v/>
      </c>
      <c r="C315" s="297" t="str">
        <f>IF(LEN(A315)=0,"",INDEX('Smelter Reference List'!$C:$C,MATCH($A315,'Smelter Reference List'!$E:$E,0)))</f>
        <v/>
      </c>
      <c r="D315" s="161" t="str">
        <f ca="1">IF(ISERROR($S315),"",OFFSET('Smelter Reference List'!$C$4,$S315-4,0)&amp;"")</f>
        <v/>
      </c>
      <c r="E315" s="161" t="str">
        <f ca="1">IF(ISERROR($S315),"",OFFSET('Smelter Reference List'!$D$4,$S315-4,0)&amp;"")</f>
        <v/>
      </c>
      <c r="F315" s="161" t="str">
        <f ca="1">IF(ISERROR($S315),"",OFFSET('Smelter Reference List'!$E$4,$S315-4,0))</f>
        <v/>
      </c>
      <c r="G315" s="161" t="str">
        <f ca="1">IF(C315=$U$4,"Enter smelter details", IF(ISERROR($S315),"",OFFSET('Smelter Reference List'!$F$4,$S315-4,0)))</f>
        <v/>
      </c>
      <c r="H315" s="247" t="str">
        <f ca="1">IF(ISERROR($S315),"",OFFSET('Smelter Reference List'!$G$4,$S315-4,0))</f>
        <v/>
      </c>
      <c r="I315" s="248" t="str">
        <f ca="1">IF(ISERROR($S315),"",OFFSET('Smelter Reference List'!$H$4,$S315-4,0))</f>
        <v/>
      </c>
      <c r="J315" s="248" t="str">
        <f ca="1">IF(ISERROR($S315),"",OFFSET('Smelter Reference List'!$I$4,$S315-4,0))</f>
        <v/>
      </c>
      <c r="K315" s="245"/>
      <c r="L315" s="245"/>
      <c r="M315" s="245"/>
      <c r="N315" s="245"/>
      <c r="O315" s="245"/>
      <c r="P315" s="245"/>
      <c r="Q315" s="246"/>
      <c r="R315" s="233"/>
      <c r="S315" s="234" t="e">
        <f>IF(C315="",NA(),MATCH($B315&amp;$C315,'Smelter Reference List'!$J:$J,0))</f>
        <v>#N/A</v>
      </c>
      <c r="T315" s="235"/>
      <c r="U315" s="235">
        <f t="shared" ca="1" si="8"/>
        <v>0</v>
      </c>
      <c r="V315" s="235"/>
      <c r="W315" s="235"/>
      <c r="Y315" s="228" t="str">
        <f t="shared" si="9"/>
        <v/>
      </c>
    </row>
    <row r="316" spans="1:25" s="228" customFormat="1" ht="20.25">
      <c r="A316" s="257"/>
      <c r="B316" s="232" t="str">
        <f>IF(LEN(A316)=0,"",INDEX('Smelter Reference List'!$A:$A,MATCH($A316,'Smelter Reference List'!$E:$E,0)))</f>
        <v/>
      </c>
      <c r="C316" s="297" t="str">
        <f>IF(LEN(A316)=0,"",INDEX('Smelter Reference List'!$C:$C,MATCH($A316,'Smelter Reference List'!$E:$E,0)))</f>
        <v/>
      </c>
      <c r="D316" s="161" t="str">
        <f ca="1">IF(ISERROR($S316),"",OFFSET('Smelter Reference List'!$C$4,$S316-4,0)&amp;"")</f>
        <v/>
      </c>
      <c r="E316" s="161" t="str">
        <f ca="1">IF(ISERROR($S316),"",OFFSET('Smelter Reference List'!$D$4,$S316-4,0)&amp;"")</f>
        <v/>
      </c>
      <c r="F316" s="161" t="str">
        <f ca="1">IF(ISERROR($S316),"",OFFSET('Smelter Reference List'!$E$4,$S316-4,0))</f>
        <v/>
      </c>
      <c r="G316" s="161" t="str">
        <f ca="1">IF(C316=$U$4,"Enter smelter details", IF(ISERROR($S316),"",OFFSET('Smelter Reference List'!$F$4,$S316-4,0)))</f>
        <v/>
      </c>
      <c r="H316" s="247" t="str">
        <f ca="1">IF(ISERROR($S316),"",OFFSET('Smelter Reference List'!$G$4,$S316-4,0))</f>
        <v/>
      </c>
      <c r="I316" s="248" t="str">
        <f ca="1">IF(ISERROR($S316),"",OFFSET('Smelter Reference List'!$H$4,$S316-4,0))</f>
        <v/>
      </c>
      <c r="J316" s="248" t="str">
        <f ca="1">IF(ISERROR($S316),"",OFFSET('Smelter Reference List'!$I$4,$S316-4,0))</f>
        <v/>
      </c>
      <c r="K316" s="245"/>
      <c r="L316" s="245"/>
      <c r="M316" s="245"/>
      <c r="N316" s="245"/>
      <c r="O316" s="245"/>
      <c r="P316" s="245"/>
      <c r="Q316" s="246"/>
      <c r="R316" s="233"/>
      <c r="S316" s="234" t="e">
        <f>IF(C316="",NA(),MATCH($B316&amp;$C316,'Smelter Reference List'!$J:$J,0))</f>
        <v>#N/A</v>
      </c>
      <c r="T316" s="235"/>
      <c r="U316" s="235">
        <f t="shared" ca="1" si="8"/>
        <v>0</v>
      </c>
      <c r="V316" s="235"/>
      <c r="W316" s="235"/>
      <c r="Y316" s="228" t="str">
        <f t="shared" si="9"/>
        <v/>
      </c>
    </row>
    <row r="317" spans="1:25" s="228" customFormat="1" ht="20.25">
      <c r="A317" s="257"/>
      <c r="B317" s="232" t="str">
        <f>IF(LEN(A317)=0,"",INDEX('Smelter Reference List'!$A:$A,MATCH($A317,'Smelter Reference List'!$E:$E,0)))</f>
        <v/>
      </c>
      <c r="C317" s="297" t="str">
        <f>IF(LEN(A317)=0,"",INDEX('Smelter Reference List'!$C:$C,MATCH($A317,'Smelter Reference List'!$E:$E,0)))</f>
        <v/>
      </c>
      <c r="D317" s="161" t="str">
        <f ca="1">IF(ISERROR($S317),"",OFFSET('Smelter Reference List'!$C$4,$S317-4,0)&amp;"")</f>
        <v/>
      </c>
      <c r="E317" s="161" t="str">
        <f ca="1">IF(ISERROR($S317),"",OFFSET('Smelter Reference List'!$D$4,$S317-4,0)&amp;"")</f>
        <v/>
      </c>
      <c r="F317" s="161" t="str">
        <f ca="1">IF(ISERROR($S317),"",OFFSET('Smelter Reference List'!$E$4,$S317-4,0))</f>
        <v/>
      </c>
      <c r="G317" s="161" t="str">
        <f ca="1">IF(C317=$U$4,"Enter smelter details", IF(ISERROR($S317),"",OFFSET('Smelter Reference List'!$F$4,$S317-4,0)))</f>
        <v/>
      </c>
      <c r="H317" s="247" t="str">
        <f ca="1">IF(ISERROR($S317),"",OFFSET('Smelter Reference List'!$G$4,$S317-4,0))</f>
        <v/>
      </c>
      <c r="I317" s="248" t="str">
        <f ca="1">IF(ISERROR($S317),"",OFFSET('Smelter Reference List'!$H$4,$S317-4,0))</f>
        <v/>
      </c>
      <c r="J317" s="248" t="str">
        <f ca="1">IF(ISERROR($S317),"",OFFSET('Smelter Reference List'!$I$4,$S317-4,0))</f>
        <v/>
      </c>
      <c r="K317" s="245"/>
      <c r="L317" s="245"/>
      <c r="M317" s="245"/>
      <c r="N317" s="245"/>
      <c r="O317" s="245"/>
      <c r="P317" s="245"/>
      <c r="Q317" s="246"/>
      <c r="R317" s="233"/>
      <c r="S317" s="234" t="e">
        <f>IF(C317="",NA(),MATCH($B317&amp;$C317,'Smelter Reference List'!$J:$J,0))</f>
        <v>#N/A</v>
      </c>
      <c r="T317" s="235"/>
      <c r="U317" s="235">
        <f t="shared" ca="1" si="8"/>
        <v>0</v>
      </c>
      <c r="V317" s="235"/>
      <c r="W317" s="235"/>
      <c r="Y317" s="228" t="str">
        <f t="shared" si="9"/>
        <v/>
      </c>
    </row>
    <row r="318" spans="1:25" s="228" customFormat="1" ht="20.25">
      <c r="A318" s="257"/>
      <c r="B318" s="232" t="str">
        <f>IF(LEN(A318)=0,"",INDEX('Smelter Reference List'!$A:$A,MATCH($A318,'Smelter Reference List'!$E:$E,0)))</f>
        <v/>
      </c>
      <c r="C318" s="297" t="str">
        <f>IF(LEN(A318)=0,"",INDEX('Smelter Reference List'!$C:$C,MATCH($A318,'Smelter Reference List'!$E:$E,0)))</f>
        <v/>
      </c>
      <c r="D318" s="161" t="str">
        <f ca="1">IF(ISERROR($S318),"",OFFSET('Smelter Reference List'!$C$4,$S318-4,0)&amp;"")</f>
        <v/>
      </c>
      <c r="E318" s="161" t="str">
        <f ca="1">IF(ISERROR($S318),"",OFFSET('Smelter Reference List'!$D$4,$S318-4,0)&amp;"")</f>
        <v/>
      </c>
      <c r="F318" s="161" t="str">
        <f ca="1">IF(ISERROR($S318),"",OFFSET('Smelter Reference List'!$E$4,$S318-4,0))</f>
        <v/>
      </c>
      <c r="G318" s="161" t="str">
        <f ca="1">IF(C318=$U$4,"Enter smelter details", IF(ISERROR($S318),"",OFFSET('Smelter Reference List'!$F$4,$S318-4,0)))</f>
        <v/>
      </c>
      <c r="H318" s="247" t="str">
        <f ca="1">IF(ISERROR($S318),"",OFFSET('Smelter Reference List'!$G$4,$S318-4,0))</f>
        <v/>
      </c>
      <c r="I318" s="248" t="str">
        <f ca="1">IF(ISERROR($S318),"",OFFSET('Smelter Reference List'!$H$4,$S318-4,0))</f>
        <v/>
      </c>
      <c r="J318" s="248" t="str">
        <f ca="1">IF(ISERROR($S318),"",OFFSET('Smelter Reference List'!$I$4,$S318-4,0))</f>
        <v/>
      </c>
      <c r="K318" s="245"/>
      <c r="L318" s="245"/>
      <c r="M318" s="245"/>
      <c r="N318" s="245"/>
      <c r="O318" s="245"/>
      <c r="P318" s="245"/>
      <c r="Q318" s="246"/>
      <c r="R318" s="233"/>
      <c r="S318" s="234" t="e">
        <f>IF(C318="",NA(),MATCH($B318&amp;$C318,'Smelter Reference List'!$J:$J,0))</f>
        <v>#N/A</v>
      </c>
      <c r="T318" s="235"/>
      <c r="U318" s="235">
        <f t="shared" ca="1" si="8"/>
        <v>0</v>
      </c>
      <c r="V318" s="235"/>
      <c r="W318" s="235"/>
      <c r="Y318" s="228" t="str">
        <f t="shared" si="9"/>
        <v/>
      </c>
    </row>
    <row r="319" spans="1:25" s="228" customFormat="1" ht="20.25">
      <c r="A319" s="257"/>
      <c r="B319" s="232" t="str">
        <f>IF(LEN(A319)=0,"",INDEX('Smelter Reference List'!$A:$A,MATCH($A319,'Smelter Reference List'!$E:$E,0)))</f>
        <v/>
      </c>
      <c r="C319" s="297" t="str">
        <f>IF(LEN(A319)=0,"",INDEX('Smelter Reference List'!$C:$C,MATCH($A319,'Smelter Reference List'!$E:$E,0)))</f>
        <v/>
      </c>
      <c r="D319" s="161" t="str">
        <f ca="1">IF(ISERROR($S319),"",OFFSET('Smelter Reference List'!$C$4,$S319-4,0)&amp;"")</f>
        <v/>
      </c>
      <c r="E319" s="161" t="str">
        <f ca="1">IF(ISERROR($S319),"",OFFSET('Smelter Reference List'!$D$4,$S319-4,0)&amp;"")</f>
        <v/>
      </c>
      <c r="F319" s="161" t="str">
        <f ca="1">IF(ISERROR($S319),"",OFFSET('Smelter Reference List'!$E$4,$S319-4,0))</f>
        <v/>
      </c>
      <c r="G319" s="161" t="str">
        <f ca="1">IF(C319=$U$4,"Enter smelter details", IF(ISERROR($S319),"",OFFSET('Smelter Reference List'!$F$4,$S319-4,0)))</f>
        <v/>
      </c>
      <c r="H319" s="247" t="str">
        <f ca="1">IF(ISERROR($S319),"",OFFSET('Smelter Reference List'!$G$4,$S319-4,0))</f>
        <v/>
      </c>
      <c r="I319" s="248" t="str">
        <f ca="1">IF(ISERROR($S319),"",OFFSET('Smelter Reference List'!$H$4,$S319-4,0))</f>
        <v/>
      </c>
      <c r="J319" s="248" t="str">
        <f ca="1">IF(ISERROR($S319),"",OFFSET('Smelter Reference List'!$I$4,$S319-4,0))</f>
        <v/>
      </c>
      <c r="K319" s="245"/>
      <c r="L319" s="245"/>
      <c r="M319" s="245"/>
      <c r="N319" s="245"/>
      <c r="O319" s="245"/>
      <c r="P319" s="245"/>
      <c r="Q319" s="246"/>
      <c r="R319" s="233"/>
      <c r="S319" s="234" t="e">
        <f>IF(C319="",NA(),MATCH($B319&amp;$C319,'Smelter Reference List'!$J:$J,0))</f>
        <v>#N/A</v>
      </c>
      <c r="T319" s="235"/>
      <c r="U319" s="235">
        <f t="shared" ca="1" si="8"/>
        <v>0</v>
      </c>
      <c r="V319" s="235"/>
      <c r="W319" s="235"/>
      <c r="Y319" s="228" t="str">
        <f t="shared" si="9"/>
        <v/>
      </c>
    </row>
    <row r="320" spans="1:25" s="228" customFormat="1" ht="20.25">
      <c r="A320" s="257"/>
      <c r="B320" s="232" t="str">
        <f>IF(LEN(A320)=0,"",INDEX('Smelter Reference List'!$A:$A,MATCH($A320,'Smelter Reference List'!$E:$E,0)))</f>
        <v/>
      </c>
      <c r="C320" s="297" t="str">
        <f>IF(LEN(A320)=0,"",INDEX('Smelter Reference List'!$C:$C,MATCH($A320,'Smelter Reference List'!$E:$E,0)))</f>
        <v/>
      </c>
      <c r="D320" s="161" t="str">
        <f ca="1">IF(ISERROR($S320),"",OFFSET('Smelter Reference List'!$C$4,$S320-4,0)&amp;"")</f>
        <v/>
      </c>
      <c r="E320" s="161" t="str">
        <f ca="1">IF(ISERROR($S320),"",OFFSET('Smelter Reference List'!$D$4,$S320-4,0)&amp;"")</f>
        <v/>
      </c>
      <c r="F320" s="161" t="str">
        <f ca="1">IF(ISERROR($S320),"",OFFSET('Smelter Reference List'!$E$4,$S320-4,0))</f>
        <v/>
      </c>
      <c r="G320" s="161" t="str">
        <f ca="1">IF(C320=$U$4,"Enter smelter details", IF(ISERROR($S320),"",OFFSET('Smelter Reference List'!$F$4,$S320-4,0)))</f>
        <v/>
      </c>
      <c r="H320" s="247" t="str">
        <f ca="1">IF(ISERROR($S320),"",OFFSET('Smelter Reference List'!$G$4,$S320-4,0))</f>
        <v/>
      </c>
      <c r="I320" s="248" t="str">
        <f ca="1">IF(ISERROR($S320),"",OFFSET('Smelter Reference List'!$H$4,$S320-4,0))</f>
        <v/>
      </c>
      <c r="J320" s="248" t="str">
        <f ca="1">IF(ISERROR($S320),"",OFFSET('Smelter Reference List'!$I$4,$S320-4,0))</f>
        <v/>
      </c>
      <c r="K320" s="245"/>
      <c r="L320" s="245"/>
      <c r="M320" s="245"/>
      <c r="N320" s="245"/>
      <c r="O320" s="245"/>
      <c r="P320" s="245"/>
      <c r="Q320" s="246"/>
      <c r="R320" s="233"/>
      <c r="S320" s="234" t="e">
        <f>IF(C320="",NA(),MATCH($B320&amp;$C320,'Smelter Reference List'!$J:$J,0))</f>
        <v>#N/A</v>
      </c>
      <c r="T320" s="235"/>
      <c r="U320" s="235">
        <f t="shared" ca="1" si="8"/>
        <v>0</v>
      </c>
      <c r="V320" s="235"/>
      <c r="W320" s="235"/>
      <c r="Y320" s="228" t="str">
        <f t="shared" si="9"/>
        <v/>
      </c>
    </row>
    <row r="321" spans="1:25" s="228" customFormat="1" ht="20.25">
      <c r="A321" s="257"/>
      <c r="B321" s="232" t="str">
        <f>IF(LEN(A321)=0,"",INDEX('Smelter Reference List'!$A:$A,MATCH($A321,'Smelter Reference List'!$E:$E,0)))</f>
        <v/>
      </c>
      <c r="C321" s="297" t="str">
        <f>IF(LEN(A321)=0,"",INDEX('Smelter Reference List'!$C:$C,MATCH($A321,'Smelter Reference List'!$E:$E,0)))</f>
        <v/>
      </c>
      <c r="D321" s="161" t="str">
        <f ca="1">IF(ISERROR($S321),"",OFFSET('Smelter Reference List'!$C$4,$S321-4,0)&amp;"")</f>
        <v/>
      </c>
      <c r="E321" s="161" t="str">
        <f ca="1">IF(ISERROR($S321),"",OFFSET('Smelter Reference List'!$D$4,$S321-4,0)&amp;"")</f>
        <v/>
      </c>
      <c r="F321" s="161" t="str">
        <f ca="1">IF(ISERROR($S321),"",OFFSET('Smelter Reference List'!$E$4,$S321-4,0))</f>
        <v/>
      </c>
      <c r="G321" s="161" t="str">
        <f ca="1">IF(C321=$U$4,"Enter smelter details", IF(ISERROR($S321),"",OFFSET('Smelter Reference List'!$F$4,$S321-4,0)))</f>
        <v/>
      </c>
      <c r="H321" s="247" t="str">
        <f ca="1">IF(ISERROR($S321),"",OFFSET('Smelter Reference List'!$G$4,$S321-4,0))</f>
        <v/>
      </c>
      <c r="I321" s="248" t="str">
        <f ca="1">IF(ISERROR($S321),"",OFFSET('Smelter Reference List'!$H$4,$S321-4,0))</f>
        <v/>
      </c>
      <c r="J321" s="248" t="str">
        <f ca="1">IF(ISERROR($S321),"",OFFSET('Smelter Reference List'!$I$4,$S321-4,0))</f>
        <v/>
      </c>
      <c r="K321" s="245"/>
      <c r="L321" s="245"/>
      <c r="M321" s="245"/>
      <c r="N321" s="245"/>
      <c r="O321" s="245"/>
      <c r="P321" s="245"/>
      <c r="Q321" s="246"/>
      <c r="R321" s="233"/>
      <c r="S321" s="234" t="e">
        <f>IF(C321="",NA(),MATCH($B321&amp;$C321,'Smelter Reference List'!$J:$J,0))</f>
        <v>#N/A</v>
      </c>
      <c r="T321" s="235"/>
      <c r="U321" s="235">
        <f t="shared" ca="1" si="8"/>
        <v>0</v>
      </c>
      <c r="V321" s="235"/>
      <c r="W321" s="235"/>
      <c r="Y321" s="228" t="str">
        <f t="shared" si="9"/>
        <v/>
      </c>
    </row>
    <row r="322" spans="1:25" s="228" customFormat="1" ht="20.25">
      <c r="A322" s="257"/>
      <c r="B322" s="232" t="str">
        <f>IF(LEN(A322)=0,"",INDEX('Smelter Reference List'!$A:$A,MATCH($A322,'Smelter Reference List'!$E:$E,0)))</f>
        <v/>
      </c>
      <c r="C322" s="297" t="str">
        <f>IF(LEN(A322)=0,"",INDEX('Smelter Reference List'!$C:$C,MATCH($A322,'Smelter Reference List'!$E:$E,0)))</f>
        <v/>
      </c>
      <c r="D322" s="161" t="str">
        <f ca="1">IF(ISERROR($S322),"",OFFSET('Smelter Reference List'!$C$4,$S322-4,0)&amp;"")</f>
        <v/>
      </c>
      <c r="E322" s="161" t="str">
        <f ca="1">IF(ISERROR($S322),"",OFFSET('Smelter Reference List'!$D$4,$S322-4,0)&amp;"")</f>
        <v/>
      </c>
      <c r="F322" s="161" t="str">
        <f ca="1">IF(ISERROR($S322),"",OFFSET('Smelter Reference List'!$E$4,$S322-4,0))</f>
        <v/>
      </c>
      <c r="G322" s="161" t="str">
        <f ca="1">IF(C322=$U$4,"Enter smelter details", IF(ISERROR($S322),"",OFFSET('Smelter Reference List'!$F$4,$S322-4,0)))</f>
        <v/>
      </c>
      <c r="H322" s="247" t="str">
        <f ca="1">IF(ISERROR($S322),"",OFFSET('Smelter Reference List'!$G$4,$S322-4,0))</f>
        <v/>
      </c>
      <c r="I322" s="248" t="str">
        <f ca="1">IF(ISERROR($S322),"",OFFSET('Smelter Reference List'!$H$4,$S322-4,0))</f>
        <v/>
      </c>
      <c r="J322" s="248" t="str">
        <f ca="1">IF(ISERROR($S322),"",OFFSET('Smelter Reference List'!$I$4,$S322-4,0))</f>
        <v/>
      </c>
      <c r="K322" s="245"/>
      <c r="L322" s="245"/>
      <c r="M322" s="245"/>
      <c r="N322" s="245"/>
      <c r="O322" s="245"/>
      <c r="P322" s="245"/>
      <c r="Q322" s="246"/>
      <c r="R322" s="233"/>
      <c r="S322" s="234" t="e">
        <f>IF(C322="",NA(),MATCH($B322&amp;$C322,'Smelter Reference List'!$J:$J,0))</f>
        <v>#N/A</v>
      </c>
      <c r="T322" s="235"/>
      <c r="U322" s="235">
        <f t="shared" ca="1" si="8"/>
        <v>0</v>
      </c>
      <c r="V322" s="235"/>
      <c r="W322" s="235"/>
      <c r="Y322" s="228" t="str">
        <f t="shared" si="9"/>
        <v/>
      </c>
    </row>
    <row r="323" spans="1:25" s="228" customFormat="1" ht="20.25">
      <c r="A323" s="257"/>
      <c r="B323" s="232" t="str">
        <f>IF(LEN(A323)=0,"",INDEX('Smelter Reference List'!$A:$A,MATCH($A323,'Smelter Reference List'!$E:$E,0)))</f>
        <v/>
      </c>
      <c r="C323" s="297" t="str">
        <f>IF(LEN(A323)=0,"",INDEX('Smelter Reference List'!$C:$C,MATCH($A323,'Smelter Reference List'!$E:$E,0)))</f>
        <v/>
      </c>
      <c r="D323" s="161" t="str">
        <f ca="1">IF(ISERROR($S323),"",OFFSET('Smelter Reference List'!$C$4,$S323-4,0)&amp;"")</f>
        <v/>
      </c>
      <c r="E323" s="161" t="str">
        <f ca="1">IF(ISERROR($S323),"",OFFSET('Smelter Reference List'!$D$4,$S323-4,0)&amp;"")</f>
        <v/>
      </c>
      <c r="F323" s="161" t="str">
        <f ca="1">IF(ISERROR($S323),"",OFFSET('Smelter Reference List'!$E$4,$S323-4,0))</f>
        <v/>
      </c>
      <c r="G323" s="161" t="str">
        <f ca="1">IF(C323=$U$4,"Enter smelter details", IF(ISERROR($S323),"",OFFSET('Smelter Reference List'!$F$4,$S323-4,0)))</f>
        <v/>
      </c>
      <c r="H323" s="247" t="str">
        <f ca="1">IF(ISERROR($S323),"",OFFSET('Smelter Reference List'!$G$4,$S323-4,0))</f>
        <v/>
      </c>
      <c r="I323" s="248" t="str">
        <f ca="1">IF(ISERROR($S323),"",OFFSET('Smelter Reference List'!$H$4,$S323-4,0))</f>
        <v/>
      </c>
      <c r="J323" s="248" t="str">
        <f ca="1">IF(ISERROR($S323),"",OFFSET('Smelter Reference List'!$I$4,$S323-4,0))</f>
        <v/>
      </c>
      <c r="K323" s="245"/>
      <c r="L323" s="245"/>
      <c r="M323" s="245"/>
      <c r="N323" s="245"/>
      <c r="O323" s="245"/>
      <c r="P323" s="245"/>
      <c r="Q323" s="246"/>
      <c r="R323" s="233"/>
      <c r="S323" s="234" t="e">
        <f>IF(C323="",NA(),MATCH($B323&amp;$C323,'Smelter Reference List'!$J:$J,0))</f>
        <v>#N/A</v>
      </c>
      <c r="T323" s="235"/>
      <c r="U323" s="235">
        <f t="shared" ca="1" si="8"/>
        <v>0</v>
      </c>
      <c r="V323" s="235"/>
      <c r="W323" s="235"/>
      <c r="Y323" s="228" t="str">
        <f t="shared" si="9"/>
        <v/>
      </c>
    </row>
    <row r="324" spans="1:25" s="228" customFormat="1" ht="20.25">
      <c r="A324" s="257"/>
      <c r="B324" s="232" t="str">
        <f>IF(LEN(A324)=0,"",INDEX('Smelter Reference List'!$A:$A,MATCH($A324,'Smelter Reference List'!$E:$E,0)))</f>
        <v/>
      </c>
      <c r="C324" s="297" t="str">
        <f>IF(LEN(A324)=0,"",INDEX('Smelter Reference List'!$C:$C,MATCH($A324,'Smelter Reference List'!$E:$E,0)))</f>
        <v/>
      </c>
      <c r="D324" s="161" t="str">
        <f ca="1">IF(ISERROR($S324),"",OFFSET('Smelter Reference List'!$C$4,$S324-4,0)&amp;"")</f>
        <v/>
      </c>
      <c r="E324" s="161" t="str">
        <f ca="1">IF(ISERROR($S324),"",OFFSET('Smelter Reference List'!$D$4,$S324-4,0)&amp;"")</f>
        <v/>
      </c>
      <c r="F324" s="161" t="str">
        <f ca="1">IF(ISERROR($S324),"",OFFSET('Smelter Reference List'!$E$4,$S324-4,0))</f>
        <v/>
      </c>
      <c r="G324" s="161" t="str">
        <f ca="1">IF(C324=$U$4,"Enter smelter details", IF(ISERROR($S324),"",OFFSET('Smelter Reference List'!$F$4,$S324-4,0)))</f>
        <v/>
      </c>
      <c r="H324" s="247" t="str">
        <f ca="1">IF(ISERROR($S324),"",OFFSET('Smelter Reference List'!$G$4,$S324-4,0))</f>
        <v/>
      </c>
      <c r="I324" s="248" t="str">
        <f ca="1">IF(ISERROR($S324),"",OFFSET('Smelter Reference List'!$H$4,$S324-4,0))</f>
        <v/>
      </c>
      <c r="J324" s="248" t="str">
        <f ca="1">IF(ISERROR($S324),"",OFFSET('Smelter Reference List'!$I$4,$S324-4,0))</f>
        <v/>
      </c>
      <c r="K324" s="245"/>
      <c r="L324" s="245"/>
      <c r="M324" s="245"/>
      <c r="N324" s="245"/>
      <c r="O324" s="245"/>
      <c r="P324" s="245"/>
      <c r="Q324" s="246"/>
      <c r="R324" s="233"/>
      <c r="S324" s="234" t="e">
        <f>IF(C324="",NA(),MATCH($B324&amp;$C324,'Smelter Reference List'!$J:$J,0))</f>
        <v>#N/A</v>
      </c>
      <c r="T324" s="235"/>
      <c r="U324" s="235">
        <f t="shared" ca="1" si="8"/>
        <v>0</v>
      </c>
      <c r="V324" s="235"/>
      <c r="W324" s="235"/>
      <c r="Y324" s="228" t="str">
        <f t="shared" si="9"/>
        <v/>
      </c>
    </row>
    <row r="325" spans="1:25" s="228" customFormat="1" ht="20.25">
      <c r="A325" s="257"/>
      <c r="B325" s="232" t="str">
        <f>IF(LEN(A325)=0,"",INDEX('Smelter Reference List'!$A:$A,MATCH($A325,'Smelter Reference List'!$E:$E,0)))</f>
        <v/>
      </c>
      <c r="C325" s="297" t="str">
        <f>IF(LEN(A325)=0,"",INDEX('Smelter Reference List'!$C:$C,MATCH($A325,'Smelter Reference List'!$E:$E,0)))</f>
        <v/>
      </c>
      <c r="D325" s="161" t="str">
        <f ca="1">IF(ISERROR($S325),"",OFFSET('Smelter Reference List'!$C$4,$S325-4,0)&amp;"")</f>
        <v/>
      </c>
      <c r="E325" s="161" t="str">
        <f ca="1">IF(ISERROR($S325),"",OFFSET('Smelter Reference List'!$D$4,$S325-4,0)&amp;"")</f>
        <v/>
      </c>
      <c r="F325" s="161" t="str">
        <f ca="1">IF(ISERROR($S325),"",OFFSET('Smelter Reference List'!$E$4,$S325-4,0))</f>
        <v/>
      </c>
      <c r="G325" s="161" t="str">
        <f ca="1">IF(C325=$U$4,"Enter smelter details", IF(ISERROR($S325),"",OFFSET('Smelter Reference List'!$F$4,$S325-4,0)))</f>
        <v/>
      </c>
      <c r="H325" s="247" t="str">
        <f ca="1">IF(ISERROR($S325),"",OFFSET('Smelter Reference List'!$G$4,$S325-4,0))</f>
        <v/>
      </c>
      <c r="I325" s="248" t="str">
        <f ca="1">IF(ISERROR($S325),"",OFFSET('Smelter Reference List'!$H$4,$S325-4,0))</f>
        <v/>
      </c>
      <c r="J325" s="248" t="str">
        <f ca="1">IF(ISERROR($S325),"",OFFSET('Smelter Reference List'!$I$4,$S325-4,0))</f>
        <v/>
      </c>
      <c r="K325" s="245"/>
      <c r="L325" s="245"/>
      <c r="M325" s="245"/>
      <c r="N325" s="245"/>
      <c r="O325" s="245"/>
      <c r="P325" s="245"/>
      <c r="Q325" s="246"/>
      <c r="R325" s="233"/>
      <c r="S325" s="234" t="e">
        <f>IF(C325="",NA(),MATCH($B325&amp;$C325,'Smelter Reference List'!$J:$J,0))</f>
        <v>#N/A</v>
      </c>
      <c r="T325" s="235"/>
      <c r="U325" s="235">
        <f t="shared" ca="1" si="8"/>
        <v>0</v>
      </c>
      <c r="V325" s="235"/>
      <c r="W325" s="235"/>
      <c r="Y325" s="228" t="str">
        <f t="shared" si="9"/>
        <v/>
      </c>
    </row>
    <row r="326" spans="1:25" s="228" customFormat="1" ht="20.25">
      <c r="A326" s="257"/>
      <c r="B326" s="232" t="str">
        <f>IF(LEN(A326)=0,"",INDEX('Smelter Reference List'!$A:$A,MATCH($A326,'Smelter Reference List'!$E:$E,0)))</f>
        <v/>
      </c>
      <c r="C326" s="297" t="str">
        <f>IF(LEN(A326)=0,"",INDEX('Smelter Reference List'!$C:$C,MATCH($A326,'Smelter Reference List'!$E:$E,0)))</f>
        <v/>
      </c>
      <c r="D326" s="161" t="str">
        <f ca="1">IF(ISERROR($S326),"",OFFSET('Smelter Reference List'!$C$4,$S326-4,0)&amp;"")</f>
        <v/>
      </c>
      <c r="E326" s="161" t="str">
        <f ca="1">IF(ISERROR($S326),"",OFFSET('Smelter Reference List'!$D$4,$S326-4,0)&amp;"")</f>
        <v/>
      </c>
      <c r="F326" s="161" t="str">
        <f ca="1">IF(ISERROR($S326),"",OFFSET('Smelter Reference List'!$E$4,$S326-4,0))</f>
        <v/>
      </c>
      <c r="G326" s="161" t="str">
        <f ca="1">IF(C326=$U$4,"Enter smelter details", IF(ISERROR($S326),"",OFFSET('Smelter Reference List'!$F$4,$S326-4,0)))</f>
        <v/>
      </c>
      <c r="H326" s="247" t="str">
        <f ca="1">IF(ISERROR($S326),"",OFFSET('Smelter Reference List'!$G$4,$S326-4,0))</f>
        <v/>
      </c>
      <c r="I326" s="248" t="str">
        <f ca="1">IF(ISERROR($S326),"",OFFSET('Smelter Reference List'!$H$4,$S326-4,0))</f>
        <v/>
      </c>
      <c r="J326" s="248" t="str">
        <f ca="1">IF(ISERROR($S326),"",OFFSET('Smelter Reference List'!$I$4,$S326-4,0))</f>
        <v/>
      </c>
      <c r="K326" s="245"/>
      <c r="L326" s="245"/>
      <c r="M326" s="245"/>
      <c r="N326" s="245"/>
      <c r="O326" s="245"/>
      <c r="P326" s="245"/>
      <c r="Q326" s="246"/>
      <c r="R326" s="233"/>
      <c r="S326" s="234" t="e">
        <f>IF(C326="",NA(),MATCH($B326&amp;$C326,'Smelter Reference List'!$J:$J,0))</f>
        <v>#N/A</v>
      </c>
      <c r="T326" s="235"/>
      <c r="U326" s="235">
        <f t="shared" ref="U326:U389" ca="1" si="10">IF(AND(C326="Smelter not listed",OR(LEN(D326)=0,LEN(E326)=0)),1,0)</f>
        <v>0</v>
      </c>
      <c r="V326" s="235"/>
      <c r="W326" s="235"/>
      <c r="Y326" s="228" t="str">
        <f t="shared" ref="Y326:Y389" si="11">B326&amp;C326</f>
        <v/>
      </c>
    </row>
    <row r="327" spans="1:25" s="228" customFormat="1" ht="20.25">
      <c r="A327" s="257"/>
      <c r="B327" s="232" t="str">
        <f>IF(LEN(A327)=0,"",INDEX('Smelter Reference List'!$A:$A,MATCH($A327,'Smelter Reference List'!$E:$E,0)))</f>
        <v/>
      </c>
      <c r="C327" s="297" t="str">
        <f>IF(LEN(A327)=0,"",INDEX('Smelter Reference List'!$C:$C,MATCH($A327,'Smelter Reference List'!$E:$E,0)))</f>
        <v/>
      </c>
      <c r="D327" s="161" t="str">
        <f ca="1">IF(ISERROR($S327),"",OFFSET('Smelter Reference List'!$C$4,$S327-4,0)&amp;"")</f>
        <v/>
      </c>
      <c r="E327" s="161" t="str">
        <f ca="1">IF(ISERROR($S327),"",OFFSET('Smelter Reference List'!$D$4,$S327-4,0)&amp;"")</f>
        <v/>
      </c>
      <c r="F327" s="161" t="str">
        <f ca="1">IF(ISERROR($S327),"",OFFSET('Smelter Reference List'!$E$4,$S327-4,0))</f>
        <v/>
      </c>
      <c r="G327" s="161" t="str">
        <f ca="1">IF(C327=$U$4,"Enter smelter details", IF(ISERROR($S327),"",OFFSET('Smelter Reference List'!$F$4,$S327-4,0)))</f>
        <v/>
      </c>
      <c r="H327" s="247" t="str">
        <f ca="1">IF(ISERROR($S327),"",OFFSET('Smelter Reference List'!$G$4,$S327-4,0))</f>
        <v/>
      </c>
      <c r="I327" s="248" t="str">
        <f ca="1">IF(ISERROR($S327),"",OFFSET('Smelter Reference List'!$H$4,$S327-4,0))</f>
        <v/>
      </c>
      <c r="J327" s="248" t="str">
        <f ca="1">IF(ISERROR($S327),"",OFFSET('Smelter Reference List'!$I$4,$S327-4,0))</f>
        <v/>
      </c>
      <c r="K327" s="245"/>
      <c r="L327" s="245"/>
      <c r="M327" s="245"/>
      <c r="N327" s="245"/>
      <c r="O327" s="245"/>
      <c r="P327" s="245"/>
      <c r="Q327" s="246"/>
      <c r="R327" s="233"/>
      <c r="S327" s="234" t="e">
        <f>IF(C327="",NA(),MATCH($B327&amp;$C327,'Smelter Reference List'!$J:$J,0))</f>
        <v>#N/A</v>
      </c>
      <c r="T327" s="235"/>
      <c r="U327" s="235">
        <f t="shared" ca="1" si="10"/>
        <v>0</v>
      </c>
      <c r="V327" s="235"/>
      <c r="W327" s="235"/>
      <c r="Y327" s="228" t="str">
        <f t="shared" si="11"/>
        <v/>
      </c>
    </row>
    <row r="328" spans="1:25" s="228" customFormat="1" ht="20.25">
      <c r="A328" s="257"/>
      <c r="B328" s="232" t="str">
        <f>IF(LEN(A328)=0,"",INDEX('Smelter Reference List'!$A:$A,MATCH($A328,'Smelter Reference List'!$E:$E,0)))</f>
        <v/>
      </c>
      <c r="C328" s="297" t="str">
        <f>IF(LEN(A328)=0,"",INDEX('Smelter Reference List'!$C:$C,MATCH($A328,'Smelter Reference List'!$E:$E,0)))</f>
        <v/>
      </c>
      <c r="D328" s="161" t="str">
        <f ca="1">IF(ISERROR($S328),"",OFFSET('Smelter Reference List'!$C$4,$S328-4,0)&amp;"")</f>
        <v/>
      </c>
      <c r="E328" s="161" t="str">
        <f ca="1">IF(ISERROR($S328),"",OFFSET('Smelter Reference List'!$D$4,$S328-4,0)&amp;"")</f>
        <v/>
      </c>
      <c r="F328" s="161" t="str">
        <f ca="1">IF(ISERROR($S328),"",OFFSET('Smelter Reference List'!$E$4,$S328-4,0))</f>
        <v/>
      </c>
      <c r="G328" s="161" t="str">
        <f ca="1">IF(C328=$U$4,"Enter smelter details", IF(ISERROR($S328),"",OFFSET('Smelter Reference List'!$F$4,$S328-4,0)))</f>
        <v/>
      </c>
      <c r="H328" s="247" t="str">
        <f ca="1">IF(ISERROR($S328),"",OFFSET('Smelter Reference List'!$G$4,$S328-4,0))</f>
        <v/>
      </c>
      <c r="I328" s="248" t="str">
        <f ca="1">IF(ISERROR($S328),"",OFFSET('Smelter Reference List'!$H$4,$S328-4,0))</f>
        <v/>
      </c>
      <c r="J328" s="248" t="str">
        <f ca="1">IF(ISERROR($S328),"",OFFSET('Smelter Reference List'!$I$4,$S328-4,0))</f>
        <v/>
      </c>
      <c r="K328" s="245"/>
      <c r="L328" s="245"/>
      <c r="M328" s="245"/>
      <c r="N328" s="245"/>
      <c r="O328" s="245"/>
      <c r="P328" s="245"/>
      <c r="Q328" s="246"/>
      <c r="R328" s="233"/>
      <c r="S328" s="234" t="e">
        <f>IF(C328="",NA(),MATCH($B328&amp;$C328,'Smelter Reference List'!$J:$J,0))</f>
        <v>#N/A</v>
      </c>
      <c r="T328" s="235"/>
      <c r="U328" s="235">
        <f t="shared" ca="1" si="10"/>
        <v>0</v>
      </c>
      <c r="V328" s="235"/>
      <c r="W328" s="235"/>
      <c r="Y328" s="228" t="str">
        <f t="shared" si="11"/>
        <v/>
      </c>
    </row>
    <row r="329" spans="1:25" s="228" customFormat="1" ht="20.25">
      <c r="A329" s="257"/>
      <c r="B329" s="232" t="str">
        <f>IF(LEN(A329)=0,"",INDEX('Smelter Reference List'!$A:$A,MATCH($A329,'Smelter Reference List'!$E:$E,0)))</f>
        <v/>
      </c>
      <c r="C329" s="297" t="str">
        <f>IF(LEN(A329)=0,"",INDEX('Smelter Reference List'!$C:$C,MATCH($A329,'Smelter Reference List'!$E:$E,0)))</f>
        <v/>
      </c>
      <c r="D329" s="161" t="str">
        <f ca="1">IF(ISERROR($S329),"",OFFSET('Smelter Reference List'!$C$4,$S329-4,0)&amp;"")</f>
        <v/>
      </c>
      <c r="E329" s="161" t="str">
        <f ca="1">IF(ISERROR($S329),"",OFFSET('Smelter Reference List'!$D$4,$S329-4,0)&amp;"")</f>
        <v/>
      </c>
      <c r="F329" s="161" t="str">
        <f ca="1">IF(ISERROR($S329),"",OFFSET('Smelter Reference List'!$E$4,$S329-4,0))</f>
        <v/>
      </c>
      <c r="G329" s="161" t="str">
        <f ca="1">IF(C329=$U$4,"Enter smelter details", IF(ISERROR($S329),"",OFFSET('Smelter Reference List'!$F$4,$S329-4,0)))</f>
        <v/>
      </c>
      <c r="H329" s="247" t="str">
        <f ca="1">IF(ISERROR($S329),"",OFFSET('Smelter Reference List'!$G$4,$S329-4,0))</f>
        <v/>
      </c>
      <c r="I329" s="248" t="str">
        <f ca="1">IF(ISERROR($S329),"",OFFSET('Smelter Reference List'!$H$4,$S329-4,0))</f>
        <v/>
      </c>
      <c r="J329" s="248" t="str">
        <f ca="1">IF(ISERROR($S329),"",OFFSET('Smelter Reference List'!$I$4,$S329-4,0))</f>
        <v/>
      </c>
      <c r="K329" s="245"/>
      <c r="L329" s="245"/>
      <c r="M329" s="245"/>
      <c r="N329" s="245"/>
      <c r="O329" s="245"/>
      <c r="P329" s="245"/>
      <c r="Q329" s="246"/>
      <c r="R329" s="233"/>
      <c r="S329" s="234" t="e">
        <f>IF(C329="",NA(),MATCH($B329&amp;$C329,'Smelter Reference List'!$J:$J,0))</f>
        <v>#N/A</v>
      </c>
      <c r="T329" s="235"/>
      <c r="U329" s="235">
        <f t="shared" ca="1" si="10"/>
        <v>0</v>
      </c>
      <c r="V329" s="235"/>
      <c r="W329" s="235"/>
      <c r="Y329" s="228" t="str">
        <f t="shared" si="11"/>
        <v/>
      </c>
    </row>
    <row r="330" spans="1:25" s="228" customFormat="1" ht="20.25">
      <c r="A330" s="257"/>
      <c r="B330" s="232" t="str">
        <f>IF(LEN(A330)=0,"",INDEX('Smelter Reference List'!$A:$A,MATCH($A330,'Smelter Reference List'!$E:$E,0)))</f>
        <v/>
      </c>
      <c r="C330" s="297" t="str">
        <f>IF(LEN(A330)=0,"",INDEX('Smelter Reference List'!$C:$C,MATCH($A330,'Smelter Reference List'!$E:$E,0)))</f>
        <v/>
      </c>
      <c r="D330" s="161" t="str">
        <f ca="1">IF(ISERROR($S330),"",OFFSET('Smelter Reference List'!$C$4,$S330-4,0)&amp;"")</f>
        <v/>
      </c>
      <c r="E330" s="161" t="str">
        <f ca="1">IF(ISERROR($S330),"",OFFSET('Smelter Reference List'!$D$4,$S330-4,0)&amp;"")</f>
        <v/>
      </c>
      <c r="F330" s="161" t="str">
        <f ca="1">IF(ISERROR($S330),"",OFFSET('Smelter Reference List'!$E$4,$S330-4,0))</f>
        <v/>
      </c>
      <c r="G330" s="161" t="str">
        <f ca="1">IF(C330=$U$4,"Enter smelter details", IF(ISERROR($S330),"",OFFSET('Smelter Reference List'!$F$4,$S330-4,0)))</f>
        <v/>
      </c>
      <c r="H330" s="247" t="str">
        <f ca="1">IF(ISERROR($S330),"",OFFSET('Smelter Reference List'!$G$4,$S330-4,0))</f>
        <v/>
      </c>
      <c r="I330" s="248" t="str">
        <f ca="1">IF(ISERROR($S330),"",OFFSET('Smelter Reference List'!$H$4,$S330-4,0))</f>
        <v/>
      </c>
      <c r="J330" s="248" t="str">
        <f ca="1">IF(ISERROR($S330),"",OFFSET('Smelter Reference List'!$I$4,$S330-4,0))</f>
        <v/>
      </c>
      <c r="K330" s="245"/>
      <c r="L330" s="245"/>
      <c r="M330" s="245"/>
      <c r="N330" s="245"/>
      <c r="O330" s="245"/>
      <c r="P330" s="245"/>
      <c r="Q330" s="246"/>
      <c r="R330" s="233"/>
      <c r="S330" s="234" t="e">
        <f>IF(C330="",NA(),MATCH($B330&amp;$C330,'Smelter Reference List'!$J:$J,0))</f>
        <v>#N/A</v>
      </c>
      <c r="T330" s="235"/>
      <c r="U330" s="235">
        <f t="shared" ca="1" si="10"/>
        <v>0</v>
      </c>
      <c r="V330" s="235"/>
      <c r="W330" s="235"/>
      <c r="Y330" s="228" t="str">
        <f t="shared" si="11"/>
        <v/>
      </c>
    </row>
    <row r="331" spans="1:25" s="228" customFormat="1" ht="20.25">
      <c r="A331" s="257"/>
      <c r="B331" s="232" t="str">
        <f>IF(LEN(A331)=0,"",INDEX('Smelter Reference List'!$A:$A,MATCH($A331,'Smelter Reference List'!$E:$E,0)))</f>
        <v/>
      </c>
      <c r="C331" s="297" t="str">
        <f>IF(LEN(A331)=0,"",INDEX('Smelter Reference List'!$C:$C,MATCH($A331,'Smelter Reference List'!$E:$E,0)))</f>
        <v/>
      </c>
      <c r="D331" s="161" t="str">
        <f ca="1">IF(ISERROR($S331),"",OFFSET('Smelter Reference List'!$C$4,$S331-4,0)&amp;"")</f>
        <v/>
      </c>
      <c r="E331" s="161" t="str">
        <f ca="1">IF(ISERROR($S331),"",OFFSET('Smelter Reference List'!$D$4,$S331-4,0)&amp;"")</f>
        <v/>
      </c>
      <c r="F331" s="161" t="str">
        <f ca="1">IF(ISERROR($S331),"",OFFSET('Smelter Reference List'!$E$4,$S331-4,0))</f>
        <v/>
      </c>
      <c r="G331" s="161" t="str">
        <f ca="1">IF(C331=$U$4,"Enter smelter details", IF(ISERROR($S331),"",OFFSET('Smelter Reference List'!$F$4,$S331-4,0)))</f>
        <v/>
      </c>
      <c r="H331" s="247" t="str">
        <f ca="1">IF(ISERROR($S331),"",OFFSET('Smelter Reference List'!$G$4,$S331-4,0))</f>
        <v/>
      </c>
      <c r="I331" s="248" t="str">
        <f ca="1">IF(ISERROR($S331),"",OFFSET('Smelter Reference List'!$H$4,$S331-4,0))</f>
        <v/>
      </c>
      <c r="J331" s="248" t="str">
        <f ca="1">IF(ISERROR($S331),"",OFFSET('Smelter Reference List'!$I$4,$S331-4,0))</f>
        <v/>
      </c>
      <c r="K331" s="245"/>
      <c r="L331" s="245"/>
      <c r="M331" s="245"/>
      <c r="N331" s="245"/>
      <c r="O331" s="245"/>
      <c r="P331" s="245"/>
      <c r="Q331" s="246"/>
      <c r="R331" s="233"/>
      <c r="S331" s="234" t="e">
        <f>IF(C331="",NA(),MATCH($B331&amp;$C331,'Smelter Reference List'!$J:$J,0))</f>
        <v>#N/A</v>
      </c>
      <c r="T331" s="235"/>
      <c r="U331" s="235">
        <f t="shared" ca="1" si="10"/>
        <v>0</v>
      </c>
      <c r="V331" s="235"/>
      <c r="W331" s="235"/>
      <c r="Y331" s="228" t="str">
        <f t="shared" si="11"/>
        <v/>
      </c>
    </row>
    <row r="332" spans="1:25" s="228" customFormat="1" ht="20.25">
      <c r="A332" s="257"/>
      <c r="B332" s="232" t="str">
        <f>IF(LEN(A332)=0,"",INDEX('Smelter Reference List'!$A:$A,MATCH($A332,'Smelter Reference List'!$E:$E,0)))</f>
        <v/>
      </c>
      <c r="C332" s="297" t="str">
        <f>IF(LEN(A332)=0,"",INDEX('Smelter Reference List'!$C:$C,MATCH($A332,'Smelter Reference List'!$E:$E,0)))</f>
        <v/>
      </c>
      <c r="D332" s="161" t="str">
        <f ca="1">IF(ISERROR($S332),"",OFFSET('Smelter Reference List'!$C$4,$S332-4,0)&amp;"")</f>
        <v/>
      </c>
      <c r="E332" s="161" t="str">
        <f ca="1">IF(ISERROR($S332),"",OFFSET('Smelter Reference List'!$D$4,$S332-4,0)&amp;"")</f>
        <v/>
      </c>
      <c r="F332" s="161" t="str">
        <f ca="1">IF(ISERROR($S332),"",OFFSET('Smelter Reference List'!$E$4,$S332-4,0))</f>
        <v/>
      </c>
      <c r="G332" s="161" t="str">
        <f ca="1">IF(C332=$U$4,"Enter smelter details", IF(ISERROR($S332),"",OFFSET('Smelter Reference List'!$F$4,$S332-4,0)))</f>
        <v/>
      </c>
      <c r="H332" s="247" t="str">
        <f ca="1">IF(ISERROR($S332),"",OFFSET('Smelter Reference List'!$G$4,$S332-4,0))</f>
        <v/>
      </c>
      <c r="I332" s="248" t="str">
        <f ca="1">IF(ISERROR($S332),"",OFFSET('Smelter Reference List'!$H$4,$S332-4,0))</f>
        <v/>
      </c>
      <c r="J332" s="248" t="str">
        <f ca="1">IF(ISERROR($S332),"",OFFSET('Smelter Reference List'!$I$4,$S332-4,0))</f>
        <v/>
      </c>
      <c r="K332" s="245"/>
      <c r="L332" s="245"/>
      <c r="M332" s="245"/>
      <c r="N332" s="245"/>
      <c r="O332" s="245"/>
      <c r="P332" s="245"/>
      <c r="Q332" s="246"/>
      <c r="R332" s="233"/>
      <c r="S332" s="234" t="e">
        <f>IF(C332="",NA(),MATCH($B332&amp;$C332,'Smelter Reference List'!$J:$J,0))</f>
        <v>#N/A</v>
      </c>
      <c r="T332" s="235"/>
      <c r="U332" s="235">
        <f t="shared" ca="1" si="10"/>
        <v>0</v>
      </c>
      <c r="V332" s="235"/>
      <c r="W332" s="235"/>
      <c r="Y332" s="228" t="str">
        <f t="shared" si="11"/>
        <v/>
      </c>
    </row>
    <row r="333" spans="1:25" s="228" customFormat="1" ht="20.25">
      <c r="A333" s="257"/>
      <c r="B333" s="232" t="str">
        <f>IF(LEN(A333)=0,"",INDEX('Smelter Reference List'!$A:$A,MATCH($A333,'Smelter Reference List'!$E:$E,0)))</f>
        <v/>
      </c>
      <c r="C333" s="297" t="str">
        <f>IF(LEN(A333)=0,"",INDEX('Smelter Reference List'!$C:$C,MATCH($A333,'Smelter Reference List'!$E:$E,0)))</f>
        <v/>
      </c>
      <c r="D333" s="161" t="str">
        <f ca="1">IF(ISERROR($S333),"",OFFSET('Smelter Reference List'!$C$4,$S333-4,0)&amp;"")</f>
        <v/>
      </c>
      <c r="E333" s="161" t="str">
        <f ca="1">IF(ISERROR($S333),"",OFFSET('Smelter Reference List'!$D$4,$S333-4,0)&amp;"")</f>
        <v/>
      </c>
      <c r="F333" s="161" t="str">
        <f ca="1">IF(ISERROR($S333),"",OFFSET('Smelter Reference List'!$E$4,$S333-4,0))</f>
        <v/>
      </c>
      <c r="G333" s="161" t="str">
        <f ca="1">IF(C333=$U$4,"Enter smelter details", IF(ISERROR($S333),"",OFFSET('Smelter Reference List'!$F$4,$S333-4,0)))</f>
        <v/>
      </c>
      <c r="H333" s="247" t="str">
        <f ca="1">IF(ISERROR($S333),"",OFFSET('Smelter Reference List'!$G$4,$S333-4,0))</f>
        <v/>
      </c>
      <c r="I333" s="248" t="str">
        <f ca="1">IF(ISERROR($S333),"",OFFSET('Smelter Reference List'!$H$4,$S333-4,0))</f>
        <v/>
      </c>
      <c r="J333" s="248" t="str">
        <f ca="1">IF(ISERROR($S333),"",OFFSET('Smelter Reference List'!$I$4,$S333-4,0))</f>
        <v/>
      </c>
      <c r="K333" s="245"/>
      <c r="L333" s="245"/>
      <c r="M333" s="245"/>
      <c r="N333" s="245"/>
      <c r="O333" s="245"/>
      <c r="P333" s="245"/>
      <c r="Q333" s="246"/>
      <c r="R333" s="233"/>
      <c r="S333" s="234" t="e">
        <f>IF(C333="",NA(),MATCH($B333&amp;$C333,'Smelter Reference List'!$J:$J,0))</f>
        <v>#N/A</v>
      </c>
      <c r="T333" s="235"/>
      <c r="U333" s="235">
        <f t="shared" ca="1" si="10"/>
        <v>0</v>
      </c>
      <c r="V333" s="235"/>
      <c r="W333" s="235"/>
      <c r="Y333" s="228" t="str">
        <f t="shared" si="11"/>
        <v/>
      </c>
    </row>
    <row r="334" spans="1:25" s="228" customFormat="1" ht="20.25">
      <c r="A334" s="257"/>
      <c r="B334" s="232" t="str">
        <f>IF(LEN(A334)=0,"",INDEX('Smelter Reference List'!$A:$A,MATCH($A334,'Smelter Reference List'!$E:$E,0)))</f>
        <v/>
      </c>
      <c r="C334" s="297" t="str">
        <f>IF(LEN(A334)=0,"",INDEX('Smelter Reference List'!$C:$C,MATCH($A334,'Smelter Reference List'!$E:$E,0)))</f>
        <v/>
      </c>
      <c r="D334" s="161" t="str">
        <f ca="1">IF(ISERROR($S334),"",OFFSET('Smelter Reference List'!$C$4,$S334-4,0)&amp;"")</f>
        <v/>
      </c>
      <c r="E334" s="161" t="str">
        <f ca="1">IF(ISERROR($S334),"",OFFSET('Smelter Reference List'!$D$4,$S334-4,0)&amp;"")</f>
        <v/>
      </c>
      <c r="F334" s="161" t="str">
        <f ca="1">IF(ISERROR($S334),"",OFFSET('Smelter Reference List'!$E$4,$S334-4,0))</f>
        <v/>
      </c>
      <c r="G334" s="161" t="str">
        <f ca="1">IF(C334=$U$4,"Enter smelter details", IF(ISERROR($S334),"",OFFSET('Smelter Reference List'!$F$4,$S334-4,0)))</f>
        <v/>
      </c>
      <c r="H334" s="247" t="str">
        <f ca="1">IF(ISERROR($S334),"",OFFSET('Smelter Reference List'!$G$4,$S334-4,0))</f>
        <v/>
      </c>
      <c r="I334" s="248" t="str">
        <f ca="1">IF(ISERROR($S334),"",OFFSET('Smelter Reference List'!$H$4,$S334-4,0))</f>
        <v/>
      </c>
      <c r="J334" s="248" t="str">
        <f ca="1">IF(ISERROR($S334),"",OFFSET('Smelter Reference List'!$I$4,$S334-4,0))</f>
        <v/>
      </c>
      <c r="K334" s="245"/>
      <c r="L334" s="245"/>
      <c r="M334" s="245"/>
      <c r="N334" s="245"/>
      <c r="O334" s="245"/>
      <c r="P334" s="245"/>
      <c r="Q334" s="246"/>
      <c r="R334" s="233"/>
      <c r="S334" s="234" t="e">
        <f>IF(C334="",NA(),MATCH($B334&amp;$C334,'Smelter Reference List'!$J:$J,0))</f>
        <v>#N/A</v>
      </c>
      <c r="T334" s="235"/>
      <c r="U334" s="235">
        <f t="shared" ca="1" si="10"/>
        <v>0</v>
      </c>
      <c r="V334" s="235"/>
      <c r="W334" s="235"/>
      <c r="Y334" s="228" t="str">
        <f t="shared" si="11"/>
        <v/>
      </c>
    </row>
    <row r="335" spans="1:25" s="228" customFormat="1" ht="20.25">
      <c r="A335" s="257"/>
      <c r="B335" s="232" t="str">
        <f>IF(LEN(A335)=0,"",INDEX('Smelter Reference List'!$A:$A,MATCH($A335,'Smelter Reference List'!$E:$E,0)))</f>
        <v/>
      </c>
      <c r="C335" s="297" t="str">
        <f>IF(LEN(A335)=0,"",INDEX('Smelter Reference List'!$C:$C,MATCH($A335,'Smelter Reference List'!$E:$E,0)))</f>
        <v/>
      </c>
      <c r="D335" s="161" t="str">
        <f ca="1">IF(ISERROR($S335),"",OFFSET('Smelter Reference List'!$C$4,$S335-4,0)&amp;"")</f>
        <v/>
      </c>
      <c r="E335" s="161" t="str">
        <f ca="1">IF(ISERROR($S335),"",OFFSET('Smelter Reference List'!$D$4,$S335-4,0)&amp;"")</f>
        <v/>
      </c>
      <c r="F335" s="161" t="str">
        <f ca="1">IF(ISERROR($S335),"",OFFSET('Smelter Reference List'!$E$4,$S335-4,0))</f>
        <v/>
      </c>
      <c r="G335" s="161" t="str">
        <f ca="1">IF(C335=$U$4,"Enter smelter details", IF(ISERROR($S335),"",OFFSET('Smelter Reference List'!$F$4,$S335-4,0)))</f>
        <v/>
      </c>
      <c r="H335" s="247" t="str">
        <f ca="1">IF(ISERROR($S335),"",OFFSET('Smelter Reference List'!$G$4,$S335-4,0))</f>
        <v/>
      </c>
      <c r="I335" s="248" t="str">
        <f ca="1">IF(ISERROR($S335),"",OFFSET('Smelter Reference List'!$H$4,$S335-4,0))</f>
        <v/>
      </c>
      <c r="J335" s="248" t="str">
        <f ca="1">IF(ISERROR($S335),"",OFFSET('Smelter Reference List'!$I$4,$S335-4,0))</f>
        <v/>
      </c>
      <c r="K335" s="245"/>
      <c r="L335" s="245"/>
      <c r="M335" s="245"/>
      <c r="N335" s="245"/>
      <c r="O335" s="245"/>
      <c r="P335" s="245"/>
      <c r="Q335" s="246"/>
      <c r="R335" s="233"/>
      <c r="S335" s="234" t="e">
        <f>IF(C335="",NA(),MATCH($B335&amp;$C335,'Smelter Reference List'!$J:$J,0))</f>
        <v>#N/A</v>
      </c>
      <c r="T335" s="235"/>
      <c r="U335" s="235">
        <f t="shared" ca="1" si="10"/>
        <v>0</v>
      </c>
      <c r="V335" s="235"/>
      <c r="W335" s="235"/>
      <c r="Y335" s="228" t="str">
        <f t="shared" si="11"/>
        <v/>
      </c>
    </row>
    <row r="336" spans="1:25" s="228" customFormat="1" ht="20.25">
      <c r="A336" s="257"/>
      <c r="B336" s="232" t="str">
        <f>IF(LEN(A336)=0,"",INDEX('Smelter Reference List'!$A:$A,MATCH($A336,'Smelter Reference List'!$E:$E,0)))</f>
        <v/>
      </c>
      <c r="C336" s="297" t="str">
        <f>IF(LEN(A336)=0,"",INDEX('Smelter Reference List'!$C:$C,MATCH($A336,'Smelter Reference List'!$E:$E,0)))</f>
        <v/>
      </c>
      <c r="D336" s="161" t="str">
        <f ca="1">IF(ISERROR($S336),"",OFFSET('Smelter Reference List'!$C$4,$S336-4,0)&amp;"")</f>
        <v/>
      </c>
      <c r="E336" s="161" t="str">
        <f ca="1">IF(ISERROR($S336),"",OFFSET('Smelter Reference List'!$D$4,$S336-4,0)&amp;"")</f>
        <v/>
      </c>
      <c r="F336" s="161" t="str">
        <f ca="1">IF(ISERROR($S336),"",OFFSET('Smelter Reference List'!$E$4,$S336-4,0))</f>
        <v/>
      </c>
      <c r="G336" s="161" t="str">
        <f ca="1">IF(C336=$U$4,"Enter smelter details", IF(ISERROR($S336),"",OFFSET('Smelter Reference List'!$F$4,$S336-4,0)))</f>
        <v/>
      </c>
      <c r="H336" s="247" t="str">
        <f ca="1">IF(ISERROR($S336),"",OFFSET('Smelter Reference List'!$G$4,$S336-4,0))</f>
        <v/>
      </c>
      <c r="I336" s="248" t="str">
        <f ca="1">IF(ISERROR($S336),"",OFFSET('Smelter Reference List'!$H$4,$S336-4,0))</f>
        <v/>
      </c>
      <c r="J336" s="248" t="str">
        <f ca="1">IF(ISERROR($S336),"",OFFSET('Smelter Reference List'!$I$4,$S336-4,0))</f>
        <v/>
      </c>
      <c r="K336" s="245"/>
      <c r="L336" s="245"/>
      <c r="M336" s="245"/>
      <c r="N336" s="245"/>
      <c r="O336" s="245"/>
      <c r="P336" s="245"/>
      <c r="Q336" s="246"/>
      <c r="R336" s="233"/>
      <c r="S336" s="234" t="e">
        <f>IF(C336="",NA(),MATCH($B336&amp;$C336,'Smelter Reference List'!$J:$J,0))</f>
        <v>#N/A</v>
      </c>
      <c r="T336" s="235"/>
      <c r="U336" s="235">
        <f t="shared" ca="1" si="10"/>
        <v>0</v>
      </c>
      <c r="V336" s="235"/>
      <c r="W336" s="235"/>
      <c r="Y336" s="228" t="str">
        <f t="shared" si="11"/>
        <v/>
      </c>
    </row>
    <row r="337" spans="1:25" s="228" customFormat="1" ht="20.25">
      <c r="A337" s="257"/>
      <c r="B337" s="232" t="str">
        <f>IF(LEN(A337)=0,"",INDEX('Smelter Reference List'!$A:$A,MATCH($A337,'Smelter Reference List'!$E:$E,0)))</f>
        <v/>
      </c>
      <c r="C337" s="297" t="str">
        <f>IF(LEN(A337)=0,"",INDEX('Smelter Reference List'!$C:$C,MATCH($A337,'Smelter Reference List'!$E:$E,0)))</f>
        <v/>
      </c>
      <c r="D337" s="161" t="str">
        <f ca="1">IF(ISERROR($S337),"",OFFSET('Smelter Reference List'!$C$4,$S337-4,0)&amp;"")</f>
        <v/>
      </c>
      <c r="E337" s="161" t="str">
        <f ca="1">IF(ISERROR($S337),"",OFFSET('Smelter Reference List'!$D$4,$S337-4,0)&amp;"")</f>
        <v/>
      </c>
      <c r="F337" s="161" t="str">
        <f ca="1">IF(ISERROR($S337),"",OFFSET('Smelter Reference List'!$E$4,$S337-4,0))</f>
        <v/>
      </c>
      <c r="G337" s="161" t="str">
        <f ca="1">IF(C337=$U$4,"Enter smelter details", IF(ISERROR($S337),"",OFFSET('Smelter Reference List'!$F$4,$S337-4,0)))</f>
        <v/>
      </c>
      <c r="H337" s="247" t="str">
        <f ca="1">IF(ISERROR($S337),"",OFFSET('Smelter Reference List'!$G$4,$S337-4,0))</f>
        <v/>
      </c>
      <c r="I337" s="248" t="str">
        <f ca="1">IF(ISERROR($S337),"",OFFSET('Smelter Reference List'!$H$4,$S337-4,0))</f>
        <v/>
      </c>
      <c r="J337" s="248" t="str">
        <f ca="1">IF(ISERROR($S337),"",OFFSET('Smelter Reference List'!$I$4,$S337-4,0))</f>
        <v/>
      </c>
      <c r="K337" s="245"/>
      <c r="L337" s="245"/>
      <c r="M337" s="245"/>
      <c r="N337" s="245"/>
      <c r="O337" s="245"/>
      <c r="P337" s="245"/>
      <c r="Q337" s="246"/>
      <c r="R337" s="233"/>
      <c r="S337" s="234" t="e">
        <f>IF(C337="",NA(),MATCH($B337&amp;$C337,'Smelter Reference List'!$J:$J,0))</f>
        <v>#N/A</v>
      </c>
      <c r="T337" s="235"/>
      <c r="U337" s="235">
        <f t="shared" ca="1" si="10"/>
        <v>0</v>
      </c>
      <c r="V337" s="235"/>
      <c r="W337" s="235"/>
      <c r="Y337" s="228" t="str">
        <f t="shared" si="11"/>
        <v/>
      </c>
    </row>
    <row r="338" spans="1:25" s="228" customFormat="1" ht="20.25">
      <c r="A338" s="257"/>
      <c r="B338" s="232" t="str">
        <f>IF(LEN(A338)=0,"",INDEX('Smelter Reference List'!$A:$A,MATCH($A338,'Smelter Reference List'!$E:$E,0)))</f>
        <v/>
      </c>
      <c r="C338" s="297" t="str">
        <f>IF(LEN(A338)=0,"",INDEX('Smelter Reference List'!$C:$C,MATCH($A338,'Smelter Reference List'!$E:$E,0)))</f>
        <v/>
      </c>
      <c r="D338" s="161" t="str">
        <f ca="1">IF(ISERROR($S338),"",OFFSET('Smelter Reference List'!$C$4,$S338-4,0)&amp;"")</f>
        <v/>
      </c>
      <c r="E338" s="161" t="str">
        <f ca="1">IF(ISERROR($S338),"",OFFSET('Smelter Reference List'!$D$4,$S338-4,0)&amp;"")</f>
        <v/>
      </c>
      <c r="F338" s="161" t="str">
        <f ca="1">IF(ISERROR($S338),"",OFFSET('Smelter Reference List'!$E$4,$S338-4,0))</f>
        <v/>
      </c>
      <c r="G338" s="161" t="str">
        <f ca="1">IF(C338=$U$4,"Enter smelter details", IF(ISERROR($S338),"",OFFSET('Smelter Reference List'!$F$4,$S338-4,0)))</f>
        <v/>
      </c>
      <c r="H338" s="247" t="str">
        <f ca="1">IF(ISERROR($S338),"",OFFSET('Smelter Reference List'!$G$4,$S338-4,0))</f>
        <v/>
      </c>
      <c r="I338" s="248" t="str">
        <f ca="1">IF(ISERROR($S338),"",OFFSET('Smelter Reference List'!$H$4,$S338-4,0))</f>
        <v/>
      </c>
      <c r="J338" s="248" t="str">
        <f ca="1">IF(ISERROR($S338),"",OFFSET('Smelter Reference List'!$I$4,$S338-4,0))</f>
        <v/>
      </c>
      <c r="K338" s="245"/>
      <c r="L338" s="245"/>
      <c r="M338" s="245"/>
      <c r="N338" s="245"/>
      <c r="O338" s="245"/>
      <c r="P338" s="245"/>
      <c r="Q338" s="246"/>
      <c r="R338" s="233"/>
      <c r="S338" s="234" t="e">
        <f>IF(C338="",NA(),MATCH($B338&amp;$C338,'Smelter Reference List'!$J:$J,0))</f>
        <v>#N/A</v>
      </c>
      <c r="T338" s="235"/>
      <c r="U338" s="235">
        <f t="shared" ca="1" si="10"/>
        <v>0</v>
      </c>
      <c r="V338" s="235"/>
      <c r="W338" s="235"/>
      <c r="Y338" s="228" t="str">
        <f t="shared" si="11"/>
        <v/>
      </c>
    </row>
    <row r="339" spans="1:25" s="228" customFormat="1" ht="20.25">
      <c r="A339" s="257"/>
      <c r="B339" s="232" t="str">
        <f>IF(LEN(A339)=0,"",INDEX('Smelter Reference List'!$A:$A,MATCH($A339,'Smelter Reference List'!$E:$E,0)))</f>
        <v/>
      </c>
      <c r="C339" s="297" t="str">
        <f>IF(LEN(A339)=0,"",INDEX('Smelter Reference List'!$C:$C,MATCH($A339,'Smelter Reference List'!$E:$E,0)))</f>
        <v/>
      </c>
      <c r="D339" s="161" t="str">
        <f ca="1">IF(ISERROR($S339),"",OFFSET('Smelter Reference List'!$C$4,$S339-4,0)&amp;"")</f>
        <v/>
      </c>
      <c r="E339" s="161" t="str">
        <f ca="1">IF(ISERROR($S339),"",OFFSET('Smelter Reference List'!$D$4,$S339-4,0)&amp;"")</f>
        <v/>
      </c>
      <c r="F339" s="161" t="str">
        <f ca="1">IF(ISERROR($S339),"",OFFSET('Smelter Reference List'!$E$4,$S339-4,0))</f>
        <v/>
      </c>
      <c r="G339" s="161" t="str">
        <f ca="1">IF(C339=$U$4,"Enter smelter details", IF(ISERROR($S339),"",OFFSET('Smelter Reference List'!$F$4,$S339-4,0)))</f>
        <v/>
      </c>
      <c r="H339" s="247" t="str">
        <f ca="1">IF(ISERROR($S339),"",OFFSET('Smelter Reference List'!$G$4,$S339-4,0))</f>
        <v/>
      </c>
      <c r="I339" s="248" t="str">
        <f ca="1">IF(ISERROR($S339),"",OFFSET('Smelter Reference List'!$H$4,$S339-4,0))</f>
        <v/>
      </c>
      <c r="J339" s="248" t="str">
        <f ca="1">IF(ISERROR($S339),"",OFFSET('Smelter Reference List'!$I$4,$S339-4,0))</f>
        <v/>
      </c>
      <c r="K339" s="245"/>
      <c r="L339" s="245"/>
      <c r="M339" s="245"/>
      <c r="N339" s="245"/>
      <c r="O339" s="245"/>
      <c r="P339" s="245"/>
      <c r="Q339" s="246"/>
      <c r="R339" s="233"/>
      <c r="S339" s="234" t="e">
        <f>IF(C339="",NA(),MATCH($B339&amp;$C339,'Smelter Reference List'!$J:$J,0))</f>
        <v>#N/A</v>
      </c>
      <c r="T339" s="235"/>
      <c r="U339" s="235">
        <f t="shared" ca="1" si="10"/>
        <v>0</v>
      </c>
      <c r="V339" s="235"/>
      <c r="W339" s="235"/>
      <c r="Y339" s="228" t="str">
        <f t="shared" si="11"/>
        <v/>
      </c>
    </row>
    <row r="340" spans="1:25" s="228" customFormat="1" ht="20.25">
      <c r="A340" s="257"/>
      <c r="B340" s="232" t="str">
        <f>IF(LEN(A340)=0,"",INDEX('Smelter Reference List'!$A:$A,MATCH($A340,'Smelter Reference List'!$E:$E,0)))</f>
        <v/>
      </c>
      <c r="C340" s="297" t="str">
        <f>IF(LEN(A340)=0,"",INDEX('Smelter Reference List'!$C:$C,MATCH($A340,'Smelter Reference List'!$E:$E,0)))</f>
        <v/>
      </c>
      <c r="D340" s="161" t="str">
        <f ca="1">IF(ISERROR($S340),"",OFFSET('Smelter Reference List'!$C$4,$S340-4,0)&amp;"")</f>
        <v/>
      </c>
      <c r="E340" s="161" t="str">
        <f ca="1">IF(ISERROR($S340),"",OFFSET('Smelter Reference List'!$D$4,$S340-4,0)&amp;"")</f>
        <v/>
      </c>
      <c r="F340" s="161" t="str">
        <f ca="1">IF(ISERROR($S340),"",OFFSET('Smelter Reference List'!$E$4,$S340-4,0))</f>
        <v/>
      </c>
      <c r="G340" s="161" t="str">
        <f ca="1">IF(C340=$U$4,"Enter smelter details", IF(ISERROR($S340),"",OFFSET('Smelter Reference List'!$F$4,$S340-4,0)))</f>
        <v/>
      </c>
      <c r="H340" s="247" t="str">
        <f ca="1">IF(ISERROR($S340),"",OFFSET('Smelter Reference List'!$G$4,$S340-4,0))</f>
        <v/>
      </c>
      <c r="I340" s="248" t="str">
        <f ca="1">IF(ISERROR($S340),"",OFFSET('Smelter Reference List'!$H$4,$S340-4,0))</f>
        <v/>
      </c>
      <c r="J340" s="248" t="str">
        <f ca="1">IF(ISERROR($S340),"",OFFSET('Smelter Reference List'!$I$4,$S340-4,0))</f>
        <v/>
      </c>
      <c r="K340" s="245"/>
      <c r="L340" s="245"/>
      <c r="M340" s="245"/>
      <c r="N340" s="245"/>
      <c r="O340" s="245"/>
      <c r="P340" s="245"/>
      <c r="Q340" s="246"/>
      <c r="R340" s="233"/>
      <c r="S340" s="234" t="e">
        <f>IF(C340="",NA(),MATCH($B340&amp;$C340,'Smelter Reference List'!$J:$J,0))</f>
        <v>#N/A</v>
      </c>
      <c r="T340" s="235"/>
      <c r="U340" s="235">
        <f t="shared" ca="1" si="10"/>
        <v>0</v>
      </c>
      <c r="V340" s="235"/>
      <c r="W340" s="235"/>
      <c r="Y340" s="228" t="str">
        <f t="shared" si="11"/>
        <v/>
      </c>
    </row>
    <row r="341" spans="1:25" s="228" customFormat="1" ht="20.25">
      <c r="A341" s="257"/>
      <c r="B341" s="232" t="str">
        <f>IF(LEN(A341)=0,"",INDEX('Smelter Reference List'!$A:$A,MATCH($A341,'Smelter Reference List'!$E:$E,0)))</f>
        <v/>
      </c>
      <c r="C341" s="297" t="str">
        <f>IF(LEN(A341)=0,"",INDEX('Smelter Reference List'!$C:$C,MATCH($A341,'Smelter Reference List'!$E:$E,0)))</f>
        <v/>
      </c>
      <c r="D341" s="161" t="str">
        <f ca="1">IF(ISERROR($S341),"",OFFSET('Smelter Reference List'!$C$4,$S341-4,0)&amp;"")</f>
        <v/>
      </c>
      <c r="E341" s="161" t="str">
        <f ca="1">IF(ISERROR($S341),"",OFFSET('Smelter Reference List'!$D$4,$S341-4,0)&amp;"")</f>
        <v/>
      </c>
      <c r="F341" s="161" t="str">
        <f ca="1">IF(ISERROR($S341),"",OFFSET('Smelter Reference List'!$E$4,$S341-4,0))</f>
        <v/>
      </c>
      <c r="G341" s="161" t="str">
        <f ca="1">IF(C341=$U$4,"Enter smelter details", IF(ISERROR($S341),"",OFFSET('Smelter Reference List'!$F$4,$S341-4,0)))</f>
        <v/>
      </c>
      <c r="H341" s="247" t="str">
        <f ca="1">IF(ISERROR($S341),"",OFFSET('Smelter Reference List'!$G$4,$S341-4,0))</f>
        <v/>
      </c>
      <c r="I341" s="248" t="str">
        <f ca="1">IF(ISERROR($S341),"",OFFSET('Smelter Reference List'!$H$4,$S341-4,0))</f>
        <v/>
      </c>
      <c r="J341" s="248" t="str">
        <f ca="1">IF(ISERROR($S341),"",OFFSET('Smelter Reference List'!$I$4,$S341-4,0))</f>
        <v/>
      </c>
      <c r="K341" s="245"/>
      <c r="L341" s="245"/>
      <c r="M341" s="245"/>
      <c r="N341" s="245"/>
      <c r="O341" s="245"/>
      <c r="P341" s="245"/>
      <c r="Q341" s="246"/>
      <c r="R341" s="233"/>
      <c r="S341" s="234" t="e">
        <f>IF(C341="",NA(),MATCH($B341&amp;$C341,'Smelter Reference List'!$J:$J,0))</f>
        <v>#N/A</v>
      </c>
      <c r="T341" s="235"/>
      <c r="U341" s="235">
        <f t="shared" ca="1" si="10"/>
        <v>0</v>
      </c>
      <c r="V341" s="235"/>
      <c r="W341" s="235"/>
      <c r="Y341" s="228" t="str">
        <f t="shared" si="11"/>
        <v/>
      </c>
    </row>
    <row r="342" spans="1:25" s="228" customFormat="1" ht="20.25">
      <c r="A342" s="257"/>
      <c r="B342" s="232" t="str">
        <f>IF(LEN(A342)=0,"",INDEX('Smelter Reference List'!$A:$A,MATCH($A342,'Smelter Reference List'!$E:$E,0)))</f>
        <v/>
      </c>
      <c r="C342" s="297" t="str">
        <f>IF(LEN(A342)=0,"",INDEX('Smelter Reference List'!$C:$C,MATCH($A342,'Smelter Reference List'!$E:$E,0)))</f>
        <v/>
      </c>
      <c r="D342" s="161" t="str">
        <f ca="1">IF(ISERROR($S342),"",OFFSET('Smelter Reference List'!$C$4,$S342-4,0)&amp;"")</f>
        <v/>
      </c>
      <c r="E342" s="161" t="str">
        <f ca="1">IF(ISERROR($S342),"",OFFSET('Smelter Reference List'!$D$4,$S342-4,0)&amp;"")</f>
        <v/>
      </c>
      <c r="F342" s="161" t="str">
        <f ca="1">IF(ISERROR($S342),"",OFFSET('Smelter Reference List'!$E$4,$S342-4,0))</f>
        <v/>
      </c>
      <c r="G342" s="161" t="str">
        <f ca="1">IF(C342=$U$4,"Enter smelter details", IF(ISERROR($S342),"",OFFSET('Smelter Reference List'!$F$4,$S342-4,0)))</f>
        <v/>
      </c>
      <c r="H342" s="247" t="str">
        <f ca="1">IF(ISERROR($S342),"",OFFSET('Smelter Reference List'!$G$4,$S342-4,0))</f>
        <v/>
      </c>
      <c r="I342" s="248" t="str">
        <f ca="1">IF(ISERROR($S342),"",OFFSET('Smelter Reference List'!$H$4,$S342-4,0))</f>
        <v/>
      </c>
      <c r="J342" s="248" t="str">
        <f ca="1">IF(ISERROR($S342),"",OFFSET('Smelter Reference List'!$I$4,$S342-4,0))</f>
        <v/>
      </c>
      <c r="K342" s="245"/>
      <c r="L342" s="245"/>
      <c r="M342" s="245"/>
      <c r="N342" s="245"/>
      <c r="O342" s="245"/>
      <c r="P342" s="245"/>
      <c r="Q342" s="246"/>
      <c r="R342" s="233"/>
      <c r="S342" s="234" t="e">
        <f>IF(C342="",NA(),MATCH($B342&amp;$C342,'Smelter Reference List'!$J:$J,0))</f>
        <v>#N/A</v>
      </c>
      <c r="T342" s="235"/>
      <c r="U342" s="235">
        <f t="shared" ca="1" si="10"/>
        <v>0</v>
      </c>
      <c r="V342" s="235"/>
      <c r="W342" s="235"/>
      <c r="Y342" s="228" t="str">
        <f t="shared" si="11"/>
        <v/>
      </c>
    </row>
    <row r="343" spans="1:25" s="228" customFormat="1" ht="20.25">
      <c r="A343" s="257"/>
      <c r="B343" s="232" t="str">
        <f>IF(LEN(A343)=0,"",INDEX('Smelter Reference List'!$A:$A,MATCH($A343,'Smelter Reference List'!$E:$E,0)))</f>
        <v/>
      </c>
      <c r="C343" s="297" t="str">
        <f>IF(LEN(A343)=0,"",INDEX('Smelter Reference List'!$C:$C,MATCH($A343,'Smelter Reference List'!$E:$E,0)))</f>
        <v/>
      </c>
      <c r="D343" s="161" t="str">
        <f ca="1">IF(ISERROR($S343),"",OFFSET('Smelter Reference List'!$C$4,$S343-4,0)&amp;"")</f>
        <v/>
      </c>
      <c r="E343" s="161" t="str">
        <f ca="1">IF(ISERROR($S343),"",OFFSET('Smelter Reference List'!$D$4,$S343-4,0)&amp;"")</f>
        <v/>
      </c>
      <c r="F343" s="161" t="str">
        <f ca="1">IF(ISERROR($S343),"",OFFSET('Smelter Reference List'!$E$4,$S343-4,0))</f>
        <v/>
      </c>
      <c r="G343" s="161" t="str">
        <f ca="1">IF(C343=$U$4,"Enter smelter details", IF(ISERROR($S343),"",OFFSET('Smelter Reference List'!$F$4,$S343-4,0)))</f>
        <v/>
      </c>
      <c r="H343" s="247" t="str">
        <f ca="1">IF(ISERROR($S343),"",OFFSET('Smelter Reference List'!$G$4,$S343-4,0))</f>
        <v/>
      </c>
      <c r="I343" s="248" t="str">
        <f ca="1">IF(ISERROR($S343),"",OFFSET('Smelter Reference List'!$H$4,$S343-4,0))</f>
        <v/>
      </c>
      <c r="J343" s="248" t="str">
        <f ca="1">IF(ISERROR($S343),"",OFFSET('Smelter Reference List'!$I$4,$S343-4,0))</f>
        <v/>
      </c>
      <c r="K343" s="245"/>
      <c r="L343" s="245"/>
      <c r="M343" s="245"/>
      <c r="N343" s="245"/>
      <c r="O343" s="245"/>
      <c r="P343" s="245"/>
      <c r="Q343" s="246"/>
      <c r="R343" s="233"/>
      <c r="S343" s="234" t="e">
        <f>IF(C343="",NA(),MATCH($B343&amp;$C343,'Smelter Reference List'!$J:$J,0))</f>
        <v>#N/A</v>
      </c>
      <c r="T343" s="235"/>
      <c r="U343" s="235">
        <f t="shared" ca="1" si="10"/>
        <v>0</v>
      </c>
      <c r="V343" s="235"/>
      <c r="W343" s="235"/>
      <c r="Y343" s="228" t="str">
        <f t="shared" si="11"/>
        <v/>
      </c>
    </row>
    <row r="344" spans="1:25" s="228" customFormat="1" ht="20.25">
      <c r="A344" s="257"/>
      <c r="B344" s="232" t="str">
        <f>IF(LEN(A344)=0,"",INDEX('Smelter Reference List'!$A:$A,MATCH($A344,'Smelter Reference List'!$E:$E,0)))</f>
        <v/>
      </c>
      <c r="C344" s="297" t="str">
        <f>IF(LEN(A344)=0,"",INDEX('Smelter Reference List'!$C:$C,MATCH($A344,'Smelter Reference List'!$E:$E,0)))</f>
        <v/>
      </c>
      <c r="D344" s="161" t="str">
        <f ca="1">IF(ISERROR($S344),"",OFFSET('Smelter Reference List'!$C$4,$S344-4,0)&amp;"")</f>
        <v/>
      </c>
      <c r="E344" s="161" t="str">
        <f ca="1">IF(ISERROR($S344),"",OFFSET('Smelter Reference List'!$D$4,$S344-4,0)&amp;"")</f>
        <v/>
      </c>
      <c r="F344" s="161" t="str">
        <f ca="1">IF(ISERROR($S344),"",OFFSET('Smelter Reference List'!$E$4,$S344-4,0))</f>
        <v/>
      </c>
      <c r="G344" s="161" t="str">
        <f ca="1">IF(C344=$U$4,"Enter smelter details", IF(ISERROR($S344),"",OFFSET('Smelter Reference List'!$F$4,$S344-4,0)))</f>
        <v/>
      </c>
      <c r="H344" s="247" t="str">
        <f ca="1">IF(ISERROR($S344),"",OFFSET('Smelter Reference List'!$G$4,$S344-4,0))</f>
        <v/>
      </c>
      <c r="I344" s="248" t="str">
        <f ca="1">IF(ISERROR($S344),"",OFFSET('Smelter Reference List'!$H$4,$S344-4,0))</f>
        <v/>
      </c>
      <c r="J344" s="248" t="str">
        <f ca="1">IF(ISERROR($S344),"",OFFSET('Smelter Reference List'!$I$4,$S344-4,0))</f>
        <v/>
      </c>
      <c r="K344" s="245"/>
      <c r="L344" s="245"/>
      <c r="M344" s="245"/>
      <c r="N344" s="245"/>
      <c r="O344" s="245"/>
      <c r="P344" s="245"/>
      <c r="Q344" s="246"/>
      <c r="R344" s="233"/>
      <c r="S344" s="234" t="e">
        <f>IF(C344="",NA(),MATCH($B344&amp;$C344,'Smelter Reference List'!$J:$J,0))</f>
        <v>#N/A</v>
      </c>
      <c r="T344" s="235"/>
      <c r="U344" s="235">
        <f t="shared" ca="1" si="10"/>
        <v>0</v>
      </c>
      <c r="V344" s="235"/>
      <c r="W344" s="235"/>
      <c r="Y344" s="228" t="str">
        <f t="shared" si="11"/>
        <v/>
      </c>
    </row>
    <row r="345" spans="1:25" s="228" customFormat="1" ht="20.25">
      <c r="A345" s="257"/>
      <c r="B345" s="232" t="str">
        <f>IF(LEN(A345)=0,"",INDEX('Smelter Reference List'!$A:$A,MATCH($A345,'Smelter Reference List'!$E:$E,0)))</f>
        <v/>
      </c>
      <c r="C345" s="297" t="str">
        <f>IF(LEN(A345)=0,"",INDEX('Smelter Reference List'!$C:$C,MATCH($A345,'Smelter Reference List'!$E:$E,0)))</f>
        <v/>
      </c>
      <c r="D345" s="161" t="str">
        <f ca="1">IF(ISERROR($S345),"",OFFSET('Smelter Reference List'!$C$4,$S345-4,0)&amp;"")</f>
        <v/>
      </c>
      <c r="E345" s="161" t="str">
        <f ca="1">IF(ISERROR($S345),"",OFFSET('Smelter Reference List'!$D$4,$S345-4,0)&amp;"")</f>
        <v/>
      </c>
      <c r="F345" s="161" t="str">
        <f ca="1">IF(ISERROR($S345),"",OFFSET('Smelter Reference List'!$E$4,$S345-4,0))</f>
        <v/>
      </c>
      <c r="G345" s="161" t="str">
        <f ca="1">IF(C345=$U$4,"Enter smelter details", IF(ISERROR($S345),"",OFFSET('Smelter Reference List'!$F$4,$S345-4,0)))</f>
        <v/>
      </c>
      <c r="H345" s="247" t="str">
        <f ca="1">IF(ISERROR($S345),"",OFFSET('Smelter Reference List'!$G$4,$S345-4,0))</f>
        <v/>
      </c>
      <c r="I345" s="248" t="str">
        <f ca="1">IF(ISERROR($S345),"",OFFSET('Smelter Reference List'!$H$4,$S345-4,0))</f>
        <v/>
      </c>
      <c r="J345" s="248" t="str">
        <f ca="1">IF(ISERROR($S345),"",OFFSET('Smelter Reference List'!$I$4,$S345-4,0))</f>
        <v/>
      </c>
      <c r="K345" s="245"/>
      <c r="L345" s="245"/>
      <c r="M345" s="245"/>
      <c r="N345" s="245"/>
      <c r="O345" s="245"/>
      <c r="P345" s="245"/>
      <c r="Q345" s="246"/>
      <c r="R345" s="233"/>
      <c r="S345" s="234" t="e">
        <f>IF(C345="",NA(),MATCH($B345&amp;$C345,'Smelter Reference List'!$J:$J,0))</f>
        <v>#N/A</v>
      </c>
      <c r="T345" s="235"/>
      <c r="U345" s="235">
        <f t="shared" ca="1" si="10"/>
        <v>0</v>
      </c>
      <c r="V345" s="235"/>
      <c r="W345" s="235"/>
      <c r="Y345" s="228" t="str">
        <f t="shared" si="11"/>
        <v/>
      </c>
    </row>
    <row r="346" spans="1:25" s="228" customFormat="1" ht="20.25">
      <c r="A346" s="257"/>
      <c r="B346" s="232" t="str">
        <f>IF(LEN(A346)=0,"",INDEX('Smelter Reference List'!$A:$A,MATCH($A346,'Smelter Reference List'!$E:$E,0)))</f>
        <v/>
      </c>
      <c r="C346" s="297" t="str">
        <f>IF(LEN(A346)=0,"",INDEX('Smelter Reference List'!$C:$C,MATCH($A346,'Smelter Reference List'!$E:$E,0)))</f>
        <v/>
      </c>
      <c r="D346" s="161" t="str">
        <f ca="1">IF(ISERROR($S346),"",OFFSET('Smelter Reference List'!$C$4,$S346-4,0)&amp;"")</f>
        <v/>
      </c>
      <c r="E346" s="161" t="str">
        <f ca="1">IF(ISERROR($S346),"",OFFSET('Smelter Reference List'!$D$4,$S346-4,0)&amp;"")</f>
        <v/>
      </c>
      <c r="F346" s="161" t="str">
        <f ca="1">IF(ISERROR($S346),"",OFFSET('Smelter Reference List'!$E$4,$S346-4,0))</f>
        <v/>
      </c>
      <c r="G346" s="161" t="str">
        <f ca="1">IF(C346=$U$4,"Enter smelter details", IF(ISERROR($S346),"",OFFSET('Smelter Reference List'!$F$4,$S346-4,0)))</f>
        <v/>
      </c>
      <c r="H346" s="247" t="str">
        <f ca="1">IF(ISERROR($S346),"",OFFSET('Smelter Reference List'!$G$4,$S346-4,0))</f>
        <v/>
      </c>
      <c r="I346" s="248" t="str">
        <f ca="1">IF(ISERROR($S346),"",OFFSET('Smelter Reference List'!$H$4,$S346-4,0))</f>
        <v/>
      </c>
      <c r="J346" s="248" t="str">
        <f ca="1">IF(ISERROR($S346),"",OFFSET('Smelter Reference List'!$I$4,$S346-4,0))</f>
        <v/>
      </c>
      <c r="K346" s="245"/>
      <c r="L346" s="245"/>
      <c r="M346" s="245"/>
      <c r="N346" s="245"/>
      <c r="O346" s="245"/>
      <c r="P346" s="245"/>
      <c r="Q346" s="246"/>
      <c r="R346" s="233"/>
      <c r="S346" s="234" t="e">
        <f>IF(C346="",NA(),MATCH($B346&amp;$C346,'Smelter Reference List'!$J:$J,0))</f>
        <v>#N/A</v>
      </c>
      <c r="T346" s="235"/>
      <c r="U346" s="235">
        <f t="shared" ca="1" si="10"/>
        <v>0</v>
      </c>
      <c r="V346" s="235"/>
      <c r="W346" s="235"/>
      <c r="Y346" s="228" t="str">
        <f t="shared" si="11"/>
        <v/>
      </c>
    </row>
    <row r="347" spans="1:25" s="228" customFormat="1" ht="20.25">
      <c r="A347" s="257"/>
      <c r="B347" s="232" t="str">
        <f>IF(LEN(A347)=0,"",INDEX('Smelter Reference List'!$A:$A,MATCH($A347,'Smelter Reference List'!$E:$E,0)))</f>
        <v/>
      </c>
      <c r="C347" s="297" t="str">
        <f>IF(LEN(A347)=0,"",INDEX('Smelter Reference List'!$C:$C,MATCH($A347,'Smelter Reference List'!$E:$E,0)))</f>
        <v/>
      </c>
      <c r="D347" s="161" t="str">
        <f ca="1">IF(ISERROR($S347),"",OFFSET('Smelter Reference List'!$C$4,$S347-4,0)&amp;"")</f>
        <v/>
      </c>
      <c r="E347" s="161" t="str">
        <f ca="1">IF(ISERROR($S347),"",OFFSET('Smelter Reference List'!$D$4,$S347-4,0)&amp;"")</f>
        <v/>
      </c>
      <c r="F347" s="161" t="str">
        <f ca="1">IF(ISERROR($S347),"",OFFSET('Smelter Reference List'!$E$4,$S347-4,0))</f>
        <v/>
      </c>
      <c r="G347" s="161" t="str">
        <f ca="1">IF(C347=$U$4,"Enter smelter details", IF(ISERROR($S347),"",OFFSET('Smelter Reference List'!$F$4,$S347-4,0)))</f>
        <v/>
      </c>
      <c r="H347" s="247" t="str">
        <f ca="1">IF(ISERROR($S347),"",OFFSET('Smelter Reference List'!$G$4,$S347-4,0))</f>
        <v/>
      </c>
      <c r="I347" s="248" t="str">
        <f ca="1">IF(ISERROR($S347),"",OFFSET('Smelter Reference List'!$H$4,$S347-4,0))</f>
        <v/>
      </c>
      <c r="J347" s="248" t="str">
        <f ca="1">IF(ISERROR($S347),"",OFFSET('Smelter Reference List'!$I$4,$S347-4,0))</f>
        <v/>
      </c>
      <c r="K347" s="245"/>
      <c r="L347" s="245"/>
      <c r="M347" s="245"/>
      <c r="N347" s="245"/>
      <c r="O347" s="245"/>
      <c r="P347" s="245"/>
      <c r="Q347" s="246"/>
      <c r="R347" s="233"/>
      <c r="S347" s="234" t="e">
        <f>IF(C347="",NA(),MATCH($B347&amp;$C347,'Smelter Reference List'!$J:$J,0))</f>
        <v>#N/A</v>
      </c>
      <c r="T347" s="235"/>
      <c r="U347" s="235">
        <f t="shared" ca="1" si="10"/>
        <v>0</v>
      </c>
      <c r="V347" s="235"/>
      <c r="W347" s="235"/>
      <c r="Y347" s="228" t="str">
        <f t="shared" si="11"/>
        <v/>
      </c>
    </row>
    <row r="348" spans="1:25" s="228" customFormat="1" ht="20.25">
      <c r="A348" s="257"/>
      <c r="B348" s="232" t="str">
        <f>IF(LEN(A348)=0,"",INDEX('Smelter Reference List'!$A:$A,MATCH($A348,'Smelter Reference List'!$E:$E,0)))</f>
        <v/>
      </c>
      <c r="C348" s="297" t="str">
        <f>IF(LEN(A348)=0,"",INDEX('Smelter Reference List'!$C:$C,MATCH($A348,'Smelter Reference List'!$E:$E,0)))</f>
        <v/>
      </c>
      <c r="D348" s="161" t="str">
        <f ca="1">IF(ISERROR($S348),"",OFFSET('Smelter Reference List'!$C$4,$S348-4,0)&amp;"")</f>
        <v/>
      </c>
      <c r="E348" s="161" t="str">
        <f ca="1">IF(ISERROR($S348),"",OFFSET('Smelter Reference List'!$D$4,$S348-4,0)&amp;"")</f>
        <v/>
      </c>
      <c r="F348" s="161" t="str">
        <f ca="1">IF(ISERROR($S348),"",OFFSET('Smelter Reference List'!$E$4,$S348-4,0))</f>
        <v/>
      </c>
      <c r="G348" s="161" t="str">
        <f ca="1">IF(C348=$U$4,"Enter smelter details", IF(ISERROR($S348),"",OFFSET('Smelter Reference List'!$F$4,$S348-4,0)))</f>
        <v/>
      </c>
      <c r="H348" s="247" t="str">
        <f ca="1">IF(ISERROR($S348),"",OFFSET('Smelter Reference List'!$G$4,$S348-4,0))</f>
        <v/>
      </c>
      <c r="I348" s="248" t="str">
        <f ca="1">IF(ISERROR($S348),"",OFFSET('Smelter Reference List'!$H$4,$S348-4,0))</f>
        <v/>
      </c>
      <c r="J348" s="248" t="str">
        <f ca="1">IF(ISERROR($S348),"",OFFSET('Smelter Reference List'!$I$4,$S348-4,0))</f>
        <v/>
      </c>
      <c r="K348" s="245"/>
      <c r="L348" s="245"/>
      <c r="M348" s="245"/>
      <c r="N348" s="245"/>
      <c r="O348" s="245"/>
      <c r="P348" s="245"/>
      <c r="Q348" s="246"/>
      <c r="R348" s="233"/>
      <c r="S348" s="234" t="e">
        <f>IF(C348="",NA(),MATCH($B348&amp;$C348,'Smelter Reference List'!$J:$J,0))</f>
        <v>#N/A</v>
      </c>
      <c r="T348" s="235"/>
      <c r="U348" s="235">
        <f t="shared" ca="1" si="10"/>
        <v>0</v>
      </c>
      <c r="V348" s="235"/>
      <c r="W348" s="235"/>
      <c r="Y348" s="228" t="str">
        <f t="shared" si="11"/>
        <v/>
      </c>
    </row>
    <row r="349" spans="1:25" s="228" customFormat="1" ht="20.25">
      <c r="A349" s="257"/>
      <c r="B349" s="232" t="str">
        <f>IF(LEN(A349)=0,"",INDEX('Smelter Reference List'!$A:$A,MATCH($A349,'Smelter Reference List'!$E:$E,0)))</f>
        <v/>
      </c>
      <c r="C349" s="297" t="str">
        <f>IF(LEN(A349)=0,"",INDEX('Smelter Reference List'!$C:$C,MATCH($A349,'Smelter Reference List'!$E:$E,0)))</f>
        <v/>
      </c>
      <c r="D349" s="161" t="str">
        <f ca="1">IF(ISERROR($S349),"",OFFSET('Smelter Reference List'!$C$4,$S349-4,0)&amp;"")</f>
        <v/>
      </c>
      <c r="E349" s="161" t="str">
        <f ca="1">IF(ISERROR($S349),"",OFFSET('Smelter Reference List'!$D$4,$S349-4,0)&amp;"")</f>
        <v/>
      </c>
      <c r="F349" s="161" t="str">
        <f ca="1">IF(ISERROR($S349),"",OFFSET('Smelter Reference List'!$E$4,$S349-4,0))</f>
        <v/>
      </c>
      <c r="G349" s="161" t="str">
        <f ca="1">IF(C349=$U$4,"Enter smelter details", IF(ISERROR($S349),"",OFFSET('Smelter Reference List'!$F$4,$S349-4,0)))</f>
        <v/>
      </c>
      <c r="H349" s="247" t="str">
        <f ca="1">IF(ISERROR($S349),"",OFFSET('Smelter Reference List'!$G$4,$S349-4,0))</f>
        <v/>
      </c>
      <c r="I349" s="248" t="str">
        <f ca="1">IF(ISERROR($S349),"",OFFSET('Smelter Reference List'!$H$4,$S349-4,0))</f>
        <v/>
      </c>
      <c r="J349" s="248" t="str">
        <f ca="1">IF(ISERROR($S349),"",OFFSET('Smelter Reference List'!$I$4,$S349-4,0))</f>
        <v/>
      </c>
      <c r="K349" s="245"/>
      <c r="L349" s="245"/>
      <c r="M349" s="245"/>
      <c r="N349" s="245"/>
      <c r="O349" s="245"/>
      <c r="P349" s="245"/>
      <c r="Q349" s="246"/>
      <c r="R349" s="233"/>
      <c r="S349" s="234" t="e">
        <f>IF(C349="",NA(),MATCH($B349&amp;$C349,'Smelter Reference List'!$J:$J,0))</f>
        <v>#N/A</v>
      </c>
      <c r="T349" s="235"/>
      <c r="U349" s="235">
        <f t="shared" ca="1" si="10"/>
        <v>0</v>
      </c>
      <c r="V349" s="235"/>
      <c r="W349" s="235"/>
      <c r="Y349" s="228" t="str">
        <f t="shared" si="11"/>
        <v/>
      </c>
    </row>
    <row r="350" spans="1:25" s="228" customFormat="1" ht="20.25">
      <c r="A350" s="257"/>
      <c r="B350" s="232" t="str">
        <f>IF(LEN(A350)=0,"",INDEX('Smelter Reference List'!$A:$A,MATCH($A350,'Smelter Reference List'!$E:$E,0)))</f>
        <v/>
      </c>
      <c r="C350" s="297" t="str">
        <f>IF(LEN(A350)=0,"",INDEX('Smelter Reference List'!$C:$C,MATCH($A350,'Smelter Reference List'!$E:$E,0)))</f>
        <v/>
      </c>
      <c r="D350" s="161" t="str">
        <f ca="1">IF(ISERROR($S350),"",OFFSET('Smelter Reference List'!$C$4,$S350-4,0)&amp;"")</f>
        <v/>
      </c>
      <c r="E350" s="161" t="str">
        <f ca="1">IF(ISERROR($S350),"",OFFSET('Smelter Reference List'!$D$4,$S350-4,0)&amp;"")</f>
        <v/>
      </c>
      <c r="F350" s="161" t="str">
        <f ca="1">IF(ISERROR($S350),"",OFFSET('Smelter Reference List'!$E$4,$S350-4,0))</f>
        <v/>
      </c>
      <c r="G350" s="161" t="str">
        <f ca="1">IF(C350=$U$4,"Enter smelter details", IF(ISERROR($S350),"",OFFSET('Smelter Reference List'!$F$4,$S350-4,0)))</f>
        <v/>
      </c>
      <c r="H350" s="247" t="str">
        <f ca="1">IF(ISERROR($S350),"",OFFSET('Smelter Reference List'!$G$4,$S350-4,0))</f>
        <v/>
      </c>
      <c r="I350" s="248" t="str">
        <f ca="1">IF(ISERROR($S350),"",OFFSET('Smelter Reference List'!$H$4,$S350-4,0))</f>
        <v/>
      </c>
      <c r="J350" s="248" t="str">
        <f ca="1">IF(ISERROR($S350),"",OFFSET('Smelter Reference List'!$I$4,$S350-4,0))</f>
        <v/>
      </c>
      <c r="K350" s="245"/>
      <c r="L350" s="245"/>
      <c r="M350" s="245"/>
      <c r="N350" s="245"/>
      <c r="O350" s="245"/>
      <c r="P350" s="245"/>
      <c r="Q350" s="246"/>
      <c r="R350" s="233"/>
      <c r="S350" s="234" t="e">
        <f>IF(C350="",NA(),MATCH($B350&amp;$C350,'Smelter Reference List'!$J:$J,0))</f>
        <v>#N/A</v>
      </c>
      <c r="T350" s="235"/>
      <c r="U350" s="235">
        <f t="shared" ca="1" si="10"/>
        <v>0</v>
      </c>
      <c r="V350" s="235"/>
      <c r="W350" s="235"/>
      <c r="Y350" s="228" t="str">
        <f t="shared" si="11"/>
        <v/>
      </c>
    </row>
    <row r="351" spans="1:25" s="228" customFormat="1" ht="20.25">
      <c r="A351" s="257"/>
      <c r="B351" s="232" t="str">
        <f>IF(LEN(A351)=0,"",INDEX('Smelter Reference List'!$A:$A,MATCH($A351,'Smelter Reference List'!$E:$E,0)))</f>
        <v/>
      </c>
      <c r="C351" s="297" t="str">
        <f>IF(LEN(A351)=0,"",INDEX('Smelter Reference List'!$C:$C,MATCH($A351,'Smelter Reference List'!$E:$E,0)))</f>
        <v/>
      </c>
      <c r="D351" s="161" t="str">
        <f ca="1">IF(ISERROR($S351),"",OFFSET('Smelter Reference List'!$C$4,$S351-4,0)&amp;"")</f>
        <v/>
      </c>
      <c r="E351" s="161" t="str">
        <f ca="1">IF(ISERROR($S351),"",OFFSET('Smelter Reference List'!$D$4,$S351-4,0)&amp;"")</f>
        <v/>
      </c>
      <c r="F351" s="161" t="str">
        <f ca="1">IF(ISERROR($S351),"",OFFSET('Smelter Reference List'!$E$4,$S351-4,0))</f>
        <v/>
      </c>
      <c r="G351" s="161" t="str">
        <f ca="1">IF(C351=$U$4,"Enter smelter details", IF(ISERROR($S351),"",OFFSET('Smelter Reference List'!$F$4,$S351-4,0)))</f>
        <v/>
      </c>
      <c r="H351" s="247" t="str">
        <f ca="1">IF(ISERROR($S351),"",OFFSET('Smelter Reference List'!$G$4,$S351-4,0))</f>
        <v/>
      </c>
      <c r="I351" s="248" t="str">
        <f ca="1">IF(ISERROR($S351),"",OFFSET('Smelter Reference List'!$H$4,$S351-4,0))</f>
        <v/>
      </c>
      <c r="J351" s="248" t="str">
        <f ca="1">IF(ISERROR($S351),"",OFFSET('Smelter Reference List'!$I$4,$S351-4,0))</f>
        <v/>
      </c>
      <c r="K351" s="245"/>
      <c r="L351" s="245"/>
      <c r="M351" s="245"/>
      <c r="N351" s="245"/>
      <c r="O351" s="245"/>
      <c r="P351" s="245"/>
      <c r="Q351" s="246"/>
      <c r="R351" s="233"/>
      <c r="S351" s="234" t="e">
        <f>IF(C351="",NA(),MATCH($B351&amp;$C351,'Smelter Reference List'!$J:$J,0))</f>
        <v>#N/A</v>
      </c>
      <c r="T351" s="235"/>
      <c r="U351" s="235">
        <f t="shared" ca="1" si="10"/>
        <v>0</v>
      </c>
      <c r="V351" s="235"/>
      <c r="W351" s="235"/>
      <c r="Y351" s="228" t="str">
        <f t="shared" si="11"/>
        <v/>
      </c>
    </row>
    <row r="352" spans="1:25" s="228" customFormat="1" ht="20.25">
      <c r="A352" s="257"/>
      <c r="B352" s="232" t="str">
        <f>IF(LEN(A352)=0,"",INDEX('Smelter Reference List'!$A:$A,MATCH($A352,'Smelter Reference List'!$E:$E,0)))</f>
        <v/>
      </c>
      <c r="C352" s="297" t="str">
        <f>IF(LEN(A352)=0,"",INDEX('Smelter Reference List'!$C:$C,MATCH($A352,'Smelter Reference List'!$E:$E,0)))</f>
        <v/>
      </c>
      <c r="D352" s="161" t="str">
        <f ca="1">IF(ISERROR($S352),"",OFFSET('Smelter Reference List'!$C$4,$S352-4,0)&amp;"")</f>
        <v/>
      </c>
      <c r="E352" s="161" t="str">
        <f ca="1">IF(ISERROR($S352),"",OFFSET('Smelter Reference List'!$D$4,$S352-4,0)&amp;"")</f>
        <v/>
      </c>
      <c r="F352" s="161" t="str">
        <f ca="1">IF(ISERROR($S352),"",OFFSET('Smelter Reference List'!$E$4,$S352-4,0))</f>
        <v/>
      </c>
      <c r="G352" s="161" t="str">
        <f ca="1">IF(C352=$U$4,"Enter smelter details", IF(ISERROR($S352),"",OFFSET('Smelter Reference List'!$F$4,$S352-4,0)))</f>
        <v/>
      </c>
      <c r="H352" s="247" t="str">
        <f ca="1">IF(ISERROR($S352),"",OFFSET('Smelter Reference List'!$G$4,$S352-4,0))</f>
        <v/>
      </c>
      <c r="I352" s="248" t="str">
        <f ca="1">IF(ISERROR($S352),"",OFFSET('Smelter Reference List'!$H$4,$S352-4,0))</f>
        <v/>
      </c>
      <c r="J352" s="248" t="str">
        <f ca="1">IF(ISERROR($S352),"",OFFSET('Smelter Reference List'!$I$4,$S352-4,0))</f>
        <v/>
      </c>
      <c r="K352" s="245"/>
      <c r="L352" s="245"/>
      <c r="M352" s="245"/>
      <c r="N352" s="245"/>
      <c r="O352" s="245"/>
      <c r="P352" s="245"/>
      <c r="Q352" s="246"/>
      <c r="R352" s="233"/>
      <c r="S352" s="234" t="e">
        <f>IF(C352="",NA(),MATCH($B352&amp;$C352,'Smelter Reference List'!$J:$J,0))</f>
        <v>#N/A</v>
      </c>
      <c r="T352" s="235"/>
      <c r="U352" s="235">
        <f t="shared" ca="1" si="10"/>
        <v>0</v>
      </c>
      <c r="V352" s="235"/>
      <c r="W352" s="235"/>
      <c r="Y352" s="228" t="str">
        <f t="shared" si="11"/>
        <v/>
      </c>
    </row>
    <row r="353" spans="1:25" s="228" customFormat="1" ht="20.25">
      <c r="A353" s="257"/>
      <c r="B353" s="232" t="str">
        <f>IF(LEN(A353)=0,"",INDEX('Smelter Reference List'!$A:$A,MATCH($A353,'Smelter Reference List'!$E:$E,0)))</f>
        <v/>
      </c>
      <c r="C353" s="297" t="str">
        <f>IF(LEN(A353)=0,"",INDEX('Smelter Reference List'!$C:$C,MATCH($A353,'Smelter Reference List'!$E:$E,0)))</f>
        <v/>
      </c>
      <c r="D353" s="161" t="str">
        <f ca="1">IF(ISERROR($S353),"",OFFSET('Smelter Reference List'!$C$4,$S353-4,0)&amp;"")</f>
        <v/>
      </c>
      <c r="E353" s="161" t="str">
        <f ca="1">IF(ISERROR($S353),"",OFFSET('Smelter Reference List'!$D$4,$S353-4,0)&amp;"")</f>
        <v/>
      </c>
      <c r="F353" s="161" t="str">
        <f ca="1">IF(ISERROR($S353),"",OFFSET('Smelter Reference List'!$E$4,$S353-4,0))</f>
        <v/>
      </c>
      <c r="G353" s="161" t="str">
        <f ca="1">IF(C353=$U$4,"Enter smelter details", IF(ISERROR($S353),"",OFFSET('Smelter Reference List'!$F$4,$S353-4,0)))</f>
        <v/>
      </c>
      <c r="H353" s="247" t="str">
        <f ca="1">IF(ISERROR($S353),"",OFFSET('Smelter Reference List'!$G$4,$S353-4,0))</f>
        <v/>
      </c>
      <c r="I353" s="248" t="str">
        <f ca="1">IF(ISERROR($S353),"",OFFSET('Smelter Reference List'!$H$4,$S353-4,0))</f>
        <v/>
      </c>
      <c r="J353" s="248" t="str">
        <f ca="1">IF(ISERROR($S353),"",OFFSET('Smelter Reference List'!$I$4,$S353-4,0))</f>
        <v/>
      </c>
      <c r="K353" s="245"/>
      <c r="L353" s="245"/>
      <c r="M353" s="245"/>
      <c r="N353" s="245"/>
      <c r="O353" s="245"/>
      <c r="P353" s="245"/>
      <c r="Q353" s="246"/>
      <c r="R353" s="233"/>
      <c r="S353" s="234" t="e">
        <f>IF(C353="",NA(),MATCH($B353&amp;$C353,'Smelter Reference List'!$J:$J,0))</f>
        <v>#N/A</v>
      </c>
      <c r="T353" s="235"/>
      <c r="U353" s="235">
        <f t="shared" ca="1" si="10"/>
        <v>0</v>
      </c>
      <c r="V353" s="235"/>
      <c r="W353" s="235"/>
      <c r="Y353" s="228" t="str">
        <f t="shared" si="11"/>
        <v/>
      </c>
    </row>
    <row r="354" spans="1:25" s="228" customFormat="1" ht="20.25">
      <c r="A354" s="257"/>
      <c r="B354" s="232" t="str">
        <f>IF(LEN(A354)=0,"",INDEX('Smelter Reference List'!$A:$A,MATCH($A354,'Smelter Reference List'!$E:$E,0)))</f>
        <v/>
      </c>
      <c r="C354" s="297" t="str">
        <f>IF(LEN(A354)=0,"",INDEX('Smelter Reference List'!$C:$C,MATCH($A354,'Smelter Reference List'!$E:$E,0)))</f>
        <v/>
      </c>
      <c r="D354" s="161" t="str">
        <f ca="1">IF(ISERROR($S354),"",OFFSET('Smelter Reference List'!$C$4,$S354-4,0)&amp;"")</f>
        <v/>
      </c>
      <c r="E354" s="161" t="str">
        <f ca="1">IF(ISERROR($S354),"",OFFSET('Smelter Reference List'!$D$4,$S354-4,0)&amp;"")</f>
        <v/>
      </c>
      <c r="F354" s="161" t="str">
        <f ca="1">IF(ISERROR($S354),"",OFFSET('Smelter Reference List'!$E$4,$S354-4,0))</f>
        <v/>
      </c>
      <c r="G354" s="161" t="str">
        <f ca="1">IF(C354=$U$4,"Enter smelter details", IF(ISERROR($S354),"",OFFSET('Smelter Reference List'!$F$4,$S354-4,0)))</f>
        <v/>
      </c>
      <c r="H354" s="247" t="str">
        <f ca="1">IF(ISERROR($S354),"",OFFSET('Smelter Reference List'!$G$4,$S354-4,0))</f>
        <v/>
      </c>
      <c r="I354" s="248" t="str">
        <f ca="1">IF(ISERROR($S354),"",OFFSET('Smelter Reference List'!$H$4,$S354-4,0))</f>
        <v/>
      </c>
      <c r="J354" s="248" t="str">
        <f ca="1">IF(ISERROR($S354),"",OFFSET('Smelter Reference List'!$I$4,$S354-4,0))</f>
        <v/>
      </c>
      <c r="K354" s="245"/>
      <c r="L354" s="245"/>
      <c r="M354" s="245"/>
      <c r="N354" s="245"/>
      <c r="O354" s="245"/>
      <c r="P354" s="245"/>
      <c r="Q354" s="246"/>
      <c r="R354" s="233"/>
      <c r="S354" s="234" t="e">
        <f>IF(C354="",NA(),MATCH($B354&amp;$C354,'Smelter Reference List'!$J:$J,0))</f>
        <v>#N/A</v>
      </c>
      <c r="T354" s="235"/>
      <c r="U354" s="235">
        <f t="shared" ca="1" si="10"/>
        <v>0</v>
      </c>
      <c r="V354" s="235"/>
      <c r="W354" s="235"/>
      <c r="Y354" s="228" t="str">
        <f t="shared" si="11"/>
        <v/>
      </c>
    </row>
    <row r="355" spans="1:25" s="228" customFormat="1" ht="20.25">
      <c r="A355" s="257"/>
      <c r="B355" s="232" t="str">
        <f>IF(LEN(A355)=0,"",INDEX('Smelter Reference List'!$A:$A,MATCH($A355,'Smelter Reference List'!$E:$E,0)))</f>
        <v/>
      </c>
      <c r="C355" s="297" t="str">
        <f>IF(LEN(A355)=0,"",INDEX('Smelter Reference List'!$C:$C,MATCH($A355,'Smelter Reference List'!$E:$E,0)))</f>
        <v/>
      </c>
      <c r="D355" s="161" t="str">
        <f ca="1">IF(ISERROR($S355),"",OFFSET('Smelter Reference List'!$C$4,$S355-4,0)&amp;"")</f>
        <v/>
      </c>
      <c r="E355" s="161" t="str">
        <f ca="1">IF(ISERROR($S355),"",OFFSET('Smelter Reference List'!$D$4,$S355-4,0)&amp;"")</f>
        <v/>
      </c>
      <c r="F355" s="161" t="str">
        <f ca="1">IF(ISERROR($S355),"",OFFSET('Smelter Reference List'!$E$4,$S355-4,0))</f>
        <v/>
      </c>
      <c r="G355" s="161" t="str">
        <f ca="1">IF(C355=$U$4,"Enter smelter details", IF(ISERROR($S355),"",OFFSET('Smelter Reference List'!$F$4,$S355-4,0)))</f>
        <v/>
      </c>
      <c r="H355" s="247" t="str">
        <f ca="1">IF(ISERROR($S355),"",OFFSET('Smelter Reference List'!$G$4,$S355-4,0))</f>
        <v/>
      </c>
      <c r="I355" s="248" t="str">
        <f ca="1">IF(ISERROR($S355),"",OFFSET('Smelter Reference List'!$H$4,$S355-4,0))</f>
        <v/>
      </c>
      <c r="J355" s="248" t="str">
        <f ca="1">IF(ISERROR($S355),"",OFFSET('Smelter Reference List'!$I$4,$S355-4,0))</f>
        <v/>
      </c>
      <c r="K355" s="245"/>
      <c r="L355" s="245"/>
      <c r="M355" s="245"/>
      <c r="N355" s="245"/>
      <c r="O355" s="245"/>
      <c r="P355" s="245"/>
      <c r="Q355" s="246"/>
      <c r="R355" s="233"/>
      <c r="S355" s="234" t="e">
        <f>IF(C355="",NA(),MATCH($B355&amp;$C355,'Smelter Reference List'!$J:$J,0))</f>
        <v>#N/A</v>
      </c>
      <c r="T355" s="235"/>
      <c r="U355" s="235">
        <f t="shared" ca="1" si="10"/>
        <v>0</v>
      </c>
      <c r="V355" s="235"/>
      <c r="W355" s="235"/>
      <c r="Y355" s="228" t="str">
        <f t="shared" si="11"/>
        <v/>
      </c>
    </row>
    <row r="356" spans="1:25" s="228" customFormat="1" ht="20.25">
      <c r="A356" s="257"/>
      <c r="B356" s="232" t="str">
        <f>IF(LEN(A356)=0,"",INDEX('Smelter Reference List'!$A:$A,MATCH($A356,'Smelter Reference List'!$E:$E,0)))</f>
        <v/>
      </c>
      <c r="C356" s="297" t="str">
        <f>IF(LEN(A356)=0,"",INDEX('Smelter Reference List'!$C:$C,MATCH($A356,'Smelter Reference List'!$E:$E,0)))</f>
        <v/>
      </c>
      <c r="D356" s="161" t="str">
        <f ca="1">IF(ISERROR($S356),"",OFFSET('Smelter Reference List'!$C$4,$S356-4,0)&amp;"")</f>
        <v/>
      </c>
      <c r="E356" s="161" t="str">
        <f ca="1">IF(ISERROR($S356),"",OFFSET('Smelter Reference List'!$D$4,$S356-4,0)&amp;"")</f>
        <v/>
      </c>
      <c r="F356" s="161" t="str">
        <f ca="1">IF(ISERROR($S356),"",OFFSET('Smelter Reference List'!$E$4,$S356-4,0))</f>
        <v/>
      </c>
      <c r="G356" s="161" t="str">
        <f ca="1">IF(C356=$U$4,"Enter smelter details", IF(ISERROR($S356),"",OFFSET('Smelter Reference List'!$F$4,$S356-4,0)))</f>
        <v/>
      </c>
      <c r="H356" s="247" t="str">
        <f ca="1">IF(ISERROR($S356),"",OFFSET('Smelter Reference List'!$G$4,$S356-4,0))</f>
        <v/>
      </c>
      <c r="I356" s="248" t="str">
        <f ca="1">IF(ISERROR($S356),"",OFFSET('Smelter Reference List'!$H$4,$S356-4,0))</f>
        <v/>
      </c>
      <c r="J356" s="248" t="str">
        <f ca="1">IF(ISERROR($S356),"",OFFSET('Smelter Reference List'!$I$4,$S356-4,0))</f>
        <v/>
      </c>
      <c r="K356" s="245"/>
      <c r="L356" s="245"/>
      <c r="M356" s="245"/>
      <c r="N356" s="245"/>
      <c r="O356" s="245"/>
      <c r="P356" s="245"/>
      <c r="Q356" s="246"/>
      <c r="R356" s="233"/>
      <c r="S356" s="234" t="e">
        <f>IF(C356="",NA(),MATCH($B356&amp;$C356,'Smelter Reference List'!$J:$J,0))</f>
        <v>#N/A</v>
      </c>
      <c r="T356" s="235"/>
      <c r="U356" s="235">
        <f t="shared" ca="1" si="10"/>
        <v>0</v>
      </c>
      <c r="V356" s="235"/>
      <c r="W356" s="235"/>
      <c r="Y356" s="228" t="str">
        <f t="shared" si="11"/>
        <v/>
      </c>
    </row>
    <row r="357" spans="1:25" s="228" customFormat="1" ht="20.25">
      <c r="A357" s="257"/>
      <c r="B357" s="232" t="str">
        <f>IF(LEN(A357)=0,"",INDEX('Smelter Reference List'!$A:$A,MATCH($A357,'Smelter Reference List'!$E:$E,0)))</f>
        <v/>
      </c>
      <c r="C357" s="297" t="str">
        <f>IF(LEN(A357)=0,"",INDEX('Smelter Reference List'!$C:$C,MATCH($A357,'Smelter Reference List'!$E:$E,0)))</f>
        <v/>
      </c>
      <c r="D357" s="161" t="str">
        <f ca="1">IF(ISERROR($S357),"",OFFSET('Smelter Reference List'!$C$4,$S357-4,0)&amp;"")</f>
        <v/>
      </c>
      <c r="E357" s="161" t="str">
        <f ca="1">IF(ISERROR($S357),"",OFFSET('Smelter Reference List'!$D$4,$S357-4,0)&amp;"")</f>
        <v/>
      </c>
      <c r="F357" s="161" t="str">
        <f ca="1">IF(ISERROR($S357),"",OFFSET('Smelter Reference List'!$E$4,$S357-4,0))</f>
        <v/>
      </c>
      <c r="G357" s="161" t="str">
        <f ca="1">IF(C357=$U$4,"Enter smelter details", IF(ISERROR($S357),"",OFFSET('Smelter Reference List'!$F$4,$S357-4,0)))</f>
        <v/>
      </c>
      <c r="H357" s="247" t="str">
        <f ca="1">IF(ISERROR($S357),"",OFFSET('Smelter Reference List'!$G$4,$S357-4,0))</f>
        <v/>
      </c>
      <c r="I357" s="248" t="str">
        <f ca="1">IF(ISERROR($S357),"",OFFSET('Smelter Reference List'!$H$4,$S357-4,0))</f>
        <v/>
      </c>
      <c r="J357" s="248" t="str">
        <f ca="1">IF(ISERROR($S357),"",OFFSET('Smelter Reference List'!$I$4,$S357-4,0))</f>
        <v/>
      </c>
      <c r="K357" s="245"/>
      <c r="L357" s="245"/>
      <c r="M357" s="245"/>
      <c r="N357" s="245"/>
      <c r="O357" s="245"/>
      <c r="P357" s="245"/>
      <c r="Q357" s="246"/>
      <c r="R357" s="233"/>
      <c r="S357" s="234" t="e">
        <f>IF(C357="",NA(),MATCH($B357&amp;$C357,'Smelter Reference List'!$J:$J,0))</f>
        <v>#N/A</v>
      </c>
      <c r="T357" s="235"/>
      <c r="U357" s="235">
        <f t="shared" ca="1" si="10"/>
        <v>0</v>
      </c>
      <c r="V357" s="235"/>
      <c r="W357" s="235"/>
      <c r="Y357" s="228" t="str">
        <f t="shared" si="11"/>
        <v/>
      </c>
    </row>
    <row r="358" spans="1:25" s="228" customFormat="1" ht="20.25">
      <c r="A358" s="257"/>
      <c r="B358" s="232" t="str">
        <f>IF(LEN(A358)=0,"",INDEX('Smelter Reference List'!$A:$A,MATCH($A358,'Smelter Reference List'!$E:$E,0)))</f>
        <v/>
      </c>
      <c r="C358" s="297" t="str">
        <f>IF(LEN(A358)=0,"",INDEX('Smelter Reference List'!$C:$C,MATCH($A358,'Smelter Reference List'!$E:$E,0)))</f>
        <v/>
      </c>
      <c r="D358" s="161" t="str">
        <f ca="1">IF(ISERROR($S358),"",OFFSET('Smelter Reference List'!$C$4,$S358-4,0)&amp;"")</f>
        <v/>
      </c>
      <c r="E358" s="161" t="str">
        <f ca="1">IF(ISERROR($S358),"",OFFSET('Smelter Reference List'!$D$4,$S358-4,0)&amp;"")</f>
        <v/>
      </c>
      <c r="F358" s="161" t="str">
        <f ca="1">IF(ISERROR($S358),"",OFFSET('Smelter Reference List'!$E$4,$S358-4,0))</f>
        <v/>
      </c>
      <c r="G358" s="161" t="str">
        <f ca="1">IF(C358=$U$4,"Enter smelter details", IF(ISERROR($S358),"",OFFSET('Smelter Reference List'!$F$4,$S358-4,0)))</f>
        <v/>
      </c>
      <c r="H358" s="247" t="str">
        <f ca="1">IF(ISERROR($S358),"",OFFSET('Smelter Reference List'!$G$4,$S358-4,0))</f>
        <v/>
      </c>
      <c r="I358" s="248" t="str">
        <f ca="1">IF(ISERROR($S358),"",OFFSET('Smelter Reference List'!$H$4,$S358-4,0))</f>
        <v/>
      </c>
      <c r="J358" s="248" t="str">
        <f ca="1">IF(ISERROR($S358),"",OFFSET('Smelter Reference List'!$I$4,$S358-4,0))</f>
        <v/>
      </c>
      <c r="K358" s="245"/>
      <c r="L358" s="245"/>
      <c r="M358" s="245"/>
      <c r="N358" s="245"/>
      <c r="O358" s="245"/>
      <c r="P358" s="245"/>
      <c r="Q358" s="246"/>
      <c r="R358" s="233"/>
      <c r="S358" s="234" t="e">
        <f>IF(C358="",NA(),MATCH($B358&amp;$C358,'Smelter Reference List'!$J:$J,0))</f>
        <v>#N/A</v>
      </c>
      <c r="T358" s="235"/>
      <c r="U358" s="235">
        <f t="shared" ca="1" si="10"/>
        <v>0</v>
      </c>
      <c r="V358" s="235"/>
      <c r="W358" s="235"/>
      <c r="Y358" s="228" t="str">
        <f t="shared" si="11"/>
        <v/>
      </c>
    </row>
    <row r="359" spans="1:25" s="228" customFormat="1" ht="20.25">
      <c r="A359" s="257"/>
      <c r="B359" s="232" t="str">
        <f>IF(LEN(A359)=0,"",INDEX('Smelter Reference List'!$A:$A,MATCH($A359,'Smelter Reference List'!$E:$E,0)))</f>
        <v/>
      </c>
      <c r="C359" s="297" t="str">
        <f>IF(LEN(A359)=0,"",INDEX('Smelter Reference List'!$C:$C,MATCH($A359,'Smelter Reference List'!$E:$E,0)))</f>
        <v/>
      </c>
      <c r="D359" s="161" t="str">
        <f ca="1">IF(ISERROR($S359),"",OFFSET('Smelter Reference List'!$C$4,$S359-4,0)&amp;"")</f>
        <v/>
      </c>
      <c r="E359" s="161" t="str">
        <f ca="1">IF(ISERROR($S359),"",OFFSET('Smelter Reference List'!$D$4,$S359-4,0)&amp;"")</f>
        <v/>
      </c>
      <c r="F359" s="161" t="str">
        <f ca="1">IF(ISERROR($S359),"",OFFSET('Smelter Reference List'!$E$4,$S359-4,0))</f>
        <v/>
      </c>
      <c r="G359" s="161" t="str">
        <f ca="1">IF(C359=$U$4,"Enter smelter details", IF(ISERROR($S359),"",OFFSET('Smelter Reference List'!$F$4,$S359-4,0)))</f>
        <v/>
      </c>
      <c r="H359" s="247" t="str">
        <f ca="1">IF(ISERROR($S359),"",OFFSET('Smelter Reference List'!$G$4,$S359-4,0))</f>
        <v/>
      </c>
      <c r="I359" s="248" t="str">
        <f ca="1">IF(ISERROR($S359),"",OFFSET('Smelter Reference List'!$H$4,$S359-4,0))</f>
        <v/>
      </c>
      <c r="J359" s="248" t="str">
        <f ca="1">IF(ISERROR($S359),"",OFFSET('Smelter Reference List'!$I$4,$S359-4,0))</f>
        <v/>
      </c>
      <c r="K359" s="245"/>
      <c r="L359" s="245"/>
      <c r="M359" s="245"/>
      <c r="N359" s="245"/>
      <c r="O359" s="245"/>
      <c r="P359" s="245"/>
      <c r="Q359" s="246"/>
      <c r="R359" s="233"/>
      <c r="S359" s="234" t="e">
        <f>IF(C359="",NA(),MATCH($B359&amp;$C359,'Smelter Reference List'!$J:$J,0))</f>
        <v>#N/A</v>
      </c>
      <c r="T359" s="235"/>
      <c r="U359" s="235">
        <f t="shared" ca="1" si="10"/>
        <v>0</v>
      </c>
      <c r="V359" s="235"/>
      <c r="W359" s="235"/>
      <c r="Y359" s="228" t="str">
        <f t="shared" si="11"/>
        <v/>
      </c>
    </row>
    <row r="360" spans="1:25" s="228" customFormat="1" ht="20.25">
      <c r="A360" s="257"/>
      <c r="B360" s="232" t="str">
        <f>IF(LEN(A360)=0,"",INDEX('Smelter Reference List'!$A:$A,MATCH($A360,'Smelter Reference List'!$E:$E,0)))</f>
        <v/>
      </c>
      <c r="C360" s="297" t="str">
        <f>IF(LEN(A360)=0,"",INDEX('Smelter Reference List'!$C:$C,MATCH($A360,'Smelter Reference List'!$E:$E,0)))</f>
        <v/>
      </c>
      <c r="D360" s="161" t="str">
        <f ca="1">IF(ISERROR($S360),"",OFFSET('Smelter Reference List'!$C$4,$S360-4,0)&amp;"")</f>
        <v/>
      </c>
      <c r="E360" s="161" t="str">
        <f ca="1">IF(ISERROR($S360),"",OFFSET('Smelter Reference List'!$D$4,$S360-4,0)&amp;"")</f>
        <v/>
      </c>
      <c r="F360" s="161" t="str">
        <f ca="1">IF(ISERROR($S360),"",OFFSET('Smelter Reference List'!$E$4,$S360-4,0))</f>
        <v/>
      </c>
      <c r="G360" s="161" t="str">
        <f ca="1">IF(C360=$U$4,"Enter smelter details", IF(ISERROR($S360),"",OFFSET('Smelter Reference List'!$F$4,$S360-4,0)))</f>
        <v/>
      </c>
      <c r="H360" s="247" t="str">
        <f ca="1">IF(ISERROR($S360),"",OFFSET('Smelter Reference List'!$G$4,$S360-4,0))</f>
        <v/>
      </c>
      <c r="I360" s="248" t="str">
        <f ca="1">IF(ISERROR($S360),"",OFFSET('Smelter Reference List'!$H$4,$S360-4,0))</f>
        <v/>
      </c>
      <c r="J360" s="248" t="str">
        <f ca="1">IF(ISERROR($S360),"",OFFSET('Smelter Reference List'!$I$4,$S360-4,0))</f>
        <v/>
      </c>
      <c r="K360" s="245"/>
      <c r="L360" s="245"/>
      <c r="M360" s="245"/>
      <c r="N360" s="245"/>
      <c r="O360" s="245"/>
      <c r="P360" s="245"/>
      <c r="Q360" s="246"/>
      <c r="R360" s="233"/>
      <c r="S360" s="234" t="e">
        <f>IF(C360="",NA(),MATCH($B360&amp;$C360,'Smelter Reference List'!$J:$J,0))</f>
        <v>#N/A</v>
      </c>
      <c r="T360" s="235"/>
      <c r="U360" s="235">
        <f t="shared" ca="1" si="10"/>
        <v>0</v>
      </c>
      <c r="V360" s="235"/>
      <c r="W360" s="235"/>
      <c r="Y360" s="228" t="str">
        <f t="shared" si="11"/>
        <v/>
      </c>
    </row>
    <row r="361" spans="1:25" s="228" customFormat="1" ht="20.25">
      <c r="A361" s="257"/>
      <c r="B361" s="232" t="str">
        <f>IF(LEN(A361)=0,"",INDEX('Smelter Reference List'!$A:$A,MATCH($A361,'Smelter Reference List'!$E:$E,0)))</f>
        <v/>
      </c>
      <c r="C361" s="297" t="str">
        <f>IF(LEN(A361)=0,"",INDEX('Smelter Reference List'!$C:$C,MATCH($A361,'Smelter Reference List'!$E:$E,0)))</f>
        <v/>
      </c>
      <c r="D361" s="161" t="str">
        <f ca="1">IF(ISERROR($S361),"",OFFSET('Smelter Reference List'!$C$4,$S361-4,0)&amp;"")</f>
        <v/>
      </c>
      <c r="E361" s="161" t="str">
        <f ca="1">IF(ISERROR($S361),"",OFFSET('Smelter Reference List'!$D$4,$S361-4,0)&amp;"")</f>
        <v/>
      </c>
      <c r="F361" s="161" t="str">
        <f ca="1">IF(ISERROR($S361),"",OFFSET('Smelter Reference List'!$E$4,$S361-4,0))</f>
        <v/>
      </c>
      <c r="G361" s="161" t="str">
        <f ca="1">IF(C361=$U$4,"Enter smelter details", IF(ISERROR($S361),"",OFFSET('Smelter Reference List'!$F$4,$S361-4,0)))</f>
        <v/>
      </c>
      <c r="H361" s="247" t="str">
        <f ca="1">IF(ISERROR($S361),"",OFFSET('Smelter Reference List'!$G$4,$S361-4,0))</f>
        <v/>
      </c>
      <c r="I361" s="248" t="str">
        <f ca="1">IF(ISERROR($S361),"",OFFSET('Smelter Reference List'!$H$4,$S361-4,0))</f>
        <v/>
      </c>
      <c r="J361" s="248" t="str">
        <f ca="1">IF(ISERROR($S361),"",OFFSET('Smelter Reference List'!$I$4,$S361-4,0))</f>
        <v/>
      </c>
      <c r="K361" s="245"/>
      <c r="L361" s="245"/>
      <c r="M361" s="245"/>
      <c r="N361" s="245"/>
      <c r="O361" s="245"/>
      <c r="P361" s="245"/>
      <c r="Q361" s="246"/>
      <c r="R361" s="233"/>
      <c r="S361" s="234" t="e">
        <f>IF(C361="",NA(),MATCH($B361&amp;$C361,'Smelter Reference List'!$J:$J,0))</f>
        <v>#N/A</v>
      </c>
      <c r="T361" s="235"/>
      <c r="U361" s="235">
        <f t="shared" ca="1" si="10"/>
        <v>0</v>
      </c>
      <c r="V361" s="235"/>
      <c r="W361" s="235"/>
      <c r="Y361" s="228" t="str">
        <f t="shared" si="11"/>
        <v/>
      </c>
    </row>
    <row r="362" spans="1:25" s="228" customFormat="1" ht="20.25">
      <c r="A362" s="257"/>
      <c r="B362" s="232" t="str">
        <f>IF(LEN(A362)=0,"",INDEX('Smelter Reference List'!$A:$A,MATCH($A362,'Smelter Reference List'!$E:$E,0)))</f>
        <v/>
      </c>
      <c r="C362" s="297" t="str">
        <f>IF(LEN(A362)=0,"",INDEX('Smelter Reference List'!$C:$C,MATCH($A362,'Smelter Reference List'!$E:$E,0)))</f>
        <v/>
      </c>
      <c r="D362" s="161" t="str">
        <f ca="1">IF(ISERROR($S362),"",OFFSET('Smelter Reference List'!$C$4,$S362-4,0)&amp;"")</f>
        <v/>
      </c>
      <c r="E362" s="161" t="str">
        <f ca="1">IF(ISERROR($S362),"",OFFSET('Smelter Reference List'!$D$4,$S362-4,0)&amp;"")</f>
        <v/>
      </c>
      <c r="F362" s="161" t="str">
        <f ca="1">IF(ISERROR($S362),"",OFFSET('Smelter Reference List'!$E$4,$S362-4,0))</f>
        <v/>
      </c>
      <c r="G362" s="161" t="str">
        <f ca="1">IF(C362=$U$4,"Enter smelter details", IF(ISERROR($S362),"",OFFSET('Smelter Reference List'!$F$4,$S362-4,0)))</f>
        <v/>
      </c>
      <c r="H362" s="247" t="str">
        <f ca="1">IF(ISERROR($S362),"",OFFSET('Smelter Reference List'!$G$4,$S362-4,0))</f>
        <v/>
      </c>
      <c r="I362" s="248" t="str">
        <f ca="1">IF(ISERROR($S362),"",OFFSET('Smelter Reference List'!$H$4,$S362-4,0))</f>
        <v/>
      </c>
      <c r="J362" s="248" t="str">
        <f ca="1">IF(ISERROR($S362),"",OFFSET('Smelter Reference List'!$I$4,$S362-4,0))</f>
        <v/>
      </c>
      <c r="K362" s="245"/>
      <c r="L362" s="245"/>
      <c r="M362" s="245"/>
      <c r="N362" s="245"/>
      <c r="O362" s="245"/>
      <c r="P362" s="245"/>
      <c r="Q362" s="246"/>
      <c r="R362" s="233"/>
      <c r="S362" s="234" t="e">
        <f>IF(C362="",NA(),MATCH($B362&amp;$C362,'Smelter Reference List'!$J:$J,0))</f>
        <v>#N/A</v>
      </c>
      <c r="T362" s="235"/>
      <c r="U362" s="235">
        <f t="shared" ca="1" si="10"/>
        <v>0</v>
      </c>
      <c r="V362" s="235"/>
      <c r="W362" s="235"/>
      <c r="Y362" s="228" t="str">
        <f t="shared" si="11"/>
        <v/>
      </c>
    </row>
    <row r="363" spans="1:25" s="228" customFormat="1" ht="20.25">
      <c r="A363" s="257"/>
      <c r="B363" s="232" t="str">
        <f>IF(LEN(A363)=0,"",INDEX('Smelter Reference List'!$A:$A,MATCH($A363,'Smelter Reference List'!$E:$E,0)))</f>
        <v/>
      </c>
      <c r="C363" s="297" t="str">
        <f>IF(LEN(A363)=0,"",INDEX('Smelter Reference List'!$C:$C,MATCH($A363,'Smelter Reference List'!$E:$E,0)))</f>
        <v/>
      </c>
      <c r="D363" s="161" t="str">
        <f ca="1">IF(ISERROR($S363),"",OFFSET('Smelter Reference List'!$C$4,$S363-4,0)&amp;"")</f>
        <v/>
      </c>
      <c r="E363" s="161" t="str">
        <f ca="1">IF(ISERROR($S363),"",OFFSET('Smelter Reference List'!$D$4,$S363-4,0)&amp;"")</f>
        <v/>
      </c>
      <c r="F363" s="161" t="str">
        <f ca="1">IF(ISERROR($S363),"",OFFSET('Smelter Reference List'!$E$4,$S363-4,0))</f>
        <v/>
      </c>
      <c r="G363" s="161" t="str">
        <f ca="1">IF(C363=$U$4,"Enter smelter details", IF(ISERROR($S363),"",OFFSET('Smelter Reference List'!$F$4,$S363-4,0)))</f>
        <v/>
      </c>
      <c r="H363" s="247" t="str">
        <f ca="1">IF(ISERROR($S363),"",OFFSET('Smelter Reference List'!$G$4,$S363-4,0))</f>
        <v/>
      </c>
      <c r="I363" s="248" t="str">
        <f ca="1">IF(ISERROR($S363),"",OFFSET('Smelter Reference List'!$H$4,$S363-4,0))</f>
        <v/>
      </c>
      <c r="J363" s="248" t="str">
        <f ca="1">IF(ISERROR($S363),"",OFFSET('Smelter Reference List'!$I$4,$S363-4,0))</f>
        <v/>
      </c>
      <c r="K363" s="245"/>
      <c r="L363" s="245"/>
      <c r="M363" s="245"/>
      <c r="N363" s="245"/>
      <c r="O363" s="245"/>
      <c r="P363" s="245"/>
      <c r="Q363" s="246"/>
      <c r="R363" s="233"/>
      <c r="S363" s="234" t="e">
        <f>IF(C363="",NA(),MATCH($B363&amp;$C363,'Smelter Reference List'!$J:$J,0))</f>
        <v>#N/A</v>
      </c>
      <c r="T363" s="235"/>
      <c r="U363" s="235">
        <f t="shared" ca="1" si="10"/>
        <v>0</v>
      </c>
      <c r="V363" s="235"/>
      <c r="W363" s="235"/>
      <c r="Y363" s="228" t="str">
        <f t="shared" si="11"/>
        <v/>
      </c>
    </row>
    <row r="364" spans="1:25" s="228" customFormat="1" ht="20.25">
      <c r="A364" s="257"/>
      <c r="B364" s="232" t="str">
        <f>IF(LEN(A364)=0,"",INDEX('Smelter Reference List'!$A:$A,MATCH($A364,'Smelter Reference List'!$E:$E,0)))</f>
        <v/>
      </c>
      <c r="C364" s="297" t="str">
        <f>IF(LEN(A364)=0,"",INDEX('Smelter Reference List'!$C:$C,MATCH($A364,'Smelter Reference List'!$E:$E,0)))</f>
        <v/>
      </c>
      <c r="D364" s="161" t="str">
        <f ca="1">IF(ISERROR($S364),"",OFFSET('Smelter Reference List'!$C$4,$S364-4,0)&amp;"")</f>
        <v/>
      </c>
      <c r="E364" s="161" t="str">
        <f ca="1">IF(ISERROR($S364),"",OFFSET('Smelter Reference List'!$D$4,$S364-4,0)&amp;"")</f>
        <v/>
      </c>
      <c r="F364" s="161" t="str">
        <f ca="1">IF(ISERROR($S364),"",OFFSET('Smelter Reference List'!$E$4,$S364-4,0))</f>
        <v/>
      </c>
      <c r="G364" s="161" t="str">
        <f ca="1">IF(C364=$U$4,"Enter smelter details", IF(ISERROR($S364),"",OFFSET('Smelter Reference List'!$F$4,$S364-4,0)))</f>
        <v/>
      </c>
      <c r="H364" s="247" t="str">
        <f ca="1">IF(ISERROR($S364),"",OFFSET('Smelter Reference List'!$G$4,$S364-4,0))</f>
        <v/>
      </c>
      <c r="I364" s="248" t="str">
        <f ca="1">IF(ISERROR($S364),"",OFFSET('Smelter Reference List'!$H$4,$S364-4,0))</f>
        <v/>
      </c>
      <c r="J364" s="248" t="str">
        <f ca="1">IF(ISERROR($S364),"",OFFSET('Smelter Reference List'!$I$4,$S364-4,0))</f>
        <v/>
      </c>
      <c r="K364" s="245"/>
      <c r="L364" s="245"/>
      <c r="M364" s="245"/>
      <c r="N364" s="245"/>
      <c r="O364" s="245"/>
      <c r="P364" s="245"/>
      <c r="Q364" s="246"/>
      <c r="R364" s="233"/>
      <c r="S364" s="234" t="e">
        <f>IF(C364="",NA(),MATCH($B364&amp;$C364,'Smelter Reference List'!$J:$J,0))</f>
        <v>#N/A</v>
      </c>
      <c r="T364" s="235"/>
      <c r="U364" s="235">
        <f t="shared" ca="1" si="10"/>
        <v>0</v>
      </c>
      <c r="V364" s="235"/>
      <c r="W364" s="235"/>
      <c r="Y364" s="228" t="str">
        <f t="shared" si="11"/>
        <v/>
      </c>
    </row>
    <row r="365" spans="1:25" s="228" customFormat="1" ht="20.25">
      <c r="A365" s="257"/>
      <c r="B365" s="232" t="str">
        <f>IF(LEN(A365)=0,"",INDEX('Smelter Reference List'!$A:$A,MATCH($A365,'Smelter Reference List'!$E:$E,0)))</f>
        <v/>
      </c>
      <c r="C365" s="297" t="str">
        <f>IF(LEN(A365)=0,"",INDEX('Smelter Reference List'!$C:$C,MATCH($A365,'Smelter Reference List'!$E:$E,0)))</f>
        <v/>
      </c>
      <c r="D365" s="161" t="str">
        <f ca="1">IF(ISERROR($S365),"",OFFSET('Smelter Reference List'!$C$4,$S365-4,0)&amp;"")</f>
        <v/>
      </c>
      <c r="E365" s="161" t="str">
        <f ca="1">IF(ISERROR($S365),"",OFFSET('Smelter Reference List'!$D$4,$S365-4,0)&amp;"")</f>
        <v/>
      </c>
      <c r="F365" s="161" t="str">
        <f ca="1">IF(ISERROR($S365),"",OFFSET('Smelter Reference List'!$E$4,$S365-4,0))</f>
        <v/>
      </c>
      <c r="G365" s="161" t="str">
        <f ca="1">IF(C365=$U$4,"Enter smelter details", IF(ISERROR($S365),"",OFFSET('Smelter Reference List'!$F$4,$S365-4,0)))</f>
        <v/>
      </c>
      <c r="H365" s="247" t="str">
        <f ca="1">IF(ISERROR($S365),"",OFFSET('Smelter Reference List'!$G$4,$S365-4,0))</f>
        <v/>
      </c>
      <c r="I365" s="248" t="str">
        <f ca="1">IF(ISERROR($S365),"",OFFSET('Smelter Reference List'!$H$4,$S365-4,0))</f>
        <v/>
      </c>
      <c r="J365" s="248" t="str">
        <f ca="1">IF(ISERROR($S365),"",OFFSET('Smelter Reference List'!$I$4,$S365-4,0))</f>
        <v/>
      </c>
      <c r="K365" s="245"/>
      <c r="L365" s="245"/>
      <c r="M365" s="245"/>
      <c r="N365" s="245"/>
      <c r="O365" s="245"/>
      <c r="P365" s="245"/>
      <c r="Q365" s="246"/>
      <c r="R365" s="233"/>
      <c r="S365" s="234" t="e">
        <f>IF(C365="",NA(),MATCH($B365&amp;$C365,'Smelter Reference List'!$J:$J,0))</f>
        <v>#N/A</v>
      </c>
      <c r="T365" s="235"/>
      <c r="U365" s="235">
        <f t="shared" ca="1" si="10"/>
        <v>0</v>
      </c>
      <c r="V365" s="235"/>
      <c r="W365" s="235"/>
      <c r="Y365" s="228" t="str">
        <f t="shared" si="11"/>
        <v/>
      </c>
    </row>
    <row r="366" spans="1:25" s="228" customFormat="1" ht="20.25">
      <c r="A366" s="257"/>
      <c r="B366" s="232" t="str">
        <f>IF(LEN(A366)=0,"",INDEX('Smelter Reference List'!$A:$A,MATCH($A366,'Smelter Reference List'!$E:$E,0)))</f>
        <v/>
      </c>
      <c r="C366" s="297" t="str">
        <f>IF(LEN(A366)=0,"",INDEX('Smelter Reference List'!$C:$C,MATCH($A366,'Smelter Reference List'!$E:$E,0)))</f>
        <v/>
      </c>
      <c r="D366" s="161" t="str">
        <f ca="1">IF(ISERROR($S366),"",OFFSET('Smelter Reference List'!$C$4,$S366-4,0)&amp;"")</f>
        <v/>
      </c>
      <c r="E366" s="161" t="str">
        <f ca="1">IF(ISERROR($S366),"",OFFSET('Smelter Reference List'!$D$4,$S366-4,0)&amp;"")</f>
        <v/>
      </c>
      <c r="F366" s="161" t="str">
        <f ca="1">IF(ISERROR($S366),"",OFFSET('Smelter Reference List'!$E$4,$S366-4,0))</f>
        <v/>
      </c>
      <c r="G366" s="161" t="str">
        <f ca="1">IF(C366=$U$4,"Enter smelter details", IF(ISERROR($S366),"",OFFSET('Smelter Reference List'!$F$4,$S366-4,0)))</f>
        <v/>
      </c>
      <c r="H366" s="247" t="str">
        <f ca="1">IF(ISERROR($S366),"",OFFSET('Smelter Reference List'!$G$4,$S366-4,0))</f>
        <v/>
      </c>
      <c r="I366" s="248" t="str">
        <f ca="1">IF(ISERROR($S366),"",OFFSET('Smelter Reference List'!$H$4,$S366-4,0))</f>
        <v/>
      </c>
      <c r="J366" s="248" t="str">
        <f ca="1">IF(ISERROR($S366),"",OFFSET('Smelter Reference List'!$I$4,$S366-4,0))</f>
        <v/>
      </c>
      <c r="K366" s="245"/>
      <c r="L366" s="245"/>
      <c r="M366" s="245"/>
      <c r="N366" s="245"/>
      <c r="O366" s="245"/>
      <c r="P366" s="245"/>
      <c r="Q366" s="246"/>
      <c r="R366" s="233"/>
      <c r="S366" s="234" t="e">
        <f>IF(C366="",NA(),MATCH($B366&amp;$C366,'Smelter Reference List'!$J:$J,0))</f>
        <v>#N/A</v>
      </c>
      <c r="T366" s="235"/>
      <c r="U366" s="235">
        <f t="shared" ca="1" si="10"/>
        <v>0</v>
      </c>
      <c r="V366" s="235"/>
      <c r="W366" s="235"/>
      <c r="Y366" s="228" t="str">
        <f t="shared" si="11"/>
        <v/>
      </c>
    </row>
    <row r="367" spans="1:25" s="228" customFormat="1" ht="20.25">
      <c r="A367" s="257"/>
      <c r="B367" s="232" t="str">
        <f>IF(LEN(A367)=0,"",INDEX('Smelter Reference List'!$A:$A,MATCH($A367,'Smelter Reference List'!$E:$E,0)))</f>
        <v/>
      </c>
      <c r="C367" s="297" t="str">
        <f>IF(LEN(A367)=0,"",INDEX('Smelter Reference List'!$C:$C,MATCH($A367,'Smelter Reference List'!$E:$E,0)))</f>
        <v/>
      </c>
      <c r="D367" s="161" t="str">
        <f ca="1">IF(ISERROR($S367),"",OFFSET('Smelter Reference List'!$C$4,$S367-4,0)&amp;"")</f>
        <v/>
      </c>
      <c r="E367" s="161" t="str">
        <f ca="1">IF(ISERROR($S367),"",OFFSET('Smelter Reference List'!$D$4,$S367-4,0)&amp;"")</f>
        <v/>
      </c>
      <c r="F367" s="161" t="str">
        <f ca="1">IF(ISERROR($S367),"",OFFSET('Smelter Reference List'!$E$4,$S367-4,0))</f>
        <v/>
      </c>
      <c r="G367" s="161" t="str">
        <f ca="1">IF(C367=$U$4,"Enter smelter details", IF(ISERROR($S367),"",OFFSET('Smelter Reference List'!$F$4,$S367-4,0)))</f>
        <v/>
      </c>
      <c r="H367" s="247" t="str">
        <f ca="1">IF(ISERROR($S367),"",OFFSET('Smelter Reference List'!$G$4,$S367-4,0))</f>
        <v/>
      </c>
      <c r="I367" s="248" t="str">
        <f ca="1">IF(ISERROR($S367),"",OFFSET('Smelter Reference List'!$H$4,$S367-4,0))</f>
        <v/>
      </c>
      <c r="J367" s="248" t="str">
        <f ca="1">IF(ISERROR($S367),"",OFFSET('Smelter Reference List'!$I$4,$S367-4,0))</f>
        <v/>
      </c>
      <c r="K367" s="245"/>
      <c r="L367" s="245"/>
      <c r="M367" s="245"/>
      <c r="N367" s="245"/>
      <c r="O367" s="245"/>
      <c r="P367" s="245"/>
      <c r="Q367" s="246"/>
      <c r="R367" s="233"/>
      <c r="S367" s="234" t="e">
        <f>IF(C367="",NA(),MATCH($B367&amp;$C367,'Smelter Reference List'!$J:$J,0))</f>
        <v>#N/A</v>
      </c>
      <c r="T367" s="235"/>
      <c r="U367" s="235">
        <f t="shared" ca="1" si="10"/>
        <v>0</v>
      </c>
      <c r="V367" s="235"/>
      <c r="W367" s="235"/>
      <c r="Y367" s="228" t="str">
        <f t="shared" si="11"/>
        <v/>
      </c>
    </row>
    <row r="368" spans="1:25" s="228" customFormat="1" ht="20.25">
      <c r="A368" s="257"/>
      <c r="B368" s="232" t="str">
        <f>IF(LEN(A368)=0,"",INDEX('Smelter Reference List'!$A:$A,MATCH($A368,'Smelter Reference List'!$E:$E,0)))</f>
        <v/>
      </c>
      <c r="C368" s="297" t="str">
        <f>IF(LEN(A368)=0,"",INDEX('Smelter Reference List'!$C:$C,MATCH($A368,'Smelter Reference List'!$E:$E,0)))</f>
        <v/>
      </c>
      <c r="D368" s="161" t="str">
        <f ca="1">IF(ISERROR($S368),"",OFFSET('Smelter Reference List'!$C$4,$S368-4,0)&amp;"")</f>
        <v/>
      </c>
      <c r="E368" s="161" t="str">
        <f ca="1">IF(ISERROR($S368),"",OFFSET('Smelter Reference List'!$D$4,$S368-4,0)&amp;"")</f>
        <v/>
      </c>
      <c r="F368" s="161" t="str">
        <f ca="1">IF(ISERROR($S368),"",OFFSET('Smelter Reference List'!$E$4,$S368-4,0))</f>
        <v/>
      </c>
      <c r="G368" s="161" t="str">
        <f ca="1">IF(C368=$U$4,"Enter smelter details", IF(ISERROR($S368),"",OFFSET('Smelter Reference List'!$F$4,$S368-4,0)))</f>
        <v/>
      </c>
      <c r="H368" s="247" t="str">
        <f ca="1">IF(ISERROR($S368),"",OFFSET('Smelter Reference List'!$G$4,$S368-4,0))</f>
        <v/>
      </c>
      <c r="I368" s="248" t="str">
        <f ca="1">IF(ISERROR($S368),"",OFFSET('Smelter Reference List'!$H$4,$S368-4,0))</f>
        <v/>
      </c>
      <c r="J368" s="248" t="str">
        <f ca="1">IF(ISERROR($S368),"",OFFSET('Smelter Reference List'!$I$4,$S368-4,0))</f>
        <v/>
      </c>
      <c r="K368" s="245"/>
      <c r="L368" s="245"/>
      <c r="M368" s="245"/>
      <c r="N368" s="245"/>
      <c r="O368" s="245"/>
      <c r="P368" s="245"/>
      <c r="Q368" s="246"/>
      <c r="R368" s="233"/>
      <c r="S368" s="234" t="e">
        <f>IF(C368="",NA(),MATCH($B368&amp;$C368,'Smelter Reference List'!$J:$J,0))</f>
        <v>#N/A</v>
      </c>
      <c r="T368" s="235"/>
      <c r="U368" s="235">
        <f t="shared" ca="1" si="10"/>
        <v>0</v>
      </c>
      <c r="V368" s="235"/>
      <c r="W368" s="235"/>
      <c r="Y368" s="228" t="str">
        <f t="shared" si="11"/>
        <v/>
      </c>
    </row>
    <row r="369" spans="1:25" s="228" customFormat="1" ht="20.25">
      <c r="A369" s="257"/>
      <c r="B369" s="232" t="str">
        <f>IF(LEN(A369)=0,"",INDEX('Smelter Reference List'!$A:$A,MATCH($A369,'Smelter Reference List'!$E:$E,0)))</f>
        <v/>
      </c>
      <c r="C369" s="297" t="str">
        <f>IF(LEN(A369)=0,"",INDEX('Smelter Reference List'!$C:$C,MATCH($A369,'Smelter Reference List'!$E:$E,0)))</f>
        <v/>
      </c>
      <c r="D369" s="161" t="str">
        <f ca="1">IF(ISERROR($S369),"",OFFSET('Smelter Reference List'!$C$4,$S369-4,0)&amp;"")</f>
        <v/>
      </c>
      <c r="E369" s="161" t="str">
        <f ca="1">IF(ISERROR($S369),"",OFFSET('Smelter Reference List'!$D$4,$S369-4,0)&amp;"")</f>
        <v/>
      </c>
      <c r="F369" s="161" t="str">
        <f ca="1">IF(ISERROR($S369),"",OFFSET('Smelter Reference List'!$E$4,$S369-4,0))</f>
        <v/>
      </c>
      <c r="G369" s="161" t="str">
        <f ca="1">IF(C369=$U$4,"Enter smelter details", IF(ISERROR($S369),"",OFFSET('Smelter Reference List'!$F$4,$S369-4,0)))</f>
        <v/>
      </c>
      <c r="H369" s="247" t="str">
        <f ca="1">IF(ISERROR($S369),"",OFFSET('Smelter Reference List'!$G$4,$S369-4,0))</f>
        <v/>
      </c>
      <c r="I369" s="248" t="str">
        <f ca="1">IF(ISERROR($S369),"",OFFSET('Smelter Reference List'!$H$4,$S369-4,0))</f>
        <v/>
      </c>
      <c r="J369" s="248" t="str">
        <f ca="1">IF(ISERROR($S369),"",OFFSET('Smelter Reference List'!$I$4,$S369-4,0))</f>
        <v/>
      </c>
      <c r="K369" s="245"/>
      <c r="L369" s="245"/>
      <c r="M369" s="245"/>
      <c r="N369" s="245"/>
      <c r="O369" s="245"/>
      <c r="P369" s="245"/>
      <c r="Q369" s="246"/>
      <c r="R369" s="233"/>
      <c r="S369" s="234" t="e">
        <f>IF(C369="",NA(),MATCH($B369&amp;$C369,'Smelter Reference List'!$J:$J,0))</f>
        <v>#N/A</v>
      </c>
      <c r="T369" s="235"/>
      <c r="U369" s="235">
        <f t="shared" ca="1" si="10"/>
        <v>0</v>
      </c>
      <c r="V369" s="235"/>
      <c r="W369" s="235"/>
      <c r="Y369" s="228" t="str">
        <f t="shared" si="11"/>
        <v/>
      </c>
    </row>
    <row r="370" spans="1:25" s="228" customFormat="1" ht="20.25">
      <c r="A370" s="257"/>
      <c r="B370" s="232" t="str">
        <f>IF(LEN(A370)=0,"",INDEX('Smelter Reference List'!$A:$A,MATCH($A370,'Smelter Reference List'!$E:$E,0)))</f>
        <v/>
      </c>
      <c r="C370" s="297" t="str">
        <f>IF(LEN(A370)=0,"",INDEX('Smelter Reference List'!$C:$C,MATCH($A370,'Smelter Reference List'!$E:$E,0)))</f>
        <v/>
      </c>
      <c r="D370" s="161" t="str">
        <f ca="1">IF(ISERROR($S370),"",OFFSET('Smelter Reference List'!$C$4,$S370-4,0)&amp;"")</f>
        <v/>
      </c>
      <c r="E370" s="161" t="str">
        <f ca="1">IF(ISERROR($S370),"",OFFSET('Smelter Reference List'!$D$4,$S370-4,0)&amp;"")</f>
        <v/>
      </c>
      <c r="F370" s="161" t="str">
        <f ca="1">IF(ISERROR($S370),"",OFFSET('Smelter Reference List'!$E$4,$S370-4,0))</f>
        <v/>
      </c>
      <c r="G370" s="161" t="str">
        <f ca="1">IF(C370=$U$4,"Enter smelter details", IF(ISERROR($S370),"",OFFSET('Smelter Reference List'!$F$4,$S370-4,0)))</f>
        <v/>
      </c>
      <c r="H370" s="247" t="str">
        <f ca="1">IF(ISERROR($S370),"",OFFSET('Smelter Reference List'!$G$4,$S370-4,0))</f>
        <v/>
      </c>
      <c r="I370" s="248" t="str">
        <f ca="1">IF(ISERROR($S370),"",OFFSET('Smelter Reference List'!$H$4,$S370-4,0))</f>
        <v/>
      </c>
      <c r="J370" s="248" t="str">
        <f ca="1">IF(ISERROR($S370),"",OFFSET('Smelter Reference List'!$I$4,$S370-4,0))</f>
        <v/>
      </c>
      <c r="K370" s="245"/>
      <c r="L370" s="245"/>
      <c r="M370" s="245"/>
      <c r="N370" s="245"/>
      <c r="O370" s="245"/>
      <c r="P370" s="245"/>
      <c r="Q370" s="246"/>
      <c r="R370" s="233"/>
      <c r="S370" s="234" t="e">
        <f>IF(C370="",NA(),MATCH($B370&amp;$C370,'Smelter Reference List'!$J:$J,0))</f>
        <v>#N/A</v>
      </c>
      <c r="T370" s="235"/>
      <c r="U370" s="235">
        <f t="shared" ca="1" si="10"/>
        <v>0</v>
      </c>
      <c r="V370" s="235"/>
      <c r="W370" s="235"/>
      <c r="Y370" s="228" t="str">
        <f t="shared" si="11"/>
        <v/>
      </c>
    </row>
    <row r="371" spans="1:25" s="228" customFormat="1" ht="20.25">
      <c r="A371" s="257"/>
      <c r="B371" s="232" t="str">
        <f>IF(LEN(A371)=0,"",INDEX('Smelter Reference List'!$A:$A,MATCH($A371,'Smelter Reference List'!$E:$E,0)))</f>
        <v/>
      </c>
      <c r="C371" s="297" t="str">
        <f>IF(LEN(A371)=0,"",INDEX('Smelter Reference List'!$C:$C,MATCH($A371,'Smelter Reference List'!$E:$E,0)))</f>
        <v/>
      </c>
      <c r="D371" s="161" t="str">
        <f ca="1">IF(ISERROR($S371),"",OFFSET('Smelter Reference List'!$C$4,$S371-4,0)&amp;"")</f>
        <v/>
      </c>
      <c r="E371" s="161" t="str">
        <f ca="1">IF(ISERROR($S371),"",OFFSET('Smelter Reference List'!$D$4,$S371-4,0)&amp;"")</f>
        <v/>
      </c>
      <c r="F371" s="161" t="str">
        <f ca="1">IF(ISERROR($S371),"",OFFSET('Smelter Reference List'!$E$4,$S371-4,0))</f>
        <v/>
      </c>
      <c r="G371" s="161" t="str">
        <f ca="1">IF(C371=$U$4,"Enter smelter details", IF(ISERROR($S371),"",OFFSET('Smelter Reference List'!$F$4,$S371-4,0)))</f>
        <v/>
      </c>
      <c r="H371" s="247" t="str">
        <f ca="1">IF(ISERROR($S371),"",OFFSET('Smelter Reference List'!$G$4,$S371-4,0))</f>
        <v/>
      </c>
      <c r="I371" s="248" t="str">
        <f ca="1">IF(ISERROR($S371),"",OFFSET('Smelter Reference List'!$H$4,$S371-4,0))</f>
        <v/>
      </c>
      <c r="J371" s="248" t="str">
        <f ca="1">IF(ISERROR($S371),"",OFFSET('Smelter Reference List'!$I$4,$S371-4,0))</f>
        <v/>
      </c>
      <c r="K371" s="245"/>
      <c r="L371" s="245"/>
      <c r="M371" s="245"/>
      <c r="N371" s="245"/>
      <c r="O371" s="245"/>
      <c r="P371" s="245"/>
      <c r="Q371" s="246"/>
      <c r="R371" s="233"/>
      <c r="S371" s="234" t="e">
        <f>IF(C371="",NA(),MATCH($B371&amp;$C371,'Smelter Reference List'!$J:$J,0))</f>
        <v>#N/A</v>
      </c>
      <c r="T371" s="235"/>
      <c r="U371" s="235">
        <f t="shared" ca="1" si="10"/>
        <v>0</v>
      </c>
      <c r="V371" s="235"/>
      <c r="W371" s="235"/>
      <c r="Y371" s="228" t="str">
        <f t="shared" si="11"/>
        <v/>
      </c>
    </row>
    <row r="372" spans="1:25" s="228" customFormat="1" ht="20.25">
      <c r="A372" s="257"/>
      <c r="B372" s="232" t="str">
        <f>IF(LEN(A372)=0,"",INDEX('Smelter Reference List'!$A:$A,MATCH($A372,'Smelter Reference List'!$E:$E,0)))</f>
        <v/>
      </c>
      <c r="C372" s="297" t="str">
        <f>IF(LEN(A372)=0,"",INDEX('Smelter Reference List'!$C:$C,MATCH($A372,'Smelter Reference List'!$E:$E,0)))</f>
        <v/>
      </c>
      <c r="D372" s="161" t="str">
        <f ca="1">IF(ISERROR($S372),"",OFFSET('Smelter Reference List'!$C$4,$S372-4,0)&amp;"")</f>
        <v/>
      </c>
      <c r="E372" s="161" t="str">
        <f ca="1">IF(ISERROR($S372),"",OFFSET('Smelter Reference List'!$D$4,$S372-4,0)&amp;"")</f>
        <v/>
      </c>
      <c r="F372" s="161" t="str">
        <f ca="1">IF(ISERROR($S372),"",OFFSET('Smelter Reference List'!$E$4,$S372-4,0))</f>
        <v/>
      </c>
      <c r="G372" s="161" t="str">
        <f ca="1">IF(C372=$U$4,"Enter smelter details", IF(ISERROR($S372),"",OFFSET('Smelter Reference List'!$F$4,$S372-4,0)))</f>
        <v/>
      </c>
      <c r="H372" s="247" t="str">
        <f ca="1">IF(ISERROR($S372),"",OFFSET('Smelter Reference List'!$G$4,$S372-4,0))</f>
        <v/>
      </c>
      <c r="I372" s="248" t="str">
        <f ca="1">IF(ISERROR($S372),"",OFFSET('Smelter Reference List'!$H$4,$S372-4,0))</f>
        <v/>
      </c>
      <c r="J372" s="248" t="str">
        <f ca="1">IF(ISERROR($S372),"",OFFSET('Smelter Reference List'!$I$4,$S372-4,0))</f>
        <v/>
      </c>
      <c r="K372" s="245"/>
      <c r="L372" s="245"/>
      <c r="M372" s="245"/>
      <c r="N372" s="245"/>
      <c r="O372" s="245"/>
      <c r="P372" s="245"/>
      <c r="Q372" s="246"/>
      <c r="R372" s="233"/>
      <c r="S372" s="234" t="e">
        <f>IF(C372="",NA(),MATCH($B372&amp;$C372,'Smelter Reference List'!$J:$J,0))</f>
        <v>#N/A</v>
      </c>
      <c r="T372" s="235"/>
      <c r="U372" s="235">
        <f t="shared" ca="1" si="10"/>
        <v>0</v>
      </c>
      <c r="V372" s="235"/>
      <c r="W372" s="235"/>
      <c r="Y372" s="228" t="str">
        <f t="shared" si="11"/>
        <v/>
      </c>
    </row>
    <row r="373" spans="1:25" s="228" customFormat="1" ht="20.25">
      <c r="A373" s="257"/>
      <c r="B373" s="232" t="str">
        <f>IF(LEN(A373)=0,"",INDEX('Smelter Reference List'!$A:$A,MATCH($A373,'Smelter Reference List'!$E:$E,0)))</f>
        <v/>
      </c>
      <c r="C373" s="297" t="str">
        <f>IF(LEN(A373)=0,"",INDEX('Smelter Reference List'!$C:$C,MATCH($A373,'Smelter Reference List'!$E:$E,0)))</f>
        <v/>
      </c>
      <c r="D373" s="161" t="str">
        <f ca="1">IF(ISERROR($S373),"",OFFSET('Smelter Reference List'!$C$4,$S373-4,0)&amp;"")</f>
        <v/>
      </c>
      <c r="E373" s="161" t="str">
        <f ca="1">IF(ISERROR($S373),"",OFFSET('Smelter Reference List'!$D$4,$S373-4,0)&amp;"")</f>
        <v/>
      </c>
      <c r="F373" s="161" t="str">
        <f ca="1">IF(ISERROR($S373),"",OFFSET('Smelter Reference List'!$E$4,$S373-4,0))</f>
        <v/>
      </c>
      <c r="G373" s="161" t="str">
        <f ca="1">IF(C373=$U$4,"Enter smelter details", IF(ISERROR($S373),"",OFFSET('Smelter Reference List'!$F$4,$S373-4,0)))</f>
        <v/>
      </c>
      <c r="H373" s="247" t="str">
        <f ca="1">IF(ISERROR($S373),"",OFFSET('Smelter Reference List'!$G$4,$S373-4,0))</f>
        <v/>
      </c>
      <c r="I373" s="248" t="str">
        <f ca="1">IF(ISERROR($S373),"",OFFSET('Smelter Reference List'!$H$4,$S373-4,0))</f>
        <v/>
      </c>
      <c r="J373" s="248" t="str">
        <f ca="1">IF(ISERROR($S373),"",OFFSET('Smelter Reference List'!$I$4,$S373-4,0))</f>
        <v/>
      </c>
      <c r="K373" s="245"/>
      <c r="L373" s="245"/>
      <c r="M373" s="245"/>
      <c r="N373" s="245"/>
      <c r="O373" s="245"/>
      <c r="P373" s="245"/>
      <c r="Q373" s="246"/>
      <c r="R373" s="233"/>
      <c r="S373" s="234" t="e">
        <f>IF(C373="",NA(),MATCH($B373&amp;$C373,'Smelter Reference List'!$J:$J,0))</f>
        <v>#N/A</v>
      </c>
      <c r="T373" s="235"/>
      <c r="U373" s="235">
        <f t="shared" ca="1" si="10"/>
        <v>0</v>
      </c>
      <c r="V373" s="235"/>
      <c r="W373" s="235"/>
      <c r="Y373" s="228" t="str">
        <f t="shared" si="11"/>
        <v/>
      </c>
    </row>
    <row r="374" spans="1:25" s="228" customFormat="1" ht="20.25">
      <c r="A374" s="257"/>
      <c r="B374" s="232" t="str">
        <f>IF(LEN(A374)=0,"",INDEX('Smelter Reference List'!$A:$A,MATCH($A374,'Smelter Reference List'!$E:$E,0)))</f>
        <v/>
      </c>
      <c r="C374" s="297" t="str">
        <f>IF(LEN(A374)=0,"",INDEX('Smelter Reference List'!$C:$C,MATCH($A374,'Smelter Reference List'!$E:$E,0)))</f>
        <v/>
      </c>
      <c r="D374" s="161" t="str">
        <f ca="1">IF(ISERROR($S374),"",OFFSET('Smelter Reference List'!$C$4,$S374-4,0)&amp;"")</f>
        <v/>
      </c>
      <c r="E374" s="161" t="str">
        <f ca="1">IF(ISERROR($S374),"",OFFSET('Smelter Reference List'!$D$4,$S374-4,0)&amp;"")</f>
        <v/>
      </c>
      <c r="F374" s="161" t="str">
        <f ca="1">IF(ISERROR($S374),"",OFFSET('Smelter Reference List'!$E$4,$S374-4,0))</f>
        <v/>
      </c>
      <c r="G374" s="161" t="str">
        <f ca="1">IF(C374=$U$4,"Enter smelter details", IF(ISERROR($S374),"",OFFSET('Smelter Reference List'!$F$4,$S374-4,0)))</f>
        <v/>
      </c>
      <c r="H374" s="247" t="str">
        <f ca="1">IF(ISERROR($S374),"",OFFSET('Smelter Reference List'!$G$4,$S374-4,0))</f>
        <v/>
      </c>
      <c r="I374" s="248" t="str">
        <f ca="1">IF(ISERROR($S374),"",OFFSET('Smelter Reference List'!$H$4,$S374-4,0))</f>
        <v/>
      </c>
      <c r="J374" s="248" t="str">
        <f ca="1">IF(ISERROR($S374),"",OFFSET('Smelter Reference List'!$I$4,$S374-4,0))</f>
        <v/>
      </c>
      <c r="K374" s="245"/>
      <c r="L374" s="245"/>
      <c r="M374" s="245"/>
      <c r="N374" s="245"/>
      <c r="O374" s="245"/>
      <c r="P374" s="245"/>
      <c r="Q374" s="246"/>
      <c r="R374" s="233"/>
      <c r="S374" s="234" t="e">
        <f>IF(C374="",NA(),MATCH($B374&amp;$C374,'Smelter Reference List'!$J:$J,0))</f>
        <v>#N/A</v>
      </c>
      <c r="T374" s="235"/>
      <c r="U374" s="235">
        <f t="shared" ca="1" si="10"/>
        <v>0</v>
      </c>
      <c r="V374" s="235"/>
      <c r="W374" s="235"/>
      <c r="Y374" s="228" t="str">
        <f t="shared" si="11"/>
        <v/>
      </c>
    </row>
    <row r="375" spans="1:25" s="228" customFormat="1" ht="20.25">
      <c r="A375" s="257"/>
      <c r="B375" s="232" t="str">
        <f>IF(LEN(A375)=0,"",INDEX('Smelter Reference List'!$A:$A,MATCH($A375,'Smelter Reference List'!$E:$E,0)))</f>
        <v/>
      </c>
      <c r="C375" s="297" t="str">
        <f>IF(LEN(A375)=0,"",INDEX('Smelter Reference List'!$C:$C,MATCH($A375,'Smelter Reference List'!$E:$E,0)))</f>
        <v/>
      </c>
      <c r="D375" s="161" t="str">
        <f ca="1">IF(ISERROR($S375),"",OFFSET('Smelter Reference List'!$C$4,$S375-4,0)&amp;"")</f>
        <v/>
      </c>
      <c r="E375" s="161" t="str">
        <f ca="1">IF(ISERROR($S375),"",OFFSET('Smelter Reference List'!$D$4,$S375-4,0)&amp;"")</f>
        <v/>
      </c>
      <c r="F375" s="161" t="str">
        <f ca="1">IF(ISERROR($S375),"",OFFSET('Smelter Reference List'!$E$4,$S375-4,0))</f>
        <v/>
      </c>
      <c r="G375" s="161" t="str">
        <f ca="1">IF(C375=$U$4,"Enter smelter details", IF(ISERROR($S375),"",OFFSET('Smelter Reference List'!$F$4,$S375-4,0)))</f>
        <v/>
      </c>
      <c r="H375" s="247" t="str">
        <f ca="1">IF(ISERROR($S375),"",OFFSET('Smelter Reference List'!$G$4,$S375-4,0))</f>
        <v/>
      </c>
      <c r="I375" s="248" t="str">
        <f ca="1">IF(ISERROR($S375),"",OFFSET('Smelter Reference List'!$H$4,$S375-4,0))</f>
        <v/>
      </c>
      <c r="J375" s="248" t="str">
        <f ca="1">IF(ISERROR($S375),"",OFFSET('Smelter Reference List'!$I$4,$S375-4,0))</f>
        <v/>
      </c>
      <c r="K375" s="245"/>
      <c r="L375" s="245"/>
      <c r="M375" s="245"/>
      <c r="N375" s="245"/>
      <c r="O375" s="245"/>
      <c r="P375" s="245"/>
      <c r="Q375" s="246"/>
      <c r="R375" s="233"/>
      <c r="S375" s="234" t="e">
        <f>IF(C375="",NA(),MATCH($B375&amp;$C375,'Smelter Reference List'!$J:$J,0))</f>
        <v>#N/A</v>
      </c>
      <c r="T375" s="235"/>
      <c r="U375" s="235">
        <f t="shared" ca="1" si="10"/>
        <v>0</v>
      </c>
      <c r="V375" s="235"/>
      <c r="W375" s="235"/>
      <c r="Y375" s="228" t="str">
        <f t="shared" si="11"/>
        <v/>
      </c>
    </row>
    <row r="376" spans="1:25" s="228" customFormat="1" ht="20.25">
      <c r="A376" s="257"/>
      <c r="B376" s="232" t="str">
        <f>IF(LEN(A376)=0,"",INDEX('Smelter Reference List'!$A:$A,MATCH($A376,'Smelter Reference List'!$E:$E,0)))</f>
        <v/>
      </c>
      <c r="C376" s="297" t="str">
        <f>IF(LEN(A376)=0,"",INDEX('Smelter Reference List'!$C:$C,MATCH($A376,'Smelter Reference List'!$E:$E,0)))</f>
        <v/>
      </c>
      <c r="D376" s="161" t="str">
        <f ca="1">IF(ISERROR($S376),"",OFFSET('Smelter Reference List'!$C$4,$S376-4,0)&amp;"")</f>
        <v/>
      </c>
      <c r="E376" s="161" t="str">
        <f ca="1">IF(ISERROR($S376),"",OFFSET('Smelter Reference List'!$D$4,$S376-4,0)&amp;"")</f>
        <v/>
      </c>
      <c r="F376" s="161" t="str">
        <f ca="1">IF(ISERROR($S376),"",OFFSET('Smelter Reference List'!$E$4,$S376-4,0))</f>
        <v/>
      </c>
      <c r="G376" s="161" t="str">
        <f ca="1">IF(C376=$U$4,"Enter smelter details", IF(ISERROR($S376),"",OFFSET('Smelter Reference List'!$F$4,$S376-4,0)))</f>
        <v/>
      </c>
      <c r="H376" s="247" t="str">
        <f ca="1">IF(ISERROR($S376),"",OFFSET('Smelter Reference List'!$G$4,$S376-4,0))</f>
        <v/>
      </c>
      <c r="I376" s="248" t="str">
        <f ca="1">IF(ISERROR($S376),"",OFFSET('Smelter Reference List'!$H$4,$S376-4,0))</f>
        <v/>
      </c>
      <c r="J376" s="248" t="str">
        <f ca="1">IF(ISERROR($S376),"",OFFSET('Smelter Reference List'!$I$4,$S376-4,0))</f>
        <v/>
      </c>
      <c r="K376" s="245"/>
      <c r="L376" s="245"/>
      <c r="M376" s="245"/>
      <c r="N376" s="245"/>
      <c r="O376" s="245"/>
      <c r="P376" s="245"/>
      <c r="Q376" s="246"/>
      <c r="R376" s="233"/>
      <c r="S376" s="234" t="e">
        <f>IF(C376="",NA(),MATCH($B376&amp;$C376,'Smelter Reference List'!$J:$J,0))</f>
        <v>#N/A</v>
      </c>
      <c r="T376" s="235"/>
      <c r="U376" s="235">
        <f t="shared" ca="1" si="10"/>
        <v>0</v>
      </c>
      <c r="V376" s="235"/>
      <c r="W376" s="235"/>
      <c r="Y376" s="228" t="str">
        <f t="shared" si="11"/>
        <v/>
      </c>
    </row>
    <row r="377" spans="1:25" s="228" customFormat="1" ht="20.25">
      <c r="A377" s="257"/>
      <c r="B377" s="232" t="str">
        <f>IF(LEN(A377)=0,"",INDEX('Smelter Reference List'!$A:$A,MATCH($A377,'Smelter Reference List'!$E:$E,0)))</f>
        <v/>
      </c>
      <c r="C377" s="297" t="str">
        <f>IF(LEN(A377)=0,"",INDEX('Smelter Reference List'!$C:$C,MATCH($A377,'Smelter Reference List'!$E:$E,0)))</f>
        <v/>
      </c>
      <c r="D377" s="161" t="str">
        <f ca="1">IF(ISERROR($S377),"",OFFSET('Smelter Reference List'!$C$4,$S377-4,0)&amp;"")</f>
        <v/>
      </c>
      <c r="E377" s="161" t="str">
        <f ca="1">IF(ISERROR($S377),"",OFFSET('Smelter Reference List'!$D$4,$S377-4,0)&amp;"")</f>
        <v/>
      </c>
      <c r="F377" s="161" t="str">
        <f ca="1">IF(ISERROR($S377),"",OFFSET('Smelter Reference List'!$E$4,$S377-4,0))</f>
        <v/>
      </c>
      <c r="G377" s="161" t="str">
        <f ca="1">IF(C377=$U$4,"Enter smelter details", IF(ISERROR($S377),"",OFFSET('Smelter Reference List'!$F$4,$S377-4,0)))</f>
        <v/>
      </c>
      <c r="H377" s="247" t="str">
        <f ca="1">IF(ISERROR($S377),"",OFFSET('Smelter Reference List'!$G$4,$S377-4,0))</f>
        <v/>
      </c>
      <c r="I377" s="248" t="str">
        <f ca="1">IF(ISERROR($S377),"",OFFSET('Smelter Reference List'!$H$4,$S377-4,0))</f>
        <v/>
      </c>
      <c r="J377" s="248" t="str">
        <f ca="1">IF(ISERROR($S377),"",OFFSET('Smelter Reference List'!$I$4,$S377-4,0))</f>
        <v/>
      </c>
      <c r="K377" s="245"/>
      <c r="L377" s="245"/>
      <c r="M377" s="245"/>
      <c r="N377" s="245"/>
      <c r="O377" s="245"/>
      <c r="P377" s="245"/>
      <c r="Q377" s="246"/>
      <c r="R377" s="233"/>
      <c r="S377" s="234" t="e">
        <f>IF(C377="",NA(),MATCH($B377&amp;$C377,'Smelter Reference List'!$J:$J,0))</f>
        <v>#N/A</v>
      </c>
      <c r="T377" s="235"/>
      <c r="U377" s="235">
        <f t="shared" ca="1" si="10"/>
        <v>0</v>
      </c>
      <c r="V377" s="235"/>
      <c r="W377" s="235"/>
      <c r="Y377" s="228" t="str">
        <f t="shared" si="11"/>
        <v/>
      </c>
    </row>
    <row r="378" spans="1:25" s="228" customFormat="1" ht="20.25">
      <c r="A378" s="257"/>
      <c r="B378" s="232" t="str">
        <f>IF(LEN(A378)=0,"",INDEX('Smelter Reference List'!$A:$A,MATCH($A378,'Smelter Reference List'!$E:$E,0)))</f>
        <v/>
      </c>
      <c r="C378" s="297" t="str">
        <f>IF(LEN(A378)=0,"",INDEX('Smelter Reference List'!$C:$C,MATCH($A378,'Smelter Reference List'!$E:$E,0)))</f>
        <v/>
      </c>
      <c r="D378" s="161" t="str">
        <f ca="1">IF(ISERROR($S378),"",OFFSET('Smelter Reference List'!$C$4,$S378-4,0)&amp;"")</f>
        <v/>
      </c>
      <c r="E378" s="161" t="str">
        <f ca="1">IF(ISERROR($S378),"",OFFSET('Smelter Reference List'!$D$4,$S378-4,0)&amp;"")</f>
        <v/>
      </c>
      <c r="F378" s="161" t="str">
        <f ca="1">IF(ISERROR($S378),"",OFFSET('Smelter Reference List'!$E$4,$S378-4,0))</f>
        <v/>
      </c>
      <c r="G378" s="161" t="str">
        <f ca="1">IF(C378=$U$4,"Enter smelter details", IF(ISERROR($S378),"",OFFSET('Smelter Reference List'!$F$4,$S378-4,0)))</f>
        <v/>
      </c>
      <c r="H378" s="247" t="str">
        <f ca="1">IF(ISERROR($S378),"",OFFSET('Smelter Reference List'!$G$4,$S378-4,0))</f>
        <v/>
      </c>
      <c r="I378" s="248" t="str">
        <f ca="1">IF(ISERROR($S378),"",OFFSET('Smelter Reference List'!$H$4,$S378-4,0))</f>
        <v/>
      </c>
      <c r="J378" s="248" t="str">
        <f ca="1">IF(ISERROR($S378),"",OFFSET('Smelter Reference List'!$I$4,$S378-4,0))</f>
        <v/>
      </c>
      <c r="K378" s="245"/>
      <c r="L378" s="245"/>
      <c r="M378" s="245"/>
      <c r="N378" s="245"/>
      <c r="O378" s="245"/>
      <c r="P378" s="245"/>
      <c r="Q378" s="246"/>
      <c r="R378" s="233"/>
      <c r="S378" s="234" t="e">
        <f>IF(C378="",NA(),MATCH($B378&amp;$C378,'Smelter Reference List'!$J:$J,0))</f>
        <v>#N/A</v>
      </c>
      <c r="T378" s="235"/>
      <c r="U378" s="235">
        <f t="shared" ca="1" si="10"/>
        <v>0</v>
      </c>
      <c r="V378" s="235"/>
      <c r="W378" s="235"/>
      <c r="Y378" s="228" t="str">
        <f t="shared" si="11"/>
        <v/>
      </c>
    </row>
    <row r="379" spans="1:25" s="228" customFormat="1" ht="20.25">
      <c r="A379" s="257"/>
      <c r="B379" s="232" t="str">
        <f>IF(LEN(A379)=0,"",INDEX('Smelter Reference List'!$A:$A,MATCH($A379,'Smelter Reference List'!$E:$E,0)))</f>
        <v/>
      </c>
      <c r="C379" s="297" t="str">
        <f>IF(LEN(A379)=0,"",INDEX('Smelter Reference List'!$C:$C,MATCH($A379,'Smelter Reference List'!$E:$E,0)))</f>
        <v/>
      </c>
      <c r="D379" s="161" t="str">
        <f ca="1">IF(ISERROR($S379),"",OFFSET('Smelter Reference List'!$C$4,$S379-4,0)&amp;"")</f>
        <v/>
      </c>
      <c r="E379" s="161" t="str">
        <f ca="1">IF(ISERROR($S379),"",OFFSET('Smelter Reference List'!$D$4,$S379-4,0)&amp;"")</f>
        <v/>
      </c>
      <c r="F379" s="161" t="str">
        <f ca="1">IF(ISERROR($S379),"",OFFSET('Smelter Reference List'!$E$4,$S379-4,0))</f>
        <v/>
      </c>
      <c r="G379" s="161" t="str">
        <f ca="1">IF(C379=$U$4,"Enter smelter details", IF(ISERROR($S379),"",OFFSET('Smelter Reference List'!$F$4,$S379-4,0)))</f>
        <v/>
      </c>
      <c r="H379" s="247" t="str">
        <f ca="1">IF(ISERROR($S379),"",OFFSET('Smelter Reference List'!$G$4,$S379-4,0))</f>
        <v/>
      </c>
      <c r="I379" s="248" t="str">
        <f ca="1">IF(ISERROR($S379),"",OFFSET('Smelter Reference List'!$H$4,$S379-4,0))</f>
        <v/>
      </c>
      <c r="J379" s="248" t="str">
        <f ca="1">IF(ISERROR($S379),"",OFFSET('Smelter Reference List'!$I$4,$S379-4,0))</f>
        <v/>
      </c>
      <c r="K379" s="245"/>
      <c r="L379" s="245"/>
      <c r="M379" s="245"/>
      <c r="N379" s="245"/>
      <c r="O379" s="245"/>
      <c r="P379" s="245"/>
      <c r="Q379" s="246"/>
      <c r="R379" s="233"/>
      <c r="S379" s="234" t="e">
        <f>IF(C379="",NA(),MATCH($B379&amp;$C379,'Smelter Reference List'!$J:$J,0))</f>
        <v>#N/A</v>
      </c>
      <c r="T379" s="235"/>
      <c r="U379" s="235">
        <f t="shared" ca="1" si="10"/>
        <v>0</v>
      </c>
      <c r="V379" s="235"/>
      <c r="W379" s="235"/>
      <c r="Y379" s="228" t="str">
        <f t="shared" si="11"/>
        <v/>
      </c>
    </row>
    <row r="380" spans="1:25" s="228" customFormat="1" ht="20.25">
      <c r="A380" s="257"/>
      <c r="B380" s="232" t="str">
        <f>IF(LEN(A380)=0,"",INDEX('Smelter Reference List'!$A:$A,MATCH($A380,'Smelter Reference List'!$E:$E,0)))</f>
        <v/>
      </c>
      <c r="C380" s="297" t="str">
        <f>IF(LEN(A380)=0,"",INDEX('Smelter Reference List'!$C:$C,MATCH($A380,'Smelter Reference List'!$E:$E,0)))</f>
        <v/>
      </c>
      <c r="D380" s="161" t="str">
        <f ca="1">IF(ISERROR($S380),"",OFFSET('Smelter Reference List'!$C$4,$S380-4,0)&amp;"")</f>
        <v/>
      </c>
      <c r="E380" s="161" t="str">
        <f ca="1">IF(ISERROR($S380),"",OFFSET('Smelter Reference List'!$D$4,$S380-4,0)&amp;"")</f>
        <v/>
      </c>
      <c r="F380" s="161" t="str">
        <f ca="1">IF(ISERROR($S380),"",OFFSET('Smelter Reference List'!$E$4,$S380-4,0))</f>
        <v/>
      </c>
      <c r="G380" s="161" t="str">
        <f ca="1">IF(C380=$U$4,"Enter smelter details", IF(ISERROR($S380),"",OFFSET('Smelter Reference List'!$F$4,$S380-4,0)))</f>
        <v/>
      </c>
      <c r="H380" s="247" t="str">
        <f ca="1">IF(ISERROR($S380),"",OFFSET('Smelter Reference List'!$G$4,$S380-4,0))</f>
        <v/>
      </c>
      <c r="I380" s="248" t="str">
        <f ca="1">IF(ISERROR($S380),"",OFFSET('Smelter Reference List'!$H$4,$S380-4,0))</f>
        <v/>
      </c>
      <c r="J380" s="248" t="str">
        <f ca="1">IF(ISERROR($S380),"",OFFSET('Smelter Reference List'!$I$4,$S380-4,0))</f>
        <v/>
      </c>
      <c r="K380" s="245"/>
      <c r="L380" s="245"/>
      <c r="M380" s="245"/>
      <c r="N380" s="245"/>
      <c r="O380" s="245"/>
      <c r="P380" s="245"/>
      <c r="Q380" s="246"/>
      <c r="R380" s="233"/>
      <c r="S380" s="234" t="e">
        <f>IF(C380="",NA(),MATCH($B380&amp;$C380,'Smelter Reference List'!$J:$J,0))</f>
        <v>#N/A</v>
      </c>
      <c r="T380" s="235"/>
      <c r="U380" s="235">
        <f t="shared" ca="1" si="10"/>
        <v>0</v>
      </c>
      <c r="V380" s="235"/>
      <c r="W380" s="235"/>
      <c r="Y380" s="228" t="str">
        <f t="shared" si="11"/>
        <v/>
      </c>
    </row>
    <row r="381" spans="1:25" s="228" customFormat="1" ht="20.25">
      <c r="A381" s="257"/>
      <c r="B381" s="232" t="str">
        <f>IF(LEN(A381)=0,"",INDEX('Smelter Reference List'!$A:$A,MATCH($A381,'Smelter Reference List'!$E:$E,0)))</f>
        <v/>
      </c>
      <c r="C381" s="297" t="str">
        <f>IF(LEN(A381)=0,"",INDEX('Smelter Reference List'!$C:$C,MATCH($A381,'Smelter Reference List'!$E:$E,0)))</f>
        <v/>
      </c>
      <c r="D381" s="161" t="str">
        <f ca="1">IF(ISERROR($S381),"",OFFSET('Smelter Reference List'!$C$4,$S381-4,0)&amp;"")</f>
        <v/>
      </c>
      <c r="E381" s="161" t="str">
        <f ca="1">IF(ISERROR($S381),"",OFFSET('Smelter Reference List'!$D$4,$S381-4,0)&amp;"")</f>
        <v/>
      </c>
      <c r="F381" s="161" t="str">
        <f ca="1">IF(ISERROR($S381),"",OFFSET('Smelter Reference List'!$E$4,$S381-4,0))</f>
        <v/>
      </c>
      <c r="G381" s="161" t="str">
        <f ca="1">IF(C381=$U$4,"Enter smelter details", IF(ISERROR($S381),"",OFFSET('Smelter Reference List'!$F$4,$S381-4,0)))</f>
        <v/>
      </c>
      <c r="H381" s="247" t="str">
        <f ca="1">IF(ISERROR($S381),"",OFFSET('Smelter Reference List'!$G$4,$S381-4,0))</f>
        <v/>
      </c>
      <c r="I381" s="248" t="str">
        <f ca="1">IF(ISERROR($S381),"",OFFSET('Smelter Reference List'!$H$4,$S381-4,0))</f>
        <v/>
      </c>
      <c r="J381" s="248" t="str">
        <f ca="1">IF(ISERROR($S381),"",OFFSET('Smelter Reference List'!$I$4,$S381-4,0))</f>
        <v/>
      </c>
      <c r="K381" s="245"/>
      <c r="L381" s="245"/>
      <c r="M381" s="245"/>
      <c r="N381" s="245"/>
      <c r="O381" s="245"/>
      <c r="P381" s="245"/>
      <c r="Q381" s="246"/>
      <c r="R381" s="233"/>
      <c r="S381" s="234" t="e">
        <f>IF(C381="",NA(),MATCH($B381&amp;$C381,'Smelter Reference List'!$J:$J,0))</f>
        <v>#N/A</v>
      </c>
      <c r="T381" s="235"/>
      <c r="U381" s="235">
        <f t="shared" ca="1" si="10"/>
        <v>0</v>
      </c>
      <c r="V381" s="235"/>
      <c r="W381" s="235"/>
      <c r="Y381" s="228" t="str">
        <f t="shared" si="11"/>
        <v/>
      </c>
    </row>
    <row r="382" spans="1:25" s="228" customFormat="1" ht="20.25">
      <c r="A382" s="257"/>
      <c r="B382" s="232" t="str">
        <f>IF(LEN(A382)=0,"",INDEX('Smelter Reference List'!$A:$A,MATCH($A382,'Smelter Reference List'!$E:$E,0)))</f>
        <v/>
      </c>
      <c r="C382" s="297" t="str">
        <f>IF(LEN(A382)=0,"",INDEX('Smelter Reference List'!$C:$C,MATCH($A382,'Smelter Reference List'!$E:$E,0)))</f>
        <v/>
      </c>
      <c r="D382" s="161" t="str">
        <f ca="1">IF(ISERROR($S382),"",OFFSET('Smelter Reference List'!$C$4,$S382-4,0)&amp;"")</f>
        <v/>
      </c>
      <c r="E382" s="161" t="str">
        <f ca="1">IF(ISERROR($S382),"",OFFSET('Smelter Reference List'!$D$4,$S382-4,0)&amp;"")</f>
        <v/>
      </c>
      <c r="F382" s="161" t="str">
        <f ca="1">IF(ISERROR($S382),"",OFFSET('Smelter Reference List'!$E$4,$S382-4,0))</f>
        <v/>
      </c>
      <c r="G382" s="161" t="str">
        <f ca="1">IF(C382=$U$4,"Enter smelter details", IF(ISERROR($S382),"",OFFSET('Smelter Reference List'!$F$4,$S382-4,0)))</f>
        <v/>
      </c>
      <c r="H382" s="247" t="str">
        <f ca="1">IF(ISERROR($S382),"",OFFSET('Smelter Reference List'!$G$4,$S382-4,0))</f>
        <v/>
      </c>
      <c r="I382" s="248" t="str">
        <f ca="1">IF(ISERROR($S382),"",OFFSET('Smelter Reference List'!$H$4,$S382-4,0))</f>
        <v/>
      </c>
      <c r="J382" s="248" t="str">
        <f ca="1">IF(ISERROR($S382),"",OFFSET('Smelter Reference List'!$I$4,$S382-4,0))</f>
        <v/>
      </c>
      <c r="K382" s="245"/>
      <c r="L382" s="245"/>
      <c r="M382" s="245"/>
      <c r="N382" s="245"/>
      <c r="O382" s="245"/>
      <c r="P382" s="245"/>
      <c r="Q382" s="246"/>
      <c r="R382" s="233"/>
      <c r="S382" s="234" t="e">
        <f>IF(C382="",NA(),MATCH($B382&amp;$C382,'Smelter Reference List'!$J:$J,0))</f>
        <v>#N/A</v>
      </c>
      <c r="T382" s="235"/>
      <c r="U382" s="235">
        <f t="shared" ca="1" si="10"/>
        <v>0</v>
      </c>
      <c r="V382" s="235"/>
      <c r="W382" s="235"/>
      <c r="Y382" s="228" t="str">
        <f t="shared" si="11"/>
        <v/>
      </c>
    </row>
    <row r="383" spans="1:25" s="228" customFormat="1" ht="20.25">
      <c r="A383" s="257"/>
      <c r="B383" s="232" t="str">
        <f>IF(LEN(A383)=0,"",INDEX('Smelter Reference List'!$A:$A,MATCH($A383,'Smelter Reference List'!$E:$E,0)))</f>
        <v/>
      </c>
      <c r="C383" s="297" t="str">
        <f>IF(LEN(A383)=0,"",INDEX('Smelter Reference List'!$C:$C,MATCH($A383,'Smelter Reference List'!$E:$E,0)))</f>
        <v/>
      </c>
      <c r="D383" s="161" t="str">
        <f ca="1">IF(ISERROR($S383),"",OFFSET('Smelter Reference List'!$C$4,$S383-4,0)&amp;"")</f>
        <v/>
      </c>
      <c r="E383" s="161" t="str">
        <f ca="1">IF(ISERROR($S383),"",OFFSET('Smelter Reference List'!$D$4,$S383-4,0)&amp;"")</f>
        <v/>
      </c>
      <c r="F383" s="161" t="str">
        <f ca="1">IF(ISERROR($S383),"",OFFSET('Smelter Reference List'!$E$4,$S383-4,0))</f>
        <v/>
      </c>
      <c r="G383" s="161" t="str">
        <f ca="1">IF(C383=$U$4,"Enter smelter details", IF(ISERROR($S383),"",OFFSET('Smelter Reference List'!$F$4,$S383-4,0)))</f>
        <v/>
      </c>
      <c r="H383" s="247" t="str">
        <f ca="1">IF(ISERROR($S383),"",OFFSET('Smelter Reference List'!$G$4,$S383-4,0))</f>
        <v/>
      </c>
      <c r="I383" s="248" t="str">
        <f ca="1">IF(ISERROR($S383),"",OFFSET('Smelter Reference List'!$H$4,$S383-4,0))</f>
        <v/>
      </c>
      <c r="J383" s="248" t="str">
        <f ca="1">IF(ISERROR($S383),"",OFFSET('Smelter Reference List'!$I$4,$S383-4,0))</f>
        <v/>
      </c>
      <c r="K383" s="245"/>
      <c r="L383" s="245"/>
      <c r="M383" s="245"/>
      <c r="N383" s="245"/>
      <c r="O383" s="245"/>
      <c r="P383" s="245"/>
      <c r="Q383" s="246"/>
      <c r="R383" s="233"/>
      <c r="S383" s="234" t="e">
        <f>IF(C383="",NA(),MATCH($B383&amp;$C383,'Smelter Reference List'!$J:$J,0))</f>
        <v>#N/A</v>
      </c>
      <c r="T383" s="235"/>
      <c r="U383" s="235">
        <f t="shared" ca="1" si="10"/>
        <v>0</v>
      </c>
      <c r="V383" s="235"/>
      <c r="W383" s="235"/>
      <c r="Y383" s="228" t="str">
        <f t="shared" si="11"/>
        <v/>
      </c>
    </row>
    <row r="384" spans="1:25" s="228" customFormat="1" ht="20.25">
      <c r="A384" s="257"/>
      <c r="B384" s="232" t="str">
        <f>IF(LEN(A384)=0,"",INDEX('Smelter Reference List'!$A:$A,MATCH($A384,'Smelter Reference List'!$E:$E,0)))</f>
        <v/>
      </c>
      <c r="C384" s="297" t="str">
        <f>IF(LEN(A384)=0,"",INDEX('Smelter Reference List'!$C:$C,MATCH($A384,'Smelter Reference List'!$E:$E,0)))</f>
        <v/>
      </c>
      <c r="D384" s="161" t="str">
        <f ca="1">IF(ISERROR($S384),"",OFFSET('Smelter Reference List'!$C$4,$S384-4,0)&amp;"")</f>
        <v/>
      </c>
      <c r="E384" s="161" t="str">
        <f ca="1">IF(ISERROR($S384),"",OFFSET('Smelter Reference List'!$D$4,$S384-4,0)&amp;"")</f>
        <v/>
      </c>
      <c r="F384" s="161" t="str">
        <f ca="1">IF(ISERROR($S384),"",OFFSET('Smelter Reference List'!$E$4,$S384-4,0))</f>
        <v/>
      </c>
      <c r="G384" s="161" t="str">
        <f ca="1">IF(C384=$U$4,"Enter smelter details", IF(ISERROR($S384),"",OFFSET('Smelter Reference List'!$F$4,$S384-4,0)))</f>
        <v/>
      </c>
      <c r="H384" s="247" t="str">
        <f ca="1">IF(ISERROR($S384),"",OFFSET('Smelter Reference List'!$G$4,$S384-4,0))</f>
        <v/>
      </c>
      <c r="I384" s="248" t="str">
        <f ca="1">IF(ISERROR($S384),"",OFFSET('Smelter Reference List'!$H$4,$S384-4,0))</f>
        <v/>
      </c>
      <c r="J384" s="248" t="str">
        <f ca="1">IF(ISERROR($S384),"",OFFSET('Smelter Reference List'!$I$4,$S384-4,0))</f>
        <v/>
      </c>
      <c r="K384" s="245"/>
      <c r="L384" s="245"/>
      <c r="M384" s="245"/>
      <c r="N384" s="245"/>
      <c r="O384" s="245"/>
      <c r="P384" s="245"/>
      <c r="Q384" s="246"/>
      <c r="R384" s="233"/>
      <c r="S384" s="234" t="e">
        <f>IF(C384="",NA(),MATCH($B384&amp;$C384,'Smelter Reference List'!$J:$J,0))</f>
        <v>#N/A</v>
      </c>
      <c r="T384" s="235"/>
      <c r="U384" s="235">
        <f t="shared" ca="1" si="10"/>
        <v>0</v>
      </c>
      <c r="V384" s="235"/>
      <c r="W384" s="235"/>
      <c r="Y384" s="228" t="str">
        <f t="shared" si="11"/>
        <v/>
      </c>
    </row>
    <row r="385" spans="1:25" s="228" customFormat="1" ht="20.25">
      <c r="A385" s="257"/>
      <c r="B385" s="232" t="str">
        <f>IF(LEN(A385)=0,"",INDEX('Smelter Reference List'!$A:$A,MATCH($A385,'Smelter Reference List'!$E:$E,0)))</f>
        <v/>
      </c>
      <c r="C385" s="297" t="str">
        <f>IF(LEN(A385)=0,"",INDEX('Smelter Reference List'!$C:$C,MATCH($A385,'Smelter Reference List'!$E:$E,0)))</f>
        <v/>
      </c>
      <c r="D385" s="161" t="str">
        <f ca="1">IF(ISERROR($S385),"",OFFSET('Smelter Reference List'!$C$4,$S385-4,0)&amp;"")</f>
        <v/>
      </c>
      <c r="E385" s="161" t="str">
        <f ca="1">IF(ISERROR($S385),"",OFFSET('Smelter Reference List'!$D$4,$S385-4,0)&amp;"")</f>
        <v/>
      </c>
      <c r="F385" s="161" t="str">
        <f ca="1">IF(ISERROR($S385),"",OFFSET('Smelter Reference List'!$E$4,$S385-4,0))</f>
        <v/>
      </c>
      <c r="G385" s="161" t="str">
        <f ca="1">IF(C385=$U$4,"Enter smelter details", IF(ISERROR($S385),"",OFFSET('Smelter Reference List'!$F$4,$S385-4,0)))</f>
        <v/>
      </c>
      <c r="H385" s="247" t="str">
        <f ca="1">IF(ISERROR($S385),"",OFFSET('Smelter Reference List'!$G$4,$S385-4,0))</f>
        <v/>
      </c>
      <c r="I385" s="248" t="str">
        <f ca="1">IF(ISERROR($S385),"",OFFSET('Smelter Reference List'!$H$4,$S385-4,0))</f>
        <v/>
      </c>
      <c r="J385" s="248" t="str">
        <f ca="1">IF(ISERROR($S385),"",OFFSET('Smelter Reference List'!$I$4,$S385-4,0))</f>
        <v/>
      </c>
      <c r="K385" s="245"/>
      <c r="L385" s="245"/>
      <c r="M385" s="245"/>
      <c r="N385" s="245"/>
      <c r="O385" s="245"/>
      <c r="P385" s="245"/>
      <c r="Q385" s="246"/>
      <c r="R385" s="233"/>
      <c r="S385" s="234" t="e">
        <f>IF(C385="",NA(),MATCH($B385&amp;$C385,'Smelter Reference List'!$J:$J,0))</f>
        <v>#N/A</v>
      </c>
      <c r="T385" s="235"/>
      <c r="U385" s="235">
        <f t="shared" ca="1" si="10"/>
        <v>0</v>
      </c>
      <c r="V385" s="235"/>
      <c r="W385" s="235"/>
      <c r="Y385" s="228" t="str">
        <f t="shared" si="11"/>
        <v/>
      </c>
    </row>
    <row r="386" spans="1:25" s="228" customFormat="1" ht="20.25">
      <c r="A386" s="257"/>
      <c r="B386" s="232" t="str">
        <f>IF(LEN(A386)=0,"",INDEX('Smelter Reference List'!$A:$A,MATCH($A386,'Smelter Reference List'!$E:$E,0)))</f>
        <v/>
      </c>
      <c r="C386" s="297" t="str">
        <f>IF(LEN(A386)=0,"",INDEX('Smelter Reference List'!$C:$C,MATCH($A386,'Smelter Reference List'!$E:$E,0)))</f>
        <v/>
      </c>
      <c r="D386" s="161" t="str">
        <f ca="1">IF(ISERROR($S386),"",OFFSET('Smelter Reference List'!$C$4,$S386-4,0)&amp;"")</f>
        <v/>
      </c>
      <c r="E386" s="161" t="str">
        <f ca="1">IF(ISERROR($S386),"",OFFSET('Smelter Reference List'!$D$4,$S386-4,0)&amp;"")</f>
        <v/>
      </c>
      <c r="F386" s="161" t="str">
        <f ca="1">IF(ISERROR($S386),"",OFFSET('Smelter Reference List'!$E$4,$S386-4,0))</f>
        <v/>
      </c>
      <c r="G386" s="161" t="str">
        <f ca="1">IF(C386=$U$4,"Enter smelter details", IF(ISERROR($S386),"",OFFSET('Smelter Reference List'!$F$4,$S386-4,0)))</f>
        <v/>
      </c>
      <c r="H386" s="247" t="str">
        <f ca="1">IF(ISERROR($S386),"",OFFSET('Smelter Reference List'!$G$4,$S386-4,0))</f>
        <v/>
      </c>
      <c r="I386" s="248" t="str">
        <f ca="1">IF(ISERROR($S386),"",OFFSET('Smelter Reference List'!$H$4,$S386-4,0))</f>
        <v/>
      </c>
      <c r="J386" s="248" t="str">
        <f ca="1">IF(ISERROR($S386),"",OFFSET('Smelter Reference List'!$I$4,$S386-4,0))</f>
        <v/>
      </c>
      <c r="K386" s="245"/>
      <c r="L386" s="245"/>
      <c r="M386" s="245"/>
      <c r="N386" s="245"/>
      <c r="O386" s="245"/>
      <c r="P386" s="245"/>
      <c r="Q386" s="246"/>
      <c r="R386" s="233"/>
      <c r="S386" s="234" t="e">
        <f>IF(C386="",NA(),MATCH($B386&amp;$C386,'Smelter Reference List'!$J:$J,0))</f>
        <v>#N/A</v>
      </c>
      <c r="T386" s="235"/>
      <c r="U386" s="235">
        <f t="shared" ca="1" si="10"/>
        <v>0</v>
      </c>
      <c r="V386" s="235"/>
      <c r="W386" s="235"/>
      <c r="Y386" s="228" t="str">
        <f t="shared" si="11"/>
        <v/>
      </c>
    </row>
    <row r="387" spans="1:25" s="228" customFormat="1" ht="20.25">
      <c r="A387" s="257"/>
      <c r="B387" s="232" t="str">
        <f>IF(LEN(A387)=0,"",INDEX('Smelter Reference List'!$A:$A,MATCH($A387,'Smelter Reference List'!$E:$E,0)))</f>
        <v/>
      </c>
      <c r="C387" s="297" t="str">
        <f>IF(LEN(A387)=0,"",INDEX('Smelter Reference List'!$C:$C,MATCH($A387,'Smelter Reference List'!$E:$E,0)))</f>
        <v/>
      </c>
      <c r="D387" s="161" t="str">
        <f ca="1">IF(ISERROR($S387),"",OFFSET('Smelter Reference List'!$C$4,$S387-4,0)&amp;"")</f>
        <v/>
      </c>
      <c r="E387" s="161" t="str">
        <f ca="1">IF(ISERROR($S387),"",OFFSET('Smelter Reference List'!$D$4,$S387-4,0)&amp;"")</f>
        <v/>
      </c>
      <c r="F387" s="161" t="str">
        <f ca="1">IF(ISERROR($S387),"",OFFSET('Smelter Reference List'!$E$4,$S387-4,0))</f>
        <v/>
      </c>
      <c r="G387" s="161" t="str">
        <f ca="1">IF(C387=$U$4,"Enter smelter details", IF(ISERROR($S387),"",OFFSET('Smelter Reference List'!$F$4,$S387-4,0)))</f>
        <v/>
      </c>
      <c r="H387" s="247" t="str">
        <f ca="1">IF(ISERROR($S387),"",OFFSET('Smelter Reference List'!$G$4,$S387-4,0))</f>
        <v/>
      </c>
      <c r="I387" s="248" t="str">
        <f ca="1">IF(ISERROR($S387),"",OFFSET('Smelter Reference List'!$H$4,$S387-4,0))</f>
        <v/>
      </c>
      <c r="J387" s="248" t="str">
        <f ca="1">IF(ISERROR($S387),"",OFFSET('Smelter Reference List'!$I$4,$S387-4,0))</f>
        <v/>
      </c>
      <c r="K387" s="245"/>
      <c r="L387" s="245"/>
      <c r="M387" s="245"/>
      <c r="N387" s="245"/>
      <c r="O387" s="245"/>
      <c r="P387" s="245"/>
      <c r="Q387" s="246"/>
      <c r="R387" s="233"/>
      <c r="S387" s="234" t="e">
        <f>IF(C387="",NA(),MATCH($B387&amp;$C387,'Smelter Reference List'!$J:$J,0))</f>
        <v>#N/A</v>
      </c>
      <c r="T387" s="235"/>
      <c r="U387" s="235">
        <f t="shared" ca="1" si="10"/>
        <v>0</v>
      </c>
      <c r="V387" s="235"/>
      <c r="W387" s="235"/>
      <c r="Y387" s="228" t="str">
        <f t="shared" si="11"/>
        <v/>
      </c>
    </row>
    <row r="388" spans="1:25" s="228" customFormat="1" ht="20.25">
      <c r="A388" s="257"/>
      <c r="B388" s="232" t="str">
        <f>IF(LEN(A388)=0,"",INDEX('Smelter Reference List'!$A:$A,MATCH($A388,'Smelter Reference List'!$E:$E,0)))</f>
        <v/>
      </c>
      <c r="C388" s="297" t="str">
        <f>IF(LEN(A388)=0,"",INDEX('Smelter Reference List'!$C:$C,MATCH($A388,'Smelter Reference List'!$E:$E,0)))</f>
        <v/>
      </c>
      <c r="D388" s="161" t="str">
        <f ca="1">IF(ISERROR($S388),"",OFFSET('Smelter Reference List'!$C$4,$S388-4,0)&amp;"")</f>
        <v/>
      </c>
      <c r="E388" s="161" t="str">
        <f ca="1">IF(ISERROR($S388),"",OFFSET('Smelter Reference List'!$D$4,$S388-4,0)&amp;"")</f>
        <v/>
      </c>
      <c r="F388" s="161" t="str">
        <f ca="1">IF(ISERROR($S388),"",OFFSET('Smelter Reference List'!$E$4,$S388-4,0))</f>
        <v/>
      </c>
      <c r="G388" s="161" t="str">
        <f ca="1">IF(C388=$U$4,"Enter smelter details", IF(ISERROR($S388),"",OFFSET('Smelter Reference List'!$F$4,$S388-4,0)))</f>
        <v/>
      </c>
      <c r="H388" s="247" t="str">
        <f ca="1">IF(ISERROR($S388),"",OFFSET('Smelter Reference List'!$G$4,$S388-4,0))</f>
        <v/>
      </c>
      <c r="I388" s="248" t="str">
        <f ca="1">IF(ISERROR($S388),"",OFFSET('Smelter Reference List'!$H$4,$S388-4,0))</f>
        <v/>
      </c>
      <c r="J388" s="248" t="str">
        <f ca="1">IF(ISERROR($S388),"",OFFSET('Smelter Reference List'!$I$4,$S388-4,0))</f>
        <v/>
      </c>
      <c r="K388" s="245"/>
      <c r="L388" s="245"/>
      <c r="M388" s="245"/>
      <c r="N388" s="245"/>
      <c r="O388" s="245"/>
      <c r="P388" s="245"/>
      <c r="Q388" s="246"/>
      <c r="R388" s="233"/>
      <c r="S388" s="234" t="e">
        <f>IF(C388="",NA(),MATCH($B388&amp;$C388,'Smelter Reference List'!$J:$J,0))</f>
        <v>#N/A</v>
      </c>
      <c r="T388" s="235"/>
      <c r="U388" s="235">
        <f t="shared" ca="1" si="10"/>
        <v>0</v>
      </c>
      <c r="V388" s="235"/>
      <c r="W388" s="235"/>
      <c r="Y388" s="228" t="str">
        <f t="shared" si="11"/>
        <v/>
      </c>
    </row>
    <row r="389" spans="1:25" s="228" customFormat="1" ht="20.25">
      <c r="A389" s="257"/>
      <c r="B389" s="232" t="str">
        <f>IF(LEN(A389)=0,"",INDEX('Smelter Reference List'!$A:$A,MATCH($A389,'Smelter Reference List'!$E:$E,0)))</f>
        <v/>
      </c>
      <c r="C389" s="297" t="str">
        <f>IF(LEN(A389)=0,"",INDEX('Smelter Reference List'!$C:$C,MATCH($A389,'Smelter Reference List'!$E:$E,0)))</f>
        <v/>
      </c>
      <c r="D389" s="161" t="str">
        <f ca="1">IF(ISERROR($S389),"",OFFSET('Smelter Reference List'!$C$4,$S389-4,0)&amp;"")</f>
        <v/>
      </c>
      <c r="E389" s="161" t="str">
        <f ca="1">IF(ISERROR($S389),"",OFFSET('Smelter Reference List'!$D$4,$S389-4,0)&amp;"")</f>
        <v/>
      </c>
      <c r="F389" s="161" t="str">
        <f ca="1">IF(ISERROR($S389),"",OFFSET('Smelter Reference List'!$E$4,$S389-4,0))</f>
        <v/>
      </c>
      <c r="G389" s="161" t="str">
        <f ca="1">IF(C389=$U$4,"Enter smelter details", IF(ISERROR($S389),"",OFFSET('Smelter Reference List'!$F$4,$S389-4,0)))</f>
        <v/>
      </c>
      <c r="H389" s="247" t="str">
        <f ca="1">IF(ISERROR($S389),"",OFFSET('Smelter Reference List'!$G$4,$S389-4,0))</f>
        <v/>
      </c>
      <c r="I389" s="248" t="str">
        <f ca="1">IF(ISERROR($S389),"",OFFSET('Smelter Reference List'!$H$4,$S389-4,0))</f>
        <v/>
      </c>
      <c r="J389" s="248" t="str">
        <f ca="1">IF(ISERROR($S389),"",OFFSET('Smelter Reference List'!$I$4,$S389-4,0))</f>
        <v/>
      </c>
      <c r="K389" s="245"/>
      <c r="L389" s="245"/>
      <c r="M389" s="245"/>
      <c r="N389" s="245"/>
      <c r="O389" s="245"/>
      <c r="P389" s="245"/>
      <c r="Q389" s="246"/>
      <c r="R389" s="233"/>
      <c r="S389" s="234" t="e">
        <f>IF(C389="",NA(),MATCH($B389&amp;$C389,'Smelter Reference List'!$J:$J,0))</f>
        <v>#N/A</v>
      </c>
      <c r="T389" s="235"/>
      <c r="U389" s="235">
        <f t="shared" ca="1" si="10"/>
        <v>0</v>
      </c>
      <c r="V389" s="235"/>
      <c r="W389" s="235"/>
      <c r="Y389" s="228" t="str">
        <f t="shared" si="11"/>
        <v/>
      </c>
    </row>
    <row r="390" spans="1:25" s="228" customFormat="1" ht="20.25">
      <c r="A390" s="257"/>
      <c r="B390" s="232" t="str">
        <f>IF(LEN(A390)=0,"",INDEX('Smelter Reference List'!$A:$A,MATCH($A390,'Smelter Reference List'!$E:$E,0)))</f>
        <v/>
      </c>
      <c r="C390" s="297" t="str">
        <f>IF(LEN(A390)=0,"",INDEX('Smelter Reference List'!$C:$C,MATCH($A390,'Smelter Reference List'!$E:$E,0)))</f>
        <v/>
      </c>
      <c r="D390" s="161" t="str">
        <f ca="1">IF(ISERROR($S390),"",OFFSET('Smelter Reference List'!$C$4,$S390-4,0)&amp;"")</f>
        <v/>
      </c>
      <c r="E390" s="161" t="str">
        <f ca="1">IF(ISERROR($S390),"",OFFSET('Smelter Reference List'!$D$4,$S390-4,0)&amp;"")</f>
        <v/>
      </c>
      <c r="F390" s="161" t="str">
        <f ca="1">IF(ISERROR($S390),"",OFFSET('Smelter Reference List'!$E$4,$S390-4,0))</f>
        <v/>
      </c>
      <c r="G390" s="161" t="str">
        <f ca="1">IF(C390=$U$4,"Enter smelter details", IF(ISERROR($S390),"",OFFSET('Smelter Reference List'!$F$4,$S390-4,0)))</f>
        <v/>
      </c>
      <c r="H390" s="247" t="str">
        <f ca="1">IF(ISERROR($S390),"",OFFSET('Smelter Reference List'!$G$4,$S390-4,0))</f>
        <v/>
      </c>
      <c r="I390" s="248" t="str">
        <f ca="1">IF(ISERROR($S390),"",OFFSET('Smelter Reference List'!$H$4,$S390-4,0))</f>
        <v/>
      </c>
      <c r="J390" s="248" t="str">
        <f ca="1">IF(ISERROR($S390),"",OFFSET('Smelter Reference List'!$I$4,$S390-4,0))</f>
        <v/>
      </c>
      <c r="K390" s="245"/>
      <c r="L390" s="245"/>
      <c r="M390" s="245"/>
      <c r="N390" s="245"/>
      <c r="O390" s="245"/>
      <c r="P390" s="245"/>
      <c r="Q390" s="246"/>
      <c r="R390" s="233"/>
      <c r="S390" s="234" t="e">
        <f>IF(C390="",NA(),MATCH($B390&amp;$C390,'Smelter Reference List'!$J:$J,0))</f>
        <v>#N/A</v>
      </c>
      <c r="T390" s="235"/>
      <c r="U390" s="235">
        <f t="shared" ref="U390:U453" ca="1" si="12">IF(AND(C390="Smelter not listed",OR(LEN(D390)=0,LEN(E390)=0)),1,0)</f>
        <v>0</v>
      </c>
      <c r="V390" s="235"/>
      <c r="W390" s="235"/>
      <c r="Y390" s="228" t="str">
        <f t="shared" ref="Y390:Y453" si="13">B390&amp;C390</f>
        <v/>
      </c>
    </row>
    <row r="391" spans="1:25" s="228" customFormat="1" ht="20.25">
      <c r="A391" s="257"/>
      <c r="B391" s="232" t="str">
        <f>IF(LEN(A391)=0,"",INDEX('Smelter Reference List'!$A:$A,MATCH($A391,'Smelter Reference List'!$E:$E,0)))</f>
        <v/>
      </c>
      <c r="C391" s="297" t="str">
        <f>IF(LEN(A391)=0,"",INDEX('Smelter Reference List'!$C:$C,MATCH($A391,'Smelter Reference List'!$E:$E,0)))</f>
        <v/>
      </c>
      <c r="D391" s="161" t="str">
        <f ca="1">IF(ISERROR($S391),"",OFFSET('Smelter Reference List'!$C$4,$S391-4,0)&amp;"")</f>
        <v/>
      </c>
      <c r="E391" s="161" t="str">
        <f ca="1">IF(ISERROR($S391),"",OFFSET('Smelter Reference List'!$D$4,$S391-4,0)&amp;"")</f>
        <v/>
      </c>
      <c r="F391" s="161" t="str">
        <f ca="1">IF(ISERROR($S391),"",OFFSET('Smelter Reference List'!$E$4,$S391-4,0))</f>
        <v/>
      </c>
      <c r="G391" s="161" t="str">
        <f ca="1">IF(C391=$U$4,"Enter smelter details", IF(ISERROR($S391),"",OFFSET('Smelter Reference List'!$F$4,$S391-4,0)))</f>
        <v/>
      </c>
      <c r="H391" s="247" t="str">
        <f ca="1">IF(ISERROR($S391),"",OFFSET('Smelter Reference List'!$G$4,$S391-4,0))</f>
        <v/>
      </c>
      <c r="I391" s="248" t="str">
        <f ca="1">IF(ISERROR($S391),"",OFFSET('Smelter Reference List'!$H$4,$S391-4,0))</f>
        <v/>
      </c>
      <c r="J391" s="248" t="str">
        <f ca="1">IF(ISERROR($S391),"",OFFSET('Smelter Reference List'!$I$4,$S391-4,0))</f>
        <v/>
      </c>
      <c r="K391" s="245"/>
      <c r="L391" s="245"/>
      <c r="M391" s="245"/>
      <c r="N391" s="245"/>
      <c r="O391" s="245"/>
      <c r="P391" s="245"/>
      <c r="Q391" s="246"/>
      <c r="R391" s="233"/>
      <c r="S391" s="234" t="e">
        <f>IF(C391="",NA(),MATCH($B391&amp;$C391,'Smelter Reference List'!$J:$J,0))</f>
        <v>#N/A</v>
      </c>
      <c r="T391" s="235"/>
      <c r="U391" s="235">
        <f t="shared" ca="1" si="12"/>
        <v>0</v>
      </c>
      <c r="V391" s="235"/>
      <c r="W391" s="235"/>
      <c r="Y391" s="228" t="str">
        <f t="shared" si="13"/>
        <v/>
      </c>
    </row>
    <row r="392" spans="1:25" s="228" customFormat="1" ht="20.25">
      <c r="A392" s="257"/>
      <c r="B392" s="232" t="str">
        <f>IF(LEN(A392)=0,"",INDEX('Smelter Reference List'!$A:$A,MATCH($A392,'Smelter Reference List'!$E:$E,0)))</f>
        <v/>
      </c>
      <c r="C392" s="297" t="str">
        <f>IF(LEN(A392)=0,"",INDEX('Smelter Reference List'!$C:$C,MATCH($A392,'Smelter Reference List'!$E:$E,0)))</f>
        <v/>
      </c>
      <c r="D392" s="161" t="str">
        <f ca="1">IF(ISERROR($S392),"",OFFSET('Smelter Reference List'!$C$4,$S392-4,0)&amp;"")</f>
        <v/>
      </c>
      <c r="E392" s="161" t="str">
        <f ca="1">IF(ISERROR($S392),"",OFFSET('Smelter Reference List'!$D$4,$S392-4,0)&amp;"")</f>
        <v/>
      </c>
      <c r="F392" s="161" t="str">
        <f ca="1">IF(ISERROR($S392),"",OFFSET('Smelter Reference List'!$E$4,$S392-4,0))</f>
        <v/>
      </c>
      <c r="G392" s="161" t="str">
        <f ca="1">IF(C392=$U$4,"Enter smelter details", IF(ISERROR($S392),"",OFFSET('Smelter Reference List'!$F$4,$S392-4,0)))</f>
        <v/>
      </c>
      <c r="H392" s="247" t="str">
        <f ca="1">IF(ISERROR($S392),"",OFFSET('Smelter Reference List'!$G$4,$S392-4,0))</f>
        <v/>
      </c>
      <c r="I392" s="248" t="str">
        <f ca="1">IF(ISERROR($S392),"",OFFSET('Smelter Reference List'!$H$4,$S392-4,0))</f>
        <v/>
      </c>
      <c r="J392" s="248" t="str">
        <f ca="1">IF(ISERROR($S392),"",OFFSET('Smelter Reference List'!$I$4,$S392-4,0))</f>
        <v/>
      </c>
      <c r="K392" s="245"/>
      <c r="L392" s="245"/>
      <c r="M392" s="245"/>
      <c r="N392" s="245"/>
      <c r="O392" s="245"/>
      <c r="P392" s="245"/>
      <c r="Q392" s="246"/>
      <c r="R392" s="233"/>
      <c r="S392" s="234" t="e">
        <f>IF(C392="",NA(),MATCH($B392&amp;$C392,'Smelter Reference List'!$J:$J,0))</f>
        <v>#N/A</v>
      </c>
      <c r="T392" s="235"/>
      <c r="U392" s="235">
        <f t="shared" ca="1" si="12"/>
        <v>0</v>
      </c>
      <c r="V392" s="235"/>
      <c r="W392" s="235"/>
      <c r="Y392" s="228" t="str">
        <f t="shared" si="13"/>
        <v/>
      </c>
    </row>
    <row r="393" spans="1:25" s="228" customFormat="1" ht="20.25">
      <c r="A393" s="257"/>
      <c r="B393" s="232" t="str">
        <f>IF(LEN(A393)=0,"",INDEX('Smelter Reference List'!$A:$A,MATCH($A393,'Smelter Reference List'!$E:$E,0)))</f>
        <v/>
      </c>
      <c r="C393" s="297" t="str">
        <f>IF(LEN(A393)=0,"",INDEX('Smelter Reference List'!$C:$C,MATCH($A393,'Smelter Reference List'!$E:$E,0)))</f>
        <v/>
      </c>
      <c r="D393" s="161" t="str">
        <f ca="1">IF(ISERROR($S393),"",OFFSET('Smelter Reference List'!$C$4,$S393-4,0)&amp;"")</f>
        <v/>
      </c>
      <c r="E393" s="161" t="str">
        <f ca="1">IF(ISERROR($S393),"",OFFSET('Smelter Reference List'!$D$4,$S393-4,0)&amp;"")</f>
        <v/>
      </c>
      <c r="F393" s="161" t="str">
        <f ca="1">IF(ISERROR($S393),"",OFFSET('Smelter Reference List'!$E$4,$S393-4,0))</f>
        <v/>
      </c>
      <c r="G393" s="161" t="str">
        <f ca="1">IF(C393=$U$4,"Enter smelter details", IF(ISERROR($S393),"",OFFSET('Smelter Reference List'!$F$4,$S393-4,0)))</f>
        <v/>
      </c>
      <c r="H393" s="247" t="str">
        <f ca="1">IF(ISERROR($S393),"",OFFSET('Smelter Reference List'!$G$4,$S393-4,0))</f>
        <v/>
      </c>
      <c r="I393" s="248" t="str">
        <f ca="1">IF(ISERROR($S393),"",OFFSET('Smelter Reference List'!$H$4,$S393-4,0))</f>
        <v/>
      </c>
      <c r="J393" s="248" t="str">
        <f ca="1">IF(ISERROR($S393),"",OFFSET('Smelter Reference List'!$I$4,$S393-4,0))</f>
        <v/>
      </c>
      <c r="K393" s="245"/>
      <c r="L393" s="245"/>
      <c r="M393" s="245"/>
      <c r="N393" s="245"/>
      <c r="O393" s="245"/>
      <c r="P393" s="245"/>
      <c r="Q393" s="246"/>
      <c r="R393" s="233"/>
      <c r="S393" s="234" t="e">
        <f>IF(C393="",NA(),MATCH($B393&amp;$C393,'Smelter Reference List'!$J:$J,0))</f>
        <v>#N/A</v>
      </c>
      <c r="T393" s="235"/>
      <c r="U393" s="235">
        <f t="shared" ca="1" si="12"/>
        <v>0</v>
      </c>
      <c r="V393" s="235"/>
      <c r="W393" s="235"/>
      <c r="Y393" s="228" t="str">
        <f t="shared" si="13"/>
        <v/>
      </c>
    </row>
    <row r="394" spans="1:25" s="228" customFormat="1" ht="20.25">
      <c r="A394" s="257"/>
      <c r="B394" s="232" t="str">
        <f>IF(LEN(A394)=0,"",INDEX('Smelter Reference List'!$A:$A,MATCH($A394,'Smelter Reference List'!$E:$E,0)))</f>
        <v/>
      </c>
      <c r="C394" s="297" t="str">
        <f>IF(LEN(A394)=0,"",INDEX('Smelter Reference List'!$C:$C,MATCH($A394,'Smelter Reference List'!$E:$E,0)))</f>
        <v/>
      </c>
      <c r="D394" s="161" t="str">
        <f ca="1">IF(ISERROR($S394),"",OFFSET('Smelter Reference List'!$C$4,$S394-4,0)&amp;"")</f>
        <v/>
      </c>
      <c r="E394" s="161" t="str">
        <f ca="1">IF(ISERROR($S394),"",OFFSET('Smelter Reference List'!$D$4,$S394-4,0)&amp;"")</f>
        <v/>
      </c>
      <c r="F394" s="161" t="str">
        <f ca="1">IF(ISERROR($S394),"",OFFSET('Smelter Reference List'!$E$4,$S394-4,0))</f>
        <v/>
      </c>
      <c r="G394" s="161" t="str">
        <f ca="1">IF(C394=$U$4,"Enter smelter details", IF(ISERROR($S394),"",OFFSET('Smelter Reference List'!$F$4,$S394-4,0)))</f>
        <v/>
      </c>
      <c r="H394" s="247" t="str">
        <f ca="1">IF(ISERROR($S394),"",OFFSET('Smelter Reference List'!$G$4,$S394-4,0))</f>
        <v/>
      </c>
      <c r="I394" s="248" t="str">
        <f ca="1">IF(ISERROR($S394),"",OFFSET('Smelter Reference List'!$H$4,$S394-4,0))</f>
        <v/>
      </c>
      <c r="J394" s="248" t="str">
        <f ca="1">IF(ISERROR($S394),"",OFFSET('Smelter Reference List'!$I$4,$S394-4,0))</f>
        <v/>
      </c>
      <c r="K394" s="245"/>
      <c r="L394" s="245"/>
      <c r="M394" s="245"/>
      <c r="N394" s="245"/>
      <c r="O394" s="245"/>
      <c r="P394" s="245"/>
      <c r="Q394" s="246"/>
      <c r="R394" s="233"/>
      <c r="S394" s="234" t="e">
        <f>IF(C394="",NA(),MATCH($B394&amp;$C394,'Smelter Reference List'!$J:$J,0))</f>
        <v>#N/A</v>
      </c>
      <c r="T394" s="235"/>
      <c r="U394" s="235">
        <f t="shared" ca="1" si="12"/>
        <v>0</v>
      </c>
      <c r="V394" s="235"/>
      <c r="W394" s="235"/>
      <c r="Y394" s="228" t="str">
        <f t="shared" si="13"/>
        <v/>
      </c>
    </row>
    <row r="395" spans="1:25" s="228" customFormat="1" ht="20.25">
      <c r="A395" s="257"/>
      <c r="B395" s="232" t="str">
        <f>IF(LEN(A395)=0,"",INDEX('Smelter Reference List'!$A:$A,MATCH($A395,'Smelter Reference List'!$E:$E,0)))</f>
        <v/>
      </c>
      <c r="C395" s="297" t="str">
        <f>IF(LEN(A395)=0,"",INDEX('Smelter Reference List'!$C:$C,MATCH($A395,'Smelter Reference List'!$E:$E,0)))</f>
        <v/>
      </c>
      <c r="D395" s="161" t="str">
        <f ca="1">IF(ISERROR($S395),"",OFFSET('Smelter Reference List'!$C$4,$S395-4,0)&amp;"")</f>
        <v/>
      </c>
      <c r="E395" s="161" t="str">
        <f ca="1">IF(ISERROR($S395),"",OFFSET('Smelter Reference List'!$D$4,$S395-4,0)&amp;"")</f>
        <v/>
      </c>
      <c r="F395" s="161" t="str">
        <f ca="1">IF(ISERROR($S395),"",OFFSET('Smelter Reference List'!$E$4,$S395-4,0))</f>
        <v/>
      </c>
      <c r="G395" s="161" t="str">
        <f ca="1">IF(C395=$U$4,"Enter smelter details", IF(ISERROR($S395),"",OFFSET('Smelter Reference List'!$F$4,$S395-4,0)))</f>
        <v/>
      </c>
      <c r="H395" s="247" t="str">
        <f ca="1">IF(ISERROR($S395),"",OFFSET('Smelter Reference List'!$G$4,$S395-4,0))</f>
        <v/>
      </c>
      <c r="I395" s="248" t="str">
        <f ca="1">IF(ISERROR($S395),"",OFFSET('Smelter Reference List'!$H$4,$S395-4,0))</f>
        <v/>
      </c>
      <c r="J395" s="248" t="str">
        <f ca="1">IF(ISERROR($S395),"",OFFSET('Smelter Reference List'!$I$4,$S395-4,0))</f>
        <v/>
      </c>
      <c r="K395" s="245"/>
      <c r="L395" s="245"/>
      <c r="M395" s="245"/>
      <c r="N395" s="245"/>
      <c r="O395" s="245"/>
      <c r="P395" s="245"/>
      <c r="Q395" s="246"/>
      <c r="R395" s="233"/>
      <c r="S395" s="234" t="e">
        <f>IF(C395="",NA(),MATCH($B395&amp;$C395,'Smelter Reference List'!$J:$J,0))</f>
        <v>#N/A</v>
      </c>
      <c r="T395" s="235"/>
      <c r="U395" s="235">
        <f t="shared" ca="1" si="12"/>
        <v>0</v>
      </c>
      <c r="V395" s="235"/>
      <c r="W395" s="235"/>
      <c r="Y395" s="228" t="str">
        <f t="shared" si="13"/>
        <v/>
      </c>
    </row>
    <row r="396" spans="1:25" s="228" customFormat="1" ht="20.25">
      <c r="A396" s="257"/>
      <c r="B396" s="232" t="str">
        <f>IF(LEN(A396)=0,"",INDEX('Smelter Reference List'!$A:$A,MATCH($A396,'Smelter Reference List'!$E:$E,0)))</f>
        <v/>
      </c>
      <c r="C396" s="297" t="str">
        <f>IF(LEN(A396)=0,"",INDEX('Smelter Reference List'!$C:$C,MATCH($A396,'Smelter Reference List'!$E:$E,0)))</f>
        <v/>
      </c>
      <c r="D396" s="161" t="str">
        <f ca="1">IF(ISERROR($S396),"",OFFSET('Smelter Reference List'!$C$4,$S396-4,0)&amp;"")</f>
        <v/>
      </c>
      <c r="E396" s="161" t="str">
        <f ca="1">IF(ISERROR($S396),"",OFFSET('Smelter Reference List'!$D$4,$S396-4,0)&amp;"")</f>
        <v/>
      </c>
      <c r="F396" s="161" t="str">
        <f ca="1">IF(ISERROR($S396),"",OFFSET('Smelter Reference List'!$E$4,$S396-4,0))</f>
        <v/>
      </c>
      <c r="G396" s="161" t="str">
        <f ca="1">IF(C396=$U$4,"Enter smelter details", IF(ISERROR($S396),"",OFFSET('Smelter Reference List'!$F$4,$S396-4,0)))</f>
        <v/>
      </c>
      <c r="H396" s="247" t="str">
        <f ca="1">IF(ISERROR($S396),"",OFFSET('Smelter Reference List'!$G$4,$S396-4,0))</f>
        <v/>
      </c>
      <c r="I396" s="248" t="str">
        <f ca="1">IF(ISERROR($S396),"",OFFSET('Smelter Reference List'!$H$4,$S396-4,0))</f>
        <v/>
      </c>
      <c r="J396" s="248" t="str">
        <f ca="1">IF(ISERROR($S396),"",OFFSET('Smelter Reference List'!$I$4,$S396-4,0))</f>
        <v/>
      </c>
      <c r="K396" s="245"/>
      <c r="L396" s="245"/>
      <c r="M396" s="245"/>
      <c r="N396" s="245"/>
      <c r="O396" s="245"/>
      <c r="P396" s="245"/>
      <c r="Q396" s="246"/>
      <c r="R396" s="233"/>
      <c r="S396" s="234" t="e">
        <f>IF(C396="",NA(),MATCH($B396&amp;$C396,'Smelter Reference List'!$J:$J,0))</f>
        <v>#N/A</v>
      </c>
      <c r="T396" s="235"/>
      <c r="U396" s="235">
        <f t="shared" ca="1" si="12"/>
        <v>0</v>
      </c>
      <c r="V396" s="235"/>
      <c r="W396" s="235"/>
      <c r="Y396" s="228" t="str">
        <f t="shared" si="13"/>
        <v/>
      </c>
    </row>
    <row r="397" spans="1:25" s="228" customFormat="1" ht="20.25">
      <c r="A397" s="257"/>
      <c r="B397" s="232" t="str">
        <f>IF(LEN(A397)=0,"",INDEX('Smelter Reference List'!$A:$A,MATCH($A397,'Smelter Reference List'!$E:$E,0)))</f>
        <v/>
      </c>
      <c r="C397" s="297" t="str">
        <f>IF(LEN(A397)=0,"",INDEX('Smelter Reference List'!$C:$C,MATCH($A397,'Smelter Reference List'!$E:$E,0)))</f>
        <v/>
      </c>
      <c r="D397" s="161" t="str">
        <f ca="1">IF(ISERROR($S397),"",OFFSET('Smelter Reference List'!$C$4,$S397-4,0)&amp;"")</f>
        <v/>
      </c>
      <c r="E397" s="161" t="str">
        <f ca="1">IF(ISERROR($S397),"",OFFSET('Smelter Reference List'!$D$4,$S397-4,0)&amp;"")</f>
        <v/>
      </c>
      <c r="F397" s="161" t="str">
        <f ca="1">IF(ISERROR($S397),"",OFFSET('Smelter Reference List'!$E$4,$S397-4,0))</f>
        <v/>
      </c>
      <c r="G397" s="161" t="str">
        <f ca="1">IF(C397=$U$4,"Enter smelter details", IF(ISERROR($S397),"",OFFSET('Smelter Reference List'!$F$4,$S397-4,0)))</f>
        <v/>
      </c>
      <c r="H397" s="247" t="str">
        <f ca="1">IF(ISERROR($S397),"",OFFSET('Smelter Reference List'!$G$4,$S397-4,0))</f>
        <v/>
      </c>
      <c r="I397" s="248" t="str">
        <f ca="1">IF(ISERROR($S397),"",OFFSET('Smelter Reference List'!$H$4,$S397-4,0))</f>
        <v/>
      </c>
      <c r="J397" s="248" t="str">
        <f ca="1">IF(ISERROR($S397),"",OFFSET('Smelter Reference List'!$I$4,$S397-4,0))</f>
        <v/>
      </c>
      <c r="K397" s="245"/>
      <c r="L397" s="245"/>
      <c r="M397" s="245"/>
      <c r="N397" s="245"/>
      <c r="O397" s="245"/>
      <c r="P397" s="245"/>
      <c r="Q397" s="246"/>
      <c r="R397" s="233"/>
      <c r="S397" s="234" t="e">
        <f>IF(C397="",NA(),MATCH($B397&amp;$C397,'Smelter Reference List'!$J:$J,0))</f>
        <v>#N/A</v>
      </c>
      <c r="T397" s="235"/>
      <c r="U397" s="235">
        <f t="shared" ca="1" si="12"/>
        <v>0</v>
      </c>
      <c r="V397" s="235"/>
      <c r="W397" s="235"/>
      <c r="Y397" s="228" t="str">
        <f t="shared" si="13"/>
        <v/>
      </c>
    </row>
    <row r="398" spans="1:25" s="228" customFormat="1" ht="20.25">
      <c r="A398" s="257"/>
      <c r="B398" s="232" t="str">
        <f>IF(LEN(A398)=0,"",INDEX('Smelter Reference List'!$A:$A,MATCH($A398,'Smelter Reference List'!$E:$E,0)))</f>
        <v/>
      </c>
      <c r="C398" s="297" t="str">
        <f>IF(LEN(A398)=0,"",INDEX('Smelter Reference List'!$C:$C,MATCH($A398,'Smelter Reference List'!$E:$E,0)))</f>
        <v/>
      </c>
      <c r="D398" s="161" t="str">
        <f ca="1">IF(ISERROR($S398),"",OFFSET('Smelter Reference List'!$C$4,$S398-4,0)&amp;"")</f>
        <v/>
      </c>
      <c r="E398" s="161" t="str">
        <f ca="1">IF(ISERROR($S398),"",OFFSET('Smelter Reference List'!$D$4,$S398-4,0)&amp;"")</f>
        <v/>
      </c>
      <c r="F398" s="161" t="str">
        <f ca="1">IF(ISERROR($S398),"",OFFSET('Smelter Reference List'!$E$4,$S398-4,0))</f>
        <v/>
      </c>
      <c r="G398" s="161" t="str">
        <f ca="1">IF(C398=$U$4,"Enter smelter details", IF(ISERROR($S398),"",OFFSET('Smelter Reference List'!$F$4,$S398-4,0)))</f>
        <v/>
      </c>
      <c r="H398" s="247" t="str">
        <f ca="1">IF(ISERROR($S398),"",OFFSET('Smelter Reference List'!$G$4,$S398-4,0))</f>
        <v/>
      </c>
      <c r="I398" s="248" t="str">
        <f ca="1">IF(ISERROR($S398),"",OFFSET('Smelter Reference List'!$H$4,$S398-4,0))</f>
        <v/>
      </c>
      <c r="J398" s="248" t="str">
        <f ca="1">IF(ISERROR($S398),"",OFFSET('Smelter Reference List'!$I$4,$S398-4,0))</f>
        <v/>
      </c>
      <c r="K398" s="245"/>
      <c r="L398" s="245"/>
      <c r="M398" s="245"/>
      <c r="N398" s="245"/>
      <c r="O398" s="245"/>
      <c r="P398" s="245"/>
      <c r="Q398" s="246"/>
      <c r="R398" s="233"/>
      <c r="S398" s="234" t="e">
        <f>IF(C398="",NA(),MATCH($B398&amp;$C398,'Smelter Reference List'!$J:$J,0))</f>
        <v>#N/A</v>
      </c>
      <c r="T398" s="235"/>
      <c r="U398" s="235">
        <f t="shared" ca="1" si="12"/>
        <v>0</v>
      </c>
      <c r="V398" s="235"/>
      <c r="W398" s="235"/>
      <c r="Y398" s="228" t="str">
        <f t="shared" si="13"/>
        <v/>
      </c>
    </row>
    <row r="399" spans="1:25" s="228" customFormat="1" ht="20.25">
      <c r="A399" s="257"/>
      <c r="B399" s="232" t="str">
        <f>IF(LEN(A399)=0,"",INDEX('Smelter Reference List'!$A:$A,MATCH($A399,'Smelter Reference List'!$E:$E,0)))</f>
        <v/>
      </c>
      <c r="C399" s="297" t="str">
        <f>IF(LEN(A399)=0,"",INDEX('Smelter Reference List'!$C:$C,MATCH($A399,'Smelter Reference List'!$E:$E,0)))</f>
        <v/>
      </c>
      <c r="D399" s="161" t="str">
        <f ca="1">IF(ISERROR($S399),"",OFFSET('Smelter Reference List'!$C$4,$S399-4,0)&amp;"")</f>
        <v/>
      </c>
      <c r="E399" s="161" t="str">
        <f ca="1">IF(ISERROR($S399),"",OFFSET('Smelter Reference List'!$D$4,$S399-4,0)&amp;"")</f>
        <v/>
      </c>
      <c r="F399" s="161" t="str">
        <f ca="1">IF(ISERROR($S399),"",OFFSET('Smelter Reference List'!$E$4,$S399-4,0))</f>
        <v/>
      </c>
      <c r="G399" s="161" t="str">
        <f ca="1">IF(C399=$U$4,"Enter smelter details", IF(ISERROR($S399),"",OFFSET('Smelter Reference List'!$F$4,$S399-4,0)))</f>
        <v/>
      </c>
      <c r="H399" s="247" t="str">
        <f ca="1">IF(ISERROR($S399),"",OFFSET('Smelter Reference List'!$G$4,$S399-4,0))</f>
        <v/>
      </c>
      <c r="I399" s="248" t="str">
        <f ca="1">IF(ISERROR($S399),"",OFFSET('Smelter Reference List'!$H$4,$S399-4,0))</f>
        <v/>
      </c>
      <c r="J399" s="248" t="str">
        <f ca="1">IF(ISERROR($S399),"",OFFSET('Smelter Reference List'!$I$4,$S399-4,0))</f>
        <v/>
      </c>
      <c r="K399" s="245"/>
      <c r="L399" s="245"/>
      <c r="M399" s="245"/>
      <c r="N399" s="245"/>
      <c r="O399" s="245"/>
      <c r="P399" s="245"/>
      <c r="Q399" s="246"/>
      <c r="R399" s="233"/>
      <c r="S399" s="234" t="e">
        <f>IF(C399="",NA(),MATCH($B399&amp;$C399,'Smelter Reference List'!$J:$J,0))</f>
        <v>#N/A</v>
      </c>
      <c r="T399" s="235"/>
      <c r="U399" s="235">
        <f t="shared" ca="1" si="12"/>
        <v>0</v>
      </c>
      <c r="V399" s="235"/>
      <c r="W399" s="235"/>
      <c r="Y399" s="228" t="str">
        <f t="shared" si="13"/>
        <v/>
      </c>
    </row>
    <row r="400" spans="1:25" s="228" customFormat="1" ht="20.25">
      <c r="A400" s="257"/>
      <c r="B400" s="232" t="str">
        <f>IF(LEN(A400)=0,"",INDEX('Smelter Reference List'!$A:$A,MATCH($A400,'Smelter Reference List'!$E:$E,0)))</f>
        <v/>
      </c>
      <c r="C400" s="297" t="str">
        <f>IF(LEN(A400)=0,"",INDEX('Smelter Reference List'!$C:$C,MATCH($A400,'Smelter Reference List'!$E:$E,0)))</f>
        <v/>
      </c>
      <c r="D400" s="161" t="str">
        <f ca="1">IF(ISERROR($S400),"",OFFSET('Smelter Reference List'!$C$4,$S400-4,0)&amp;"")</f>
        <v/>
      </c>
      <c r="E400" s="161" t="str">
        <f ca="1">IF(ISERROR($S400),"",OFFSET('Smelter Reference List'!$D$4,$S400-4,0)&amp;"")</f>
        <v/>
      </c>
      <c r="F400" s="161" t="str">
        <f ca="1">IF(ISERROR($S400),"",OFFSET('Smelter Reference List'!$E$4,$S400-4,0))</f>
        <v/>
      </c>
      <c r="G400" s="161" t="str">
        <f ca="1">IF(C400=$U$4,"Enter smelter details", IF(ISERROR($S400),"",OFFSET('Smelter Reference List'!$F$4,$S400-4,0)))</f>
        <v/>
      </c>
      <c r="H400" s="247" t="str">
        <f ca="1">IF(ISERROR($S400),"",OFFSET('Smelter Reference List'!$G$4,$S400-4,0))</f>
        <v/>
      </c>
      <c r="I400" s="248" t="str">
        <f ca="1">IF(ISERROR($S400),"",OFFSET('Smelter Reference List'!$H$4,$S400-4,0))</f>
        <v/>
      </c>
      <c r="J400" s="248" t="str">
        <f ca="1">IF(ISERROR($S400),"",OFFSET('Smelter Reference List'!$I$4,$S400-4,0))</f>
        <v/>
      </c>
      <c r="K400" s="245"/>
      <c r="L400" s="245"/>
      <c r="M400" s="245"/>
      <c r="N400" s="245"/>
      <c r="O400" s="245"/>
      <c r="P400" s="245"/>
      <c r="Q400" s="246"/>
      <c r="R400" s="233"/>
      <c r="S400" s="234" t="e">
        <f>IF(C400="",NA(),MATCH($B400&amp;$C400,'Smelter Reference List'!$J:$J,0))</f>
        <v>#N/A</v>
      </c>
      <c r="T400" s="235"/>
      <c r="U400" s="235">
        <f t="shared" ca="1" si="12"/>
        <v>0</v>
      </c>
      <c r="V400" s="235"/>
      <c r="W400" s="235"/>
      <c r="Y400" s="228" t="str">
        <f t="shared" si="13"/>
        <v/>
      </c>
    </row>
    <row r="401" spans="1:25" s="228" customFormat="1" ht="20.25">
      <c r="A401" s="257"/>
      <c r="B401" s="232" t="str">
        <f>IF(LEN(A401)=0,"",INDEX('Smelter Reference List'!$A:$A,MATCH($A401,'Smelter Reference List'!$E:$E,0)))</f>
        <v/>
      </c>
      <c r="C401" s="297" t="str">
        <f>IF(LEN(A401)=0,"",INDEX('Smelter Reference List'!$C:$C,MATCH($A401,'Smelter Reference List'!$E:$E,0)))</f>
        <v/>
      </c>
      <c r="D401" s="161" t="str">
        <f ca="1">IF(ISERROR($S401),"",OFFSET('Smelter Reference List'!$C$4,$S401-4,0)&amp;"")</f>
        <v/>
      </c>
      <c r="E401" s="161" t="str">
        <f ca="1">IF(ISERROR($S401),"",OFFSET('Smelter Reference List'!$D$4,$S401-4,0)&amp;"")</f>
        <v/>
      </c>
      <c r="F401" s="161" t="str">
        <f ca="1">IF(ISERROR($S401),"",OFFSET('Smelter Reference List'!$E$4,$S401-4,0))</f>
        <v/>
      </c>
      <c r="G401" s="161" t="str">
        <f ca="1">IF(C401=$U$4,"Enter smelter details", IF(ISERROR($S401),"",OFFSET('Smelter Reference List'!$F$4,$S401-4,0)))</f>
        <v/>
      </c>
      <c r="H401" s="247" t="str">
        <f ca="1">IF(ISERROR($S401),"",OFFSET('Smelter Reference List'!$G$4,$S401-4,0))</f>
        <v/>
      </c>
      <c r="I401" s="248" t="str">
        <f ca="1">IF(ISERROR($S401),"",OFFSET('Smelter Reference List'!$H$4,$S401-4,0))</f>
        <v/>
      </c>
      <c r="J401" s="248" t="str">
        <f ca="1">IF(ISERROR($S401),"",OFFSET('Smelter Reference List'!$I$4,$S401-4,0))</f>
        <v/>
      </c>
      <c r="K401" s="245"/>
      <c r="L401" s="245"/>
      <c r="M401" s="245"/>
      <c r="N401" s="245"/>
      <c r="O401" s="245"/>
      <c r="P401" s="245"/>
      <c r="Q401" s="246"/>
      <c r="R401" s="233"/>
      <c r="S401" s="234" t="e">
        <f>IF(C401="",NA(),MATCH($B401&amp;$C401,'Smelter Reference List'!$J:$J,0))</f>
        <v>#N/A</v>
      </c>
      <c r="T401" s="235"/>
      <c r="U401" s="235">
        <f t="shared" ca="1" si="12"/>
        <v>0</v>
      </c>
      <c r="V401" s="235"/>
      <c r="W401" s="235"/>
      <c r="Y401" s="228" t="str">
        <f t="shared" si="13"/>
        <v/>
      </c>
    </row>
    <row r="402" spans="1:25" s="228" customFormat="1" ht="20.25">
      <c r="A402" s="257"/>
      <c r="B402" s="232" t="str">
        <f>IF(LEN(A402)=0,"",INDEX('Smelter Reference List'!$A:$A,MATCH($A402,'Smelter Reference List'!$E:$E,0)))</f>
        <v/>
      </c>
      <c r="C402" s="297" t="str">
        <f>IF(LEN(A402)=0,"",INDEX('Smelter Reference List'!$C:$C,MATCH($A402,'Smelter Reference List'!$E:$E,0)))</f>
        <v/>
      </c>
      <c r="D402" s="161" t="str">
        <f ca="1">IF(ISERROR($S402),"",OFFSET('Smelter Reference List'!$C$4,$S402-4,0)&amp;"")</f>
        <v/>
      </c>
      <c r="E402" s="161" t="str">
        <f ca="1">IF(ISERROR($S402),"",OFFSET('Smelter Reference List'!$D$4,$S402-4,0)&amp;"")</f>
        <v/>
      </c>
      <c r="F402" s="161" t="str">
        <f ca="1">IF(ISERROR($S402),"",OFFSET('Smelter Reference List'!$E$4,$S402-4,0))</f>
        <v/>
      </c>
      <c r="G402" s="161" t="str">
        <f ca="1">IF(C402=$U$4,"Enter smelter details", IF(ISERROR($S402),"",OFFSET('Smelter Reference List'!$F$4,$S402-4,0)))</f>
        <v/>
      </c>
      <c r="H402" s="247" t="str">
        <f ca="1">IF(ISERROR($S402),"",OFFSET('Smelter Reference List'!$G$4,$S402-4,0))</f>
        <v/>
      </c>
      <c r="I402" s="248" t="str">
        <f ca="1">IF(ISERROR($S402),"",OFFSET('Smelter Reference List'!$H$4,$S402-4,0))</f>
        <v/>
      </c>
      <c r="J402" s="248" t="str">
        <f ca="1">IF(ISERROR($S402),"",OFFSET('Smelter Reference List'!$I$4,$S402-4,0))</f>
        <v/>
      </c>
      <c r="K402" s="245"/>
      <c r="L402" s="245"/>
      <c r="M402" s="245"/>
      <c r="N402" s="245"/>
      <c r="O402" s="245"/>
      <c r="P402" s="245"/>
      <c r="Q402" s="246"/>
      <c r="R402" s="233"/>
      <c r="S402" s="234" t="e">
        <f>IF(C402="",NA(),MATCH($B402&amp;$C402,'Smelter Reference List'!$J:$J,0))</f>
        <v>#N/A</v>
      </c>
      <c r="T402" s="235"/>
      <c r="U402" s="235">
        <f t="shared" ca="1" si="12"/>
        <v>0</v>
      </c>
      <c r="V402" s="235"/>
      <c r="W402" s="235"/>
      <c r="Y402" s="228" t="str">
        <f t="shared" si="13"/>
        <v/>
      </c>
    </row>
    <row r="403" spans="1:25" s="228" customFormat="1" ht="20.25">
      <c r="A403" s="257"/>
      <c r="B403" s="232" t="str">
        <f>IF(LEN(A403)=0,"",INDEX('Smelter Reference List'!$A:$A,MATCH($A403,'Smelter Reference List'!$E:$E,0)))</f>
        <v/>
      </c>
      <c r="C403" s="297" t="str">
        <f>IF(LEN(A403)=0,"",INDEX('Smelter Reference List'!$C:$C,MATCH($A403,'Smelter Reference List'!$E:$E,0)))</f>
        <v/>
      </c>
      <c r="D403" s="161" t="str">
        <f ca="1">IF(ISERROR($S403),"",OFFSET('Smelter Reference List'!$C$4,$S403-4,0)&amp;"")</f>
        <v/>
      </c>
      <c r="E403" s="161" t="str">
        <f ca="1">IF(ISERROR($S403),"",OFFSET('Smelter Reference List'!$D$4,$S403-4,0)&amp;"")</f>
        <v/>
      </c>
      <c r="F403" s="161" t="str">
        <f ca="1">IF(ISERROR($S403),"",OFFSET('Smelter Reference List'!$E$4,$S403-4,0))</f>
        <v/>
      </c>
      <c r="G403" s="161" t="str">
        <f ca="1">IF(C403=$U$4,"Enter smelter details", IF(ISERROR($S403),"",OFFSET('Smelter Reference List'!$F$4,$S403-4,0)))</f>
        <v/>
      </c>
      <c r="H403" s="247" t="str">
        <f ca="1">IF(ISERROR($S403),"",OFFSET('Smelter Reference List'!$G$4,$S403-4,0))</f>
        <v/>
      </c>
      <c r="I403" s="248" t="str">
        <f ca="1">IF(ISERROR($S403),"",OFFSET('Smelter Reference List'!$H$4,$S403-4,0))</f>
        <v/>
      </c>
      <c r="J403" s="248" t="str">
        <f ca="1">IF(ISERROR($S403),"",OFFSET('Smelter Reference List'!$I$4,$S403-4,0))</f>
        <v/>
      </c>
      <c r="K403" s="245"/>
      <c r="L403" s="245"/>
      <c r="M403" s="245"/>
      <c r="N403" s="245"/>
      <c r="O403" s="245"/>
      <c r="P403" s="245"/>
      <c r="Q403" s="246"/>
      <c r="R403" s="233"/>
      <c r="S403" s="234" t="e">
        <f>IF(C403="",NA(),MATCH($B403&amp;$C403,'Smelter Reference List'!$J:$J,0))</f>
        <v>#N/A</v>
      </c>
      <c r="T403" s="235"/>
      <c r="U403" s="235">
        <f t="shared" ca="1" si="12"/>
        <v>0</v>
      </c>
      <c r="V403" s="235"/>
      <c r="W403" s="235"/>
      <c r="Y403" s="228" t="str">
        <f t="shared" si="13"/>
        <v/>
      </c>
    </row>
    <row r="404" spans="1:25" s="228" customFormat="1" ht="20.25">
      <c r="A404" s="257"/>
      <c r="B404" s="232" t="str">
        <f>IF(LEN(A404)=0,"",INDEX('Smelter Reference List'!$A:$A,MATCH($A404,'Smelter Reference List'!$E:$E,0)))</f>
        <v/>
      </c>
      <c r="C404" s="297" t="str">
        <f>IF(LEN(A404)=0,"",INDEX('Smelter Reference List'!$C:$C,MATCH($A404,'Smelter Reference List'!$E:$E,0)))</f>
        <v/>
      </c>
      <c r="D404" s="161" t="str">
        <f ca="1">IF(ISERROR($S404),"",OFFSET('Smelter Reference List'!$C$4,$S404-4,0)&amp;"")</f>
        <v/>
      </c>
      <c r="E404" s="161" t="str">
        <f ca="1">IF(ISERROR($S404),"",OFFSET('Smelter Reference List'!$D$4,$S404-4,0)&amp;"")</f>
        <v/>
      </c>
      <c r="F404" s="161" t="str">
        <f ca="1">IF(ISERROR($S404),"",OFFSET('Smelter Reference List'!$E$4,$S404-4,0))</f>
        <v/>
      </c>
      <c r="G404" s="161" t="str">
        <f ca="1">IF(C404=$U$4,"Enter smelter details", IF(ISERROR($S404),"",OFFSET('Smelter Reference List'!$F$4,$S404-4,0)))</f>
        <v/>
      </c>
      <c r="H404" s="247" t="str">
        <f ca="1">IF(ISERROR($S404),"",OFFSET('Smelter Reference List'!$G$4,$S404-4,0))</f>
        <v/>
      </c>
      <c r="I404" s="248" t="str">
        <f ca="1">IF(ISERROR($S404),"",OFFSET('Smelter Reference List'!$H$4,$S404-4,0))</f>
        <v/>
      </c>
      <c r="J404" s="248" t="str">
        <f ca="1">IF(ISERROR($S404),"",OFFSET('Smelter Reference List'!$I$4,$S404-4,0))</f>
        <v/>
      </c>
      <c r="K404" s="245"/>
      <c r="L404" s="245"/>
      <c r="M404" s="245"/>
      <c r="N404" s="245"/>
      <c r="O404" s="245"/>
      <c r="P404" s="245"/>
      <c r="Q404" s="246"/>
      <c r="R404" s="233"/>
      <c r="S404" s="234" t="e">
        <f>IF(C404="",NA(),MATCH($B404&amp;$C404,'Smelter Reference List'!$J:$J,0))</f>
        <v>#N/A</v>
      </c>
      <c r="T404" s="235"/>
      <c r="U404" s="235">
        <f t="shared" ca="1" si="12"/>
        <v>0</v>
      </c>
      <c r="V404" s="235"/>
      <c r="W404" s="235"/>
      <c r="Y404" s="228" t="str">
        <f t="shared" si="13"/>
        <v/>
      </c>
    </row>
    <row r="405" spans="1:25" s="228" customFormat="1" ht="20.25">
      <c r="A405" s="257"/>
      <c r="B405" s="232" t="str">
        <f>IF(LEN(A405)=0,"",INDEX('Smelter Reference List'!$A:$A,MATCH($A405,'Smelter Reference List'!$E:$E,0)))</f>
        <v/>
      </c>
      <c r="C405" s="297" t="str">
        <f>IF(LEN(A405)=0,"",INDEX('Smelter Reference List'!$C:$C,MATCH($A405,'Smelter Reference List'!$E:$E,0)))</f>
        <v/>
      </c>
      <c r="D405" s="161" t="str">
        <f ca="1">IF(ISERROR($S405),"",OFFSET('Smelter Reference List'!$C$4,$S405-4,0)&amp;"")</f>
        <v/>
      </c>
      <c r="E405" s="161" t="str">
        <f ca="1">IF(ISERROR($S405),"",OFFSET('Smelter Reference List'!$D$4,$S405-4,0)&amp;"")</f>
        <v/>
      </c>
      <c r="F405" s="161" t="str">
        <f ca="1">IF(ISERROR($S405),"",OFFSET('Smelter Reference List'!$E$4,$S405-4,0))</f>
        <v/>
      </c>
      <c r="G405" s="161" t="str">
        <f ca="1">IF(C405=$U$4,"Enter smelter details", IF(ISERROR($S405),"",OFFSET('Smelter Reference List'!$F$4,$S405-4,0)))</f>
        <v/>
      </c>
      <c r="H405" s="247" t="str">
        <f ca="1">IF(ISERROR($S405),"",OFFSET('Smelter Reference List'!$G$4,$S405-4,0))</f>
        <v/>
      </c>
      <c r="I405" s="248" t="str">
        <f ca="1">IF(ISERROR($S405),"",OFFSET('Smelter Reference List'!$H$4,$S405-4,0))</f>
        <v/>
      </c>
      <c r="J405" s="248" t="str">
        <f ca="1">IF(ISERROR($S405),"",OFFSET('Smelter Reference List'!$I$4,$S405-4,0))</f>
        <v/>
      </c>
      <c r="K405" s="245"/>
      <c r="L405" s="245"/>
      <c r="M405" s="245"/>
      <c r="N405" s="245"/>
      <c r="O405" s="245"/>
      <c r="P405" s="245"/>
      <c r="Q405" s="246"/>
      <c r="R405" s="233"/>
      <c r="S405" s="234" t="e">
        <f>IF(C405="",NA(),MATCH($B405&amp;$C405,'Smelter Reference List'!$J:$J,0))</f>
        <v>#N/A</v>
      </c>
      <c r="T405" s="235"/>
      <c r="U405" s="235">
        <f t="shared" ca="1" si="12"/>
        <v>0</v>
      </c>
      <c r="V405" s="235"/>
      <c r="W405" s="235"/>
      <c r="Y405" s="228" t="str">
        <f t="shared" si="13"/>
        <v/>
      </c>
    </row>
    <row r="406" spans="1:25" s="228" customFormat="1" ht="20.25">
      <c r="A406" s="257"/>
      <c r="B406" s="232" t="str">
        <f>IF(LEN(A406)=0,"",INDEX('Smelter Reference List'!$A:$A,MATCH($A406,'Smelter Reference List'!$E:$E,0)))</f>
        <v/>
      </c>
      <c r="C406" s="297" t="str">
        <f>IF(LEN(A406)=0,"",INDEX('Smelter Reference List'!$C:$C,MATCH($A406,'Smelter Reference List'!$E:$E,0)))</f>
        <v/>
      </c>
      <c r="D406" s="161" t="str">
        <f ca="1">IF(ISERROR($S406),"",OFFSET('Smelter Reference List'!$C$4,$S406-4,0)&amp;"")</f>
        <v/>
      </c>
      <c r="E406" s="161" t="str">
        <f ca="1">IF(ISERROR($S406),"",OFFSET('Smelter Reference List'!$D$4,$S406-4,0)&amp;"")</f>
        <v/>
      </c>
      <c r="F406" s="161" t="str">
        <f ca="1">IF(ISERROR($S406),"",OFFSET('Smelter Reference List'!$E$4,$S406-4,0))</f>
        <v/>
      </c>
      <c r="G406" s="161" t="str">
        <f ca="1">IF(C406=$U$4,"Enter smelter details", IF(ISERROR($S406),"",OFFSET('Smelter Reference List'!$F$4,$S406-4,0)))</f>
        <v/>
      </c>
      <c r="H406" s="247" t="str">
        <f ca="1">IF(ISERROR($S406),"",OFFSET('Smelter Reference List'!$G$4,$S406-4,0))</f>
        <v/>
      </c>
      <c r="I406" s="248" t="str">
        <f ca="1">IF(ISERROR($S406),"",OFFSET('Smelter Reference List'!$H$4,$S406-4,0))</f>
        <v/>
      </c>
      <c r="J406" s="248" t="str">
        <f ca="1">IF(ISERROR($S406),"",OFFSET('Smelter Reference List'!$I$4,$S406-4,0))</f>
        <v/>
      </c>
      <c r="K406" s="245"/>
      <c r="L406" s="245"/>
      <c r="M406" s="245"/>
      <c r="N406" s="245"/>
      <c r="O406" s="245"/>
      <c r="P406" s="245"/>
      <c r="Q406" s="246"/>
      <c r="R406" s="233"/>
      <c r="S406" s="234" t="e">
        <f>IF(C406="",NA(),MATCH($B406&amp;$C406,'Smelter Reference List'!$J:$J,0))</f>
        <v>#N/A</v>
      </c>
      <c r="T406" s="235"/>
      <c r="U406" s="235">
        <f t="shared" ca="1" si="12"/>
        <v>0</v>
      </c>
      <c r="V406" s="235"/>
      <c r="W406" s="235"/>
      <c r="Y406" s="228" t="str">
        <f t="shared" si="13"/>
        <v/>
      </c>
    </row>
    <row r="407" spans="1:25" s="228" customFormat="1" ht="20.25">
      <c r="A407" s="257"/>
      <c r="B407" s="232" t="str">
        <f>IF(LEN(A407)=0,"",INDEX('Smelter Reference List'!$A:$A,MATCH($A407,'Smelter Reference List'!$E:$E,0)))</f>
        <v/>
      </c>
      <c r="C407" s="297" t="str">
        <f>IF(LEN(A407)=0,"",INDEX('Smelter Reference List'!$C:$C,MATCH($A407,'Smelter Reference List'!$E:$E,0)))</f>
        <v/>
      </c>
      <c r="D407" s="161" t="str">
        <f ca="1">IF(ISERROR($S407),"",OFFSET('Smelter Reference List'!$C$4,$S407-4,0)&amp;"")</f>
        <v/>
      </c>
      <c r="E407" s="161" t="str">
        <f ca="1">IF(ISERROR($S407),"",OFFSET('Smelter Reference List'!$D$4,$S407-4,0)&amp;"")</f>
        <v/>
      </c>
      <c r="F407" s="161" t="str">
        <f ca="1">IF(ISERROR($S407),"",OFFSET('Smelter Reference List'!$E$4,$S407-4,0))</f>
        <v/>
      </c>
      <c r="G407" s="161" t="str">
        <f ca="1">IF(C407=$U$4,"Enter smelter details", IF(ISERROR($S407),"",OFFSET('Smelter Reference List'!$F$4,$S407-4,0)))</f>
        <v/>
      </c>
      <c r="H407" s="247" t="str">
        <f ca="1">IF(ISERROR($S407),"",OFFSET('Smelter Reference List'!$G$4,$S407-4,0))</f>
        <v/>
      </c>
      <c r="I407" s="248" t="str">
        <f ca="1">IF(ISERROR($S407),"",OFFSET('Smelter Reference List'!$H$4,$S407-4,0))</f>
        <v/>
      </c>
      <c r="J407" s="248" t="str">
        <f ca="1">IF(ISERROR($S407),"",OFFSET('Smelter Reference List'!$I$4,$S407-4,0))</f>
        <v/>
      </c>
      <c r="K407" s="245"/>
      <c r="L407" s="245"/>
      <c r="M407" s="245"/>
      <c r="N407" s="245"/>
      <c r="O407" s="245"/>
      <c r="P407" s="245"/>
      <c r="Q407" s="246"/>
      <c r="R407" s="233"/>
      <c r="S407" s="234" t="e">
        <f>IF(C407="",NA(),MATCH($B407&amp;$C407,'Smelter Reference List'!$J:$J,0))</f>
        <v>#N/A</v>
      </c>
      <c r="T407" s="235"/>
      <c r="U407" s="235">
        <f t="shared" ca="1" si="12"/>
        <v>0</v>
      </c>
      <c r="V407" s="235"/>
      <c r="W407" s="235"/>
      <c r="Y407" s="228" t="str">
        <f t="shared" si="13"/>
        <v/>
      </c>
    </row>
    <row r="408" spans="1:25" s="228" customFormat="1" ht="20.25">
      <c r="A408" s="257"/>
      <c r="B408" s="232" t="str">
        <f>IF(LEN(A408)=0,"",INDEX('Smelter Reference List'!$A:$A,MATCH($A408,'Smelter Reference List'!$E:$E,0)))</f>
        <v/>
      </c>
      <c r="C408" s="297" t="str">
        <f>IF(LEN(A408)=0,"",INDEX('Smelter Reference List'!$C:$C,MATCH($A408,'Smelter Reference List'!$E:$E,0)))</f>
        <v/>
      </c>
      <c r="D408" s="161" t="str">
        <f ca="1">IF(ISERROR($S408),"",OFFSET('Smelter Reference List'!$C$4,$S408-4,0)&amp;"")</f>
        <v/>
      </c>
      <c r="E408" s="161" t="str">
        <f ca="1">IF(ISERROR($S408),"",OFFSET('Smelter Reference List'!$D$4,$S408-4,0)&amp;"")</f>
        <v/>
      </c>
      <c r="F408" s="161" t="str">
        <f ca="1">IF(ISERROR($S408),"",OFFSET('Smelter Reference List'!$E$4,$S408-4,0))</f>
        <v/>
      </c>
      <c r="G408" s="161" t="str">
        <f ca="1">IF(C408=$U$4,"Enter smelter details", IF(ISERROR($S408),"",OFFSET('Smelter Reference List'!$F$4,$S408-4,0)))</f>
        <v/>
      </c>
      <c r="H408" s="247" t="str">
        <f ca="1">IF(ISERROR($S408),"",OFFSET('Smelter Reference List'!$G$4,$S408-4,0))</f>
        <v/>
      </c>
      <c r="I408" s="248" t="str">
        <f ca="1">IF(ISERROR($S408),"",OFFSET('Smelter Reference List'!$H$4,$S408-4,0))</f>
        <v/>
      </c>
      <c r="J408" s="248" t="str">
        <f ca="1">IF(ISERROR($S408),"",OFFSET('Smelter Reference List'!$I$4,$S408-4,0))</f>
        <v/>
      </c>
      <c r="K408" s="245"/>
      <c r="L408" s="245"/>
      <c r="M408" s="245"/>
      <c r="N408" s="245"/>
      <c r="O408" s="245"/>
      <c r="P408" s="245"/>
      <c r="Q408" s="246"/>
      <c r="R408" s="233"/>
      <c r="S408" s="234" t="e">
        <f>IF(C408="",NA(),MATCH($B408&amp;$C408,'Smelter Reference List'!$J:$J,0))</f>
        <v>#N/A</v>
      </c>
      <c r="T408" s="235"/>
      <c r="U408" s="235">
        <f t="shared" ca="1" si="12"/>
        <v>0</v>
      </c>
      <c r="V408" s="235"/>
      <c r="W408" s="235"/>
      <c r="Y408" s="228" t="str">
        <f t="shared" si="13"/>
        <v/>
      </c>
    </row>
    <row r="409" spans="1:25" s="228" customFormat="1" ht="20.25">
      <c r="A409" s="257"/>
      <c r="B409" s="232" t="str">
        <f>IF(LEN(A409)=0,"",INDEX('Smelter Reference List'!$A:$A,MATCH($A409,'Smelter Reference List'!$E:$E,0)))</f>
        <v/>
      </c>
      <c r="C409" s="297" t="str">
        <f>IF(LEN(A409)=0,"",INDEX('Smelter Reference List'!$C:$C,MATCH($A409,'Smelter Reference List'!$E:$E,0)))</f>
        <v/>
      </c>
      <c r="D409" s="161" t="str">
        <f ca="1">IF(ISERROR($S409),"",OFFSET('Smelter Reference List'!$C$4,$S409-4,0)&amp;"")</f>
        <v/>
      </c>
      <c r="E409" s="161" t="str">
        <f ca="1">IF(ISERROR($S409),"",OFFSET('Smelter Reference List'!$D$4,$S409-4,0)&amp;"")</f>
        <v/>
      </c>
      <c r="F409" s="161" t="str">
        <f ca="1">IF(ISERROR($S409),"",OFFSET('Smelter Reference List'!$E$4,$S409-4,0))</f>
        <v/>
      </c>
      <c r="G409" s="161" t="str">
        <f ca="1">IF(C409=$U$4,"Enter smelter details", IF(ISERROR($S409),"",OFFSET('Smelter Reference List'!$F$4,$S409-4,0)))</f>
        <v/>
      </c>
      <c r="H409" s="247" t="str">
        <f ca="1">IF(ISERROR($S409),"",OFFSET('Smelter Reference List'!$G$4,$S409-4,0))</f>
        <v/>
      </c>
      <c r="I409" s="248" t="str">
        <f ca="1">IF(ISERROR($S409),"",OFFSET('Smelter Reference List'!$H$4,$S409-4,0))</f>
        <v/>
      </c>
      <c r="J409" s="248" t="str">
        <f ca="1">IF(ISERROR($S409),"",OFFSET('Smelter Reference List'!$I$4,$S409-4,0))</f>
        <v/>
      </c>
      <c r="K409" s="245"/>
      <c r="L409" s="245"/>
      <c r="M409" s="245"/>
      <c r="N409" s="245"/>
      <c r="O409" s="245"/>
      <c r="P409" s="245"/>
      <c r="Q409" s="246"/>
      <c r="R409" s="233"/>
      <c r="S409" s="234" t="e">
        <f>IF(C409="",NA(),MATCH($B409&amp;$C409,'Smelter Reference List'!$J:$J,0))</f>
        <v>#N/A</v>
      </c>
      <c r="T409" s="235"/>
      <c r="U409" s="235">
        <f t="shared" ca="1" si="12"/>
        <v>0</v>
      </c>
      <c r="V409" s="235"/>
      <c r="W409" s="235"/>
      <c r="Y409" s="228" t="str">
        <f t="shared" si="13"/>
        <v/>
      </c>
    </row>
    <row r="410" spans="1:25" s="228" customFormat="1" ht="20.25">
      <c r="A410" s="257"/>
      <c r="B410" s="232" t="str">
        <f>IF(LEN(A410)=0,"",INDEX('Smelter Reference List'!$A:$A,MATCH($A410,'Smelter Reference List'!$E:$E,0)))</f>
        <v/>
      </c>
      <c r="C410" s="297" t="str">
        <f>IF(LEN(A410)=0,"",INDEX('Smelter Reference List'!$C:$C,MATCH($A410,'Smelter Reference List'!$E:$E,0)))</f>
        <v/>
      </c>
      <c r="D410" s="161" t="str">
        <f ca="1">IF(ISERROR($S410),"",OFFSET('Smelter Reference List'!$C$4,$S410-4,0)&amp;"")</f>
        <v/>
      </c>
      <c r="E410" s="161" t="str">
        <f ca="1">IF(ISERROR($S410),"",OFFSET('Smelter Reference List'!$D$4,$S410-4,0)&amp;"")</f>
        <v/>
      </c>
      <c r="F410" s="161" t="str">
        <f ca="1">IF(ISERROR($S410),"",OFFSET('Smelter Reference List'!$E$4,$S410-4,0))</f>
        <v/>
      </c>
      <c r="G410" s="161" t="str">
        <f ca="1">IF(C410=$U$4,"Enter smelter details", IF(ISERROR($S410),"",OFFSET('Smelter Reference List'!$F$4,$S410-4,0)))</f>
        <v/>
      </c>
      <c r="H410" s="247" t="str">
        <f ca="1">IF(ISERROR($S410),"",OFFSET('Smelter Reference List'!$G$4,$S410-4,0))</f>
        <v/>
      </c>
      <c r="I410" s="248" t="str">
        <f ca="1">IF(ISERROR($S410),"",OFFSET('Smelter Reference List'!$H$4,$S410-4,0))</f>
        <v/>
      </c>
      <c r="J410" s="248" t="str">
        <f ca="1">IF(ISERROR($S410),"",OFFSET('Smelter Reference List'!$I$4,$S410-4,0))</f>
        <v/>
      </c>
      <c r="K410" s="245"/>
      <c r="L410" s="245"/>
      <c r="M410" s="245"/>
      <c r="N410" s="245"/>
      <c r="O410" s="245"/>
      <c r="P410" s="245"/>
      <c r="Q410" s="246"/>
      <c r="R410" s="233"/>
      <c r="S410" s="234" t="e">
        <f>IF(C410="",NA(),MATCH($B410&amp;$C410,'Smelter Reference List'!$J:$J,0))</f>
        <v>#N/A</v>
      </c>
      <c r="T410" s="235"/>
      <c r="U410" s="235">
        <f t="shared" ca="1" si="12"/>
        <v>0</v>
      </c>
      <c r="V410" s="235"/>
      <c r="W410" s="235"/>
      <c r="Y410" s="228" t="str">
        <f t="shared" si="13"/>
        <v/>
      </c>
    </row>
    <row r="411" spans="1:25" s="228" customFormat="1" ht="20.25">
      <c r="A411" s="257"/>
      <c r="B411" s="232" t="str">
        <f>IF(LEN(A411)=0,"",INDEX('Smelter Reference List'!$A:$A,MATCH($A411,'Smelter Reference List'!$E:$E,0)))</f>
        <v/>
      </c>
      <c r="C411" s="297" t="str">
        <f>IF(LEN(A411)=0,"",INDEX('Smelter Reference List'!$C:$C,MATCH($A411,'Smelter Reference List'!$E:$E,0)))</f>
        <v/>
      </c>
      <c r="D411" s="161" t="str">
        <f ca="1">IF(ISERROR($S411),"",OFFSET('Smelter Reference List'!$C$4,$S411-4,0)&amp;"")</f>
        <v/>
      </c>
      <c r="E411" s="161" t="str">
        <f ca="1">IF(ISERROR($S411),"",OFFSET('Smelter Reference List'!$D$4,$S411-4,0)&amp;"")</f>
        <v/>
      </c>
      <c r="F411" s="161" t="str">
        <f ca="1">IF(ISERROR($S411),"",OFFSET('Smelter Reference List'!$E$4,$S411-4,0))</f>
        <v/>
      </c>
      <c r="G411" s="161" t="str">
        <f ca="1">IF(C411=$U$4,"Enter smelter details", IF(ISERROR($S411),"",OFFSET('Smelter Reference List'!$F$4,$S411-4,0)))</f>
        <v/>
      </c>
      <c r="H411" s="247" t="str">
        <f ca="1">IF(ISERROR($S411),"",OFFSET('Smelter Reference List'!$G$4,$S411-4,0))</f>
        <v/>
      </c>
      <c r="I411" s="248" t="str">
        <f ca="1">IF(ISERROR($S411),"",OFFSET('Smelter Reference List'!$H$4,$S411-4,0))</f>
        <v/>
      </c>
      <c r="J411" s="248" t="str">
        <f ca="1">IF(ISERROR($S411),"",OFFSET('Smelter Reference List'!$I$4,$S411-4,0))</f>
        <v/>
      </c>
      <c r="K411" s="245"/>
      <c r="L411" s="245"/>
      <c r="M411" s="245"/>
      <c r="N411" s="245"/>
      <c r="O411" s="245"/>
      <c r="P411" s="245"/>
      <c r="Q411" s="246"/>
      <c r="R411" s="233"/>
      <c r="S411" s="234" t="e">
        <f>IF(C411="",NA(),MATCH($B411&amp;$C411,'Smelter Reference List'!$J:$J,0))</f>
        <v>#N/A</v>
      </c>
      <c r="T411" s="235"/>
      <c r="U411" s="235">
        <f t="shared" ca="1" si="12"/>
        <v>0</v>
      </c>
      <c r="V411" s="235"/>
      <c r="W411" s="235"/>
      <c r="Y411" s="228" t="str">
        <f t="shared" si="13"/>
        <v/>
      </c>
    </row>
    <row r="412" spans="1:25" s="228" customFormat="1" ht="20.25">
      <c r="A412" s="257"/>
      <c r="B412" s="232" t="str">
        <f>IF(LEN(A412)=0,"",INDEX('Smelter Reference List'!$A:$A,MATCH($A412,'Smelter Reference List'!$E:$E,0)))</f>
        <v/>
      </c>
      <c r="C412" s="297" t="str">
        <f>IF(LEN(A412)=0,"",INDEX('Smelter Reference List'!$C:$C,MATCH($A412,'Smelter Reference List'!$E:$E,0)))</f>
        <v/>
      </c>
      <c r="D412" s="161" t="str">
        <f ca="1">IF(ISERROR($S412),"",OFFSET('Smelter Reference List'!$C$4,$S412-4,0)&amp;"")</f>
        <v/>
      </c>
      <c r="E412" s="161" t="str">
        <f ca="1">IF(ISERROR($S412),"",OFFSET('Smelter Reference List'!$D$4,$S412-4,0)&amp;"")</f>
        <v/>
      </c>
      <c r="F412" s="161" t="str">
        <f ca="1">IF(ISERROR($S412),"",OFFSET('Smelter Reference List'!$E$4,$S412-4,0))</f>
        <v/>
      </c>
      <c r="G412" s="161" t="str">
        <f ca="1">IF(C412=$U$4,"Enter smelter details", IF(ISERROR($S412),"",OFFSET('Smelter Reference List'!$F$4,$S412-4,0)))</f>
        <v/>
      </c>
      <c r="H412" s="247" t="str">
        <f ca="1">IF(ISERROR($S412),"",OFFSET('Smelter Reference List'!$G$4,$S412-4,0))</f>
        <v/>
      </c>
      <c r="I412" s="248" t="str">
        <f ca="1">IF(ISERROR($S412),"",OFFSET('Smelter Reference List'!$H$4,$S412-4,0))</f>
        <v/>
      </c>
      <c r="J412" s="248" t="str">
        <f ca="1">IF(ISERROR($S412),"",OFFSET('Smelter Reference List'!$I$4,$S412-4,0))</f>
        <v/>
      </c>
      <c r="K412" s="245"/>
      <c r="L412" s="245"/>
      <c r="M412" s="245"/>
      <c r="N412" s="245"/>
      <c r="O412" s="245"/>
      <c r="P412" s="245"/>
      <c r="Q412" s="246"/>
      <c r="R412" s="233"/>
      <c r="S412" s="234" t="e">
        <f>IF(C412="",NA(),MATCH($B412&amp;$C412,'Smelter Reference List'!$J:$J,0))</f>
        <v>#N/A</v>
      </c>
      <c r="T412" s="235"/>
      <c r="U412" s="235">
        <f t="shared" ca="1" si="12"/>
        <v>0</v>
      </c>
      <c r="V412" s="235"/>
      <c r="W412" s="235"/>
      <c r="Y412" s="228" t="str">
        <f t="shared" si="13"/>
        <v/>
      </c>
    </row>
    <row r="413" spans="1:25" s="228" customFormat="1" ht="20.25">
      <c r="A413" s="257"/>
      <c r="B413" s="232" t="str">
        <f>IF(LEN(A413)=0,"",INDEX('Smelter Reference List'!$A:$A,MATCH($A413,'Smelter Reference List'!$E:$E,0)))</f>
        <v/>
      </c>
      <c r="C413" s="297" t="str">
        <f>IF(LEN(A413)=0,"",INDEX('Smelter Reference List'!$C:$C,MATCH($A413,'Smelter Reference List'!$E:$E,0)))</f>
        <v/>
      </c>
      <c r="D413" s="161" t="str">
        <f ca="1">IF(ISERROR($S413),"",OFFSET('Smelter Reference List'!$C$4,$S413-4,0)&amp;"")</f>
        <v/>
      </c>
      <c r="E413" s="161" t="str">
        <f ca="1">IF(ISERROR($S413),"",OFFSET('Smelter Reference List'!$D$4,$S413-4,0)&amp;"")</f>
        <v/>
      </c>
      <c r="F413" s="161" t="str">
        <f ca="1">IF(ISERROR($S413),"",OFFSET('Smelter Reference List'!$E$4,$S413-4,0))</f>
        <v/>
      </c>
      <c r="G413" s="161" t="str">
        <f ca="1">IF(C413=$U$4,"Enter smelter details", IF(ISERROR($S413),"",OFFSET('Smelter Reference List'!$F$4,$S413-4,0)))</f>
        <v/>
      </c>
      <c r="H413" s="247" t="str">
        <f ca="1">IF(ISERROR($S413),"",OFFSET('Smelter Reference List'!$G$4,$S413-4,0))</f>
        <v/>
      </c>
      <c r="I413" s="248" t="str">
        <f ca="1">IF(ISERROR($S413),"",OFFSET('Smelter Reference List'!$H$4,$S413-4,0))</f>
        <v/>
      </c>
      <c r="J413" s="248" t="str">
        <f ca="1">IF(ISERROR($S413),"",OFFSET('Smelter Reference List'!$I$4,$S413-4,0))</f>
        <v/>
      </c>
      <c r="K413" s="245"/>
      <c r="L413" s="245"/>
      <c r="M413" s="245"/>
      <c r="N413" s="245"/>
      <c r="O413" s="245"/>
      <c r="P413" s="245"/>
      <c r="Q413" s="246"/>
      <c r="R413" s="233"/>
      <c r="S413" s="234" t="e">
        <f>IF(C413="",NA(),MATCH($B413&amp;$C413,'Smelter Reference List'!$J:$J,0))</f>
        <v>#N/A</v>
      </c>
      <c r="T413" s="235"/>
      <c r="U413" s="235">
        <f t="shared" ca="1" si="12"/>
        <v>0</v>
      </c>
      <c r="V413" s="235"/>
      <c r="W413" s="235"/>
      <c r="Y413" s="228" t="str">
        <f t="shared" si="13"/>
        <v/>
      </c>
    </row>
    <row r="414" spans="1:25" s="228" customFormat="1" ht="20.25">
      <c r="A414" s="257"/>
      <c r="B414" s="232" t="str">
        <f>IF(LEN(A414)=0,"",INDEX('Smelter Reference List'!$A:$A,MATCH($A414,'Smelter Reference List'!$E:$E,0)))</f>
        <v/>
      </c>
      <c r="C414" s="297" t="str">
        <f>IF(LEN(A414)=0,"",INDEX('Smelter Reference List'!$C:$C,MATCH($A414,'Smelter Reference List'!$E:$E,0)))</f>
        <v/>
      </c>
      <c r="D414" s="161" t="str">
        <f ca="1">IF(ISERROR($S414),"",OFFSET('Smelter Reference List'!$C$4,$S414-4,0)&amp;"")</f>
        <v/>
      </c>
      <c r="E414" s="161" t="str">
        <f ca="1">IF(ISERROR($S414),"",OFFSET('Smelter Reference List'!$D$4,$S414-4,0)&amp;"")</f>
        <v/>
      </c>
      <c r="F414" s="161" t="str">
        <f ca="1">IF(ISERROR($S414),"",OFFSET('Smelter Reference List'!$E$4,$S414-4,0))</f>
        <v/>
      </c>
      <c r="G414" s="161" t="str">
        <f ca="1">IF(C414=$U$4,"Enter smelter details", IF(ISERROR($S414),"",OFFSET('Smelter Reference List'!$F$4,$S414-4,0)))</f>
        <v/>
      </c>
      <c r="H414" s="247" t="str">
        <f ca="1">IF(ISERROR($S414),"",OFFSET('Smelter Reference List'!$G$4,$S414-4,0))</f>
        <v/>
      </c>
      <c r="I414" s="248" t="str">
        <f ca="1">IF(ISERROR($S414),"",OFFSET('Smelter Reference List'!$H$4,$S414-4,0))</f>
        <v/>
      </c>
      <c r="J414" s="248" t="str">
        <f ca="1">IF(ISERROR($S414),"",OFFSET('Smelter Reference List'!$I$4,$S414-4,0))</f>
        <v/>
      </c>
      <c r="K414" s="245"/>
      <c r="L414" s="245"/>
      <c r="M414" s="245"/>
      <c r="N414" s="245"/>
      <c r="O414" s="245"/>
      <c r="P414" s="245"/>
      <c r="Q414" s="246"/>
      <c r="R414" s="233"/>
      <c r="S414" s="234" t="e">
        <f>IF(C414="",NA(),MATCH($B414&amp;$C414,'Smelter Reference List'!$J:$J,0))</f>
        <v>#N/A</v>
      </c>
      <c r="T414" s="235"/>
      <c r="U414" s="235">
        <f t="shared" ca="1" si="12"/>
        <v>0</v>
      </c>
      <c r="V414" s="235"/>
      <c r="W414" s="235"/>
      <c r="Y414" s="228" t="str">
        <f t="shared" si="13"/>
        <v/>
      </c>
    </row>
    <row r="415" spans="1:25" s="228" customFormat="1" ht="20.25">
      <c r="A415" s="257"/>
      <c r="B415" s="232" t="str">
        <f>IF(LEN(A415)=0,"",INDEX('Smelter Reference List'!$A:$A,MATCH($A415,'Smelter Reference List'!$E:$E,0)))</f>
        <v/>
      </c>
      <c r="C415" s="297" t="str">
        <f>IF(LEN(A415)=0,"",INDEX('Smelter Reference List'!$C:$C,MATCH($A415,'Smelter Reference List'!$E:$E,0)))</f>
        <v/>
      </c>
      <c r="D415" s="161" t="str">
        <f ca="1">IF(ISERROR($S415),"",OFFSET('Smelter Reference List'!$C$4,$S415-4,0)&amp;"")</f>
        <v/>
      </c>
      <c r="E415" s="161" t="str">
        <f ca="1">IF(ISERROR($S415),"",OFFSET('Smelter Reference List'!$D$4,$S415-4,0)&amp;"")</f>
        <v/>
      </c>
      <c r="F415" s="161" t="str">
        <f ca="1">IF(ISERROR($S415),"",OFFSET('Smelter Reference List'!$E$4,$S415-4,0))</f>
        <v/>
      </c>
      <c r="G415" s="161" t="str">
        <f ca="1">IF(C415=$U$4,"Enter smelter details", IF(ISERROR($S415),"",OFFSET('Smelter Reference List'!$F$4,$S415-4,0)))</f>
        <v/>
      </c>
      <c r="H415" s="247" t="str">
        <f ca="1">IF(ISERROR($S415),"",OFFSET('Smelter Reference List'!$G$4,$S415-4,0))</f>
        <v/>
      </c>
      <c r="I415" s="248" t="str">
        <f ca="1">IF(ISERROR($S415),"",OFFSET('Smelter Reference List'!$H$4,$S415-4,0))</f>
        <v/>
      </c>
      <c r="J415" s="248" t="str">
        <f ca="1">IF(ISERROR($S415),"",OFFSET('Smelter Reference List'!$I$4,$S415-4,0))</f>
        <v/>
      </c>
      <c r="K415" s="245"/>
      <c r="L415" s="245"/>
      <c r="M415" s="245"/>
      <c r="N415" s="245"/>
      <c r="O415" s="245"/>
      <c r="P415" s="245"/>
      <c r="Q415" s="246"/>
      <c r="R415" s="233"/>
      <c r="S415" s="234" t="e">
        <f>IF(C415="",NA(),MATCH($B415&amp;$C415,'Smelter Reference List'!$J:$J,0))</f>
        <v>#N/A</v>
      </c>
      <c r="T415" s="235"/>
      <c r="U415" s="235">
        <f t="shared" ca="1" si="12"/>
        <v>0</v>
      </c>
      <c r="V415" s="235"/>
      <c r="W415" s="235"/>
      <c r="Y415" s="228" t="str">
        <f t="shared" si="13"/>
        <v/>
      </c>
    </row>
    <row r="416" spans="1:25" s="228" customFormat="1" ht="20.25">
      <c r="A416" s="257"/>
      <c r="B416" s="232" t="str">
        <f>IF(LEN(A416)=0,"",INDEX('Smelter Reference List'!$A:$A,MATCH($A416,'Smelter Reference List'!$E:$E,0)))</f>
        <v/>
      </c>
      <c r="C416" s="297" t="str">
        <f>IF(LEN(A416)=0,"",INDEX('Smelter Reference List'!$C:$C,MATCH($A416,'Smelter Reference List'!$E:$E,0)))</f>
        <v/>
      </c>
      <c r="D416" s="161" t="str">
        <f ca="1">IF(ISERROR($S416),"",OFFSET('Smelter Reference List'!$C$4,$S416-4,0)&amp;"")</f>
        <v/>
      </c>
      <c r="E416" s="161" t="str">
        <f ca="1">IF(ISERROR($S416),"",OFFSET('Smelter Reference List'!$D$4,$S416-4,0)&amp;"")</f>
        <v/>
      </c>
      <c r="F416" s="161" t="str">
        <f ca="1">IF(ISERROR($S416),"",OFFSET('Smelter Reference List'!$E$4,$S416-4,0))</f>
        <v/>
      </c>
      <c r="G416" s="161" t="str">
        <f ca="1">IF(C416=$U$4,"Enter smelter details", IF(ISERROR($S416),"",OFFSET('Smelter Reference List'!$F$4,$S416-4,0)))</f>
        <v/>
      </c>
      <c r="H416" s="247" t="str">
        <f ca="1">IF(ISERROR($S416),"",OFFSET('Smelter Reference List'!$G$4,$S416-4,0))</f>
        <v/>
      </c>
      <c r="I416" s="248" t="str">
        <f ca="1">IF(ISERROR($S416),"",OFFSET('Smelter Reference List'!$H$4,$S416-4,0))</f>
        <v/>
      </c>
      <c r="J416" s="248" t="str">
        <f ca="1">IF(ISERROR($S416),"",OFFSET('Smelter Reference List'!$I$4,$S416-4,0))</f>
        <v/>
      </c>
      <c r="K416" s="245"/>
      <c r="L416" s="245"/>
      <c r="M416" s="245"/>
      <c r="N416" s="245"/>
      <c r="O416" s="245"/>
      <c r="P416" s="245"/>
      <c r="Q416" s="246"/>
      <c r="R416" s="233"/>
      <c r="S416" s="234" t="e">
        <f>IF(C416="",NA(),MATCH($B416&amp;$C416,'Smelter Reference List'!$J:$J,0))</f>
        <v>#N/A</v>
      </c>
      <c r="T416" s="235"/>
      <c r="U416" s="235">
        <f t="shared" ca="1" si="12"/>
        <v>0</v>
      </c>
      <c r="V416" s="235"/>
      <c r="W416" s="235"/>
      <c r="Y416" s="228" t="str">
        <f t="shared" si="13"/>
        <v/>
      </c>
    </row>
    <row r="417" spans="1:25" s="228" customFormat="1" ht="20.25">
      <c r="A417" s="257"/>
      <c r="B417" s="232" t="str">
        <f>IF(LEN(A417)=0,"",INDEX('Smelter Reference List'!$A:$A,MATCH($A417,'Smelter Reference List'!$E:$E,0)))</f>
        <v/>
      </c>
      <c r="C417" s="297" t="str">
        <f>IF(LEN(A417)=0,"",INDEX('Smelter Reference List'!$C:$C,MATCH($A417,'Smelter Reference List'!$E:$E,0)))</f>
        <v/>
      </c>
      <c r="D417" s="161" t="str">
        <f ca="1">IF(ISERROR($S417),"",OFFSET('Smelter Reference List'!$C$4,$S417-4,0)&amp;"")</f>
        <v/>
      </c>
      <c r="E417" s="161" t="str">
        <f ca="1">IF(ISERROR($S417),"",OFFSET('Smelter Reference List'!$D$4,$S417-4,0)&amp;"")</f>
        <v/>
      </c>
      <c r="F417" s="161" t="str">
        <f ca="1">IF(ISERROR($S417),"",OFFSET('Smelter Reference List'!$E$4,$S417-4,0))</f>
        <v/>
      </c>
      <c r="G417" s="161" t="str">
        <f ca="1">IF(C417=$U$4,"Enter smelter details", IF(ISERROR($S417),"",OFFSET('Smelter Reference List'!$F$4,$S417-4,0)))</f>
        <v/>
      </c>
      <c r="H417" s="247" t="str">
        <f ca="1">IF(ISERROR($S417),"",OFFSET('Smelter Reference List'!$G$4,$S417-4,0))</f>
        <v/>
      </c>
      <c r="I417" s="248" t="str">
        <f ca="1">IF(ISERROR($S417),"",OFFSET('Smelter Reference List'!$H$4,$S417-4,0))</f>
        <v/>
      </c>
      <c r="J417" s="248" t="str">
        <f ca="1">IF(ISERROR($S417),"",OFFSET('Smelter Reference List'!$I$4,$S417-4,0))</f>
        <v/>
      </c>
      <c r="K417" s="245"/>
      <c r="L417" s="245"/>
      <c r="M417" s="245"/>
      <c r="N417" s="245"/>
      <c r="O417" s="245"/>
      <c r="P417" s="245"/>
      <c r="Q417" s="246"/>
      <c r="R417" s="233"/>
      <c r="S417" s="234" t="e">
        <f>IF(C417="",NA(),MATCH($B417&amp;$C417,'Smelter Reference List'!$J:$J,0))</f>
        <v>#N/A</v>
      </c>
      <c r="T417" s="235"/>
      <c r="U417" s="235">
        <f t="shared" ca="1" si="12"/>
        <v>0</v>
      </c>
      <c r="V417" s="235"/>
      <c r="W417" s="235"/>
      <c r="Y417" s="228" t="str">
        <f t="shared" si="13"/>
        <v/>
      </c>
    </row>
    <row r="418" spans="1:25" s="228" customFormat="1" ht="20.25">
      <c r="A418" s="257"/>
      <c r="B418" s="232" t="str">
        <f>IF(LEN(A418)=0,"",INDEX('Smelter Reference List'!$A:$A,MATCH($A418,'Smelter Reference List'!$E:$E,0)))</f>
        <v/>
      </c>
      <c r="C418" s="297" t="str">
        <f>IF(LEN(A418)=0,"",INDEX('Smelter Reference List'!$C:$C,MATCH($A418,'Smelter Reference List'!$E:$E,0)))</f>
        <v/>
      </c>
      <c r="D418" s="161" t="str">
        <f ca="1">IF(ISERROR($S418),"",OFFSET('Smelter Reference List'!$C$4,$S418-4,0)&amp;"")</f>
        <v/>
      </c>
      <c r="E418" s="161" t="str">
        <f ca="1">IF(ISERROR($S418),"",OFFSET('Smelter Reference List'!$D$4,$S418-4,0)&amp;"")</f>
        <v/>
      </c>
      <c r="F418" s="161" t="str">
        <f ca="1">IF(ISERROR($S418),"",OFFSET('Smelter Reference List'!$E$4,$S418-4,0))</f>
        <v/>
      </c>
      <c r="G418" s="161" t="str">
        <f ca="1">IF(C418=$U$4,"Enter smelter details", IF(ISERROR($S418),"",OFFSET('Smelter Reference List'!$F$4,$S418-4,0)))</f>
        <v/>
      </c>
      <c r="H418" s="247" t="str">
        <f ca="1">IF(ISERROR($S418),"",OFFSET('Smelter Reference List'!$G$4,$S418-4,0))</f>
        <v/>
      </c>
      <c r="I418" s="248" t="str">
        <f ca="1">IF(ISERROR($S418),"",OFFSET('Smelter Reference List'!$H$4,$S418-4,0))</f>
        <v/>
      </c>
      <c r="J418" s="248" t="str">
        <f ca="1">IF(ISERROR($S418),"",OFFSET('Smelter Reference List'!$I$4,$S418-4,0))</f>
        <v/>
      </c>
      <c r="K418" s="245"/>
      <c r="L418" s="245"/>
      <c r="M418" s="245"/>
      <c r="N418" s="245"/>
      <c r="O418" s="245"/>
      <c r="P418" s="245"/>
      <c r="Q418" s="246"/>
      <c r="R418" s="233"/>
      <c r="S418" s="234" t="e">
        <f>IF(C418="",NA(),MATCH($B418&amp;$C418,'Smelter Reference List'!$J:$J,0))</f>
        <v>#N/A</v>
      </c>
      <c r="T418" s="235"/>
      <c r="U418" s="235">
        <f t="shared" ca="1" si="12"/>
        <v>0</v>
      </c>
      <c r="V418" s="235"/>
      <c r="W418" s="235"/>
      <c r="Y418" s="228" t="str">
        <f t="shared" si="13"/>
        <v/>
      </c>
    </row>
    <row r="419" spans="1:25" s="228" customFormat="1" ht="20.25">
      <c r="A419" s="257"/>
      <c r="B419" s="232" t="str">
        <f>IF(LEN(A419)=0,"",INDEX('Smelter Reference List'!$A:$A,MATCH($A419,'Smelter Reference List'!$E:$E,0)))</f>
        <v/>
      </c>
      <c r="C419" s="297" t="str">
        <f>IF(LEN(A419)=0,"",INDEX('Smelter Reference List'!$C:$C,MATCH($A419,'Smelter Reference List'!$E:$E,0)))</f>
        <v/>
      </c>
      <c r="D419" s="161" t="str">
        <f ca="1">IF(ISERROR($S419),"",OFFSET('Smelter Reference List'!$C$4,$S419-4,0)&amp;"")</f>
        <v/>
      </c>
      <c r="E419" s="161" t="str">
        <f ca="1">IF(ISERROR($S419),"",OFFSET('Smelter Reference List'!$D$4,$S419-4,0)&amp;"")</f>
        <v/>
      </c>
      <c r="F419" s="161" t="str">
        <f ca="1">IF(ISERROR($S419),"",OFFSET('Smelter Reference List'!$E$4,$S419-4,0))</f>
        <v/>
      </c>
      <c r="G419" s="161" t="str">
        <f ca="1">IF(C419=$U$4,"Enter smelter details", IF(ISERROR($S419),"",OFFSET('Smelter Reference List'!$F$4,$S419-4,0)))</f>
        <v/>
      </c>
      <c r="H419" s="247" t="str">
        <f ca="1">IF(ISERROR($S419),"",OFFSET('Smelter Reference List'!$G$4,$S419-4,0))</f>
        <v/>
      </c>
      <c r="I419" s="248" t="str">
        <f ca="1">IF(ISERROR($S419),"",OFFSET('Smelter Reference List'!$H$4,$S419-4,0))</f>
        <v/>
      </c>
      <c r="J419" s="248" t="str">
        <f ca="1">IF(ISERROR($S419),"",OFFSET('Smelter Reference List'!$I$4,$S419-4,0))</f>
        <v/>
      </c>
      <c r="K419" s="245"/>
      <c r="L419" s="245"/>
      <c r="M419" s="245"/>
      <c r="N419" s="245"/>
      <c r="O419" s="245"/>
      <c r="P419" s="245"/>
      <c r="Q419" s="246"/>
      <c r="R419" s="233"/>
      <c r="S419" s="234" t="e">
        <f>IF(C419="",NA(),MATCH($B419&amp;$C419,'Smelter Reference List'!$J:$J,0))</f>
        <v>#N/A</v>
      </c>
      <c r="T419" s="235"/>
      <c r="U419" s="235">
        <f t="shared" ca="1" si="12"/>
        <v>0</v>
      </c>
      <c r="V419" s="235"/>
      <c r="W419" s="235"/>
      <c r="Y419" s="228" t="str">
        <f t="shared" si="13"/>
        <v/>
      </c>
    </row>
    <row r="420" spans="1:25" s="228" customFormat="1" ht="20.25">
      <c r="A420" s="257"/>
      <c r="B420" s="232" t="str">
        <f>IF(LEN(A420)=0,"",INDEX('Smelter Reference List'!$A:$A,MATCH($A420,'Smelter Reference List'!$E:$E,0)))</f>
        <v/>
      </c>
      <c r="C420" s="297" t="str">
        <f>IF(LEN(A420)=0,"",INDEX('Smelter Reference List'!$C:$C,MATCH($A420,'Smelter Reference List'!$E:$E,0)))</f>
        <v/>
      </c>
      <c r="D420" s="161" t="str">
        <f ca="1">IF(ISERROR($S420),"",OFFSET('Smelter Reference List'!$C$4,$S420-4,0)&amp;"")</f>
        <v/>
      </c>
      <c r="E420" s="161" t="str">
        <f ca="1">IF(ISERROR($S420),"",OFFSET('Smelter Reference List'!$D$4,$S420-4,0)&amp;"")</f>
        <v/>
      </c>
      <c r="F420" s="161" t="str">
        <f ca="1">IF(ISERROR($S420),"",OFFSET('Smelter Reference List'!$E$4,$S420-4,0))</f>
        <v/>
      </c>
      <c r="G420" s="161" t="str">
        <f ca="1">IF(C420=$U$4,"Enter smelter details", IF(ISERROR($S420),"",OFFSET('Smelter Reference List'!$F$4,$S420-4,0)))</f>
        <v/>
      </c>
      <c r="H420" s="247" t="str">
        <f ca="1">IF(ISERROR($S420),"",OFFSET('Smelter Reference List'!$G$4,$S420-4,0))</f>
        <v/>
      </c>
      <c r="I420" s="248" t="str">
        <f ca="1">IF(ISERROR($S420),"",OFFSET('Smelter Reference List'!$H$4,$S420-4,0))</f>
        <v/>
      </c>
      <c r="J420" s="248" t="str">
        <f ca="1">IF(ISERROR($S420),"",OFFSET('Smelter Reference List'!$I$4,$S420-4,0))</f>
        <v/>
      </c>
      <c r="K420" s="245"/>
      <c r="L420" s="245"/>
      <c r="M420" s="245"/>
      <c r="N420" s="245"/>
      <c r="O420" s="245"/>
      <c r="P420" s="245"/>
      <c r="Q420" s="246"/>
      <c r="R420" s="233"/>
      <c r="S420" s="234" t="e">
        <f>IF(C420="",NA(),MATCH($B420&amp;$C420,'Smelter Reference List'!$J:$J,0))</f>
        <v>#N/A</v>
      </c>
      <c r="T420" s="235"/>
      <c r="U420" s="235">
        <f t="shared" ca="1" si="12"/>
        <v>0</v>
      </c>
      <c r="V420" s="235"/>
      <c r="W420" s="235"/>
      <c r="Y420" s="228" t="str">
        <f t="shared" si="13"/>
        <v/>
      </c>
    </row>
    <row r="421" spans="1:25" s="228" customFormat="1" ht="20.25">
      <c r="A421" s="257"/>
      <c r="B421" s="232" t="str">
        <f>IF(LEN(A421)=0,"",INDEX('Smelter Reference List'!$A:$A,MATCH($A421,'Smelter Reference List'!$E:$E,0)))</f>
        <v/>
      </c>
      <c r="C421" s="297" t="str">
        <f>IF(LEN(A421)=0,"",INDEX('Smelter Reference List'!$C:$C,MATCH($A421,'Smelter Reference List'!$E:$E,0)))</f>
        <v/>
      </c>
      <c r="D421" s="161" t="str">
        <f ca="1">IF(ISERROR($S421),"",OFFSET('Smelter Reference List'!$C$4,$S421-4,0)&amp;"")</f>
        <v/>
      </c>
      <c r="E421" s="161" t="str">
        <f ca="1">IF(ISERROR($S421),"",OFFSET('Smelter Reference List'!$D$4,$S421-4,0)&amp;"")</f>
        <v/>
      </c>
      <c r="F421" s="161" t="str">
        <f ca="1">IF(ISERROR($S421),"",OFFSET('Smelter Reference List'!$E$4,$S421-4,0))</f>
        <v/>
      </c>
      <c r="G421" s="161" t="str">
        <f ca="1">IF(C421=$U$4,"Enter smelter details", IF(ISERROR($S421),"",OFFSET('Smelter Reference List'!$F$4,$S421-4,0)))</f>
        <v/>
      </c>
      <c r="H421" s="247" t="str">
        <f ca="1">IF(ISERROR($S421),"",OFFSET('Smelter Reference List'!$G$4,$S421-4,0))</f>
        <v/>
      </c>
      <c r="I421" s="248" t="str">
        <f ca="1">IF(ISERROR($S421),"",OFFSET('Smelter Reference List'!$H$4,$S421-4,0))</f>
        <v/>
      </c>
      <c r="J421" s="248" t="str">
        <f ca="1">IF(ISERROR($S421),"",OFFSET('Smelter Reference List'!$I$4,$S421-4,0))</f>
        <v/>
      </c>
      <c r="K421" s="245"/>
      <c r="L421" s="245"/>
      <c r="M421" s="245"/>
      <c r="N421" s="245"/>
      <c r="O421" s="245"/>
      <c r="P421" s="245"/>
      <c r="Q421" s="246"/>
      <c r="R421" s="233"/>
      <c r="S421" s="234" t="e">
        <f>IF(C421="",NA(),MATCH($B421&amp;$C421,'Smelter Reference List'!$J:$J,0))</f>
        <v>#N/A</v>
      </c>
      <c r="T421" s="235"/>
      <c r="U421" s="235">
        <f t="shared" ca="1" si="12"/>
        <v>0</v>
      </c>
      <c r="V421" s="235"/>
      <c r="W421" s="235"/>
      <c r="Y421" s="228" t="str">
        <f t="shared" si="13"/>
        <v/>
      </c>
    </row>
    <row r="422" spans="1:25" s="228" customFormat="1" ht="20.25">
      <c r="A422" s="257"/>
      <c r="B422" s="232" t="str">
        <f>IF(LEN(A422)=0,"",INDEX('Smelter Reference List'!$A:$A,MATCH($A422,'Smelter Reference List'!$E:$E,0)))</f>
        <v/>
      </c>
      <c r="C422" s="297" t="str">
        <f>IF(LEN(A422)=0,"",INDEX('Smelter Reference List'!$C:$C,MATCH($A422,'Smelter Reference List'!$E:$E,0)))</f>
        <v/>
      </c>
      <c r="D422" s="161" t="str">
        <f ca="1">IF(ISERROR($S422),"",OFFSET('Smelter Reference List'!$C$4,$S422-4,0)&amp;"")</f>
        <v/>
      </c>
      <c r="E422" s="161" t="str">
        <f ca="1">IF(ISERROR($S422),"",OFFSET('Smelter Reference List'!$D$4,$S422-4,0)&amp;"")</f>
        <v/>
      </c>
      <c r="F422" s="161" t="str">
        <f ca="1">IF(ISERROR($S422),"",OFFSET('Smelter Reference List'!$E$4,$S422-4,0))</f>
        <v/>
      </c>
      <c r="G422" s="161" t="str">
        <f ca="1">IF(C422=$U$4,"Enter smelter details", IF(ISERROR($S422),"",OFFSET('Smelter Reference List'!$F$4,$S422-4,0)))</f>
        <v/>
      </c>
      <c r="H422" s="247" t="str">
        <f ca="1">IF(ISERROR($S422),"",OFFSET('Smelter Reference List'!$G$4,$S422-4,0))</f>
        <v/>
      </c>
      <c r="I422" s="248" t="str">
        <f ca="1">IF(ISERROR($S422),"",OFFSET('Smelter Reference List'!$H$4,$S422-4,0))</f>
        <v/>
      </c>
      <c r="J422" s="248" t="str">
        <f ca="1">IF(ISERROR($S422),"",OFFSET('Smelter Reference List'!$I$4,$S422-4,0))</f>
        <v/>
      </c>
      <c r="K422" s="245"/>
      <c r="L422" s="245"/>
      <c r="M422" s="245"/>
      <c r="N422" s="245"/>
      <c r="O422" s="245"/>
      <c r="P422" s="245"/>
      <c r="Q422" s="246"/>
      <c r="R422" s="233"/>
      <c r="S422" s="234" t="e">
        <f>IF(C422="",NA(),MATCH($B422&amp;$C422,'Smelter Reference List'!$J:$J,0))</f>
        <v>#N/A</v>
      </c>
      <c r="T422" s="235"/>
      <c r="U422" s="235">
        <f t="shared" ca="1" si="12"/>
        <v>0</v>
      </c>
      <c r="V422" s="235"/>
      <c r="W422" s="235"/>
      <c r="Y422" s="228" t="str">
        <f t="shared" si="13"/>
        <v/>
      </c>
    </row>
    <row r="423" spans="1:25" s="228" customFormat="1" ht="20.25">
      <c r="A423" s="257"/>
      <c r="B423" s="232" t="str">
        <f>IF(LEN(A423)=0,"",INDEX('Smelter Reference List'!$A:$A,MATCH($A423,'Smelter Reference List'!$E:$E,0)))</f>
        <v/>
      </c>
      <c r="C423" s="297" t="str">
        <f>IF(LEN(A423)=0,"",INDEX('Smelter Reference List'!$C:$C,MATCH($A423,'Smelter Reference List'!$E:$E,0)))</f>
        <v/>
      </c>
      <c r="D423" s="161" t="str">
        <f ca="1">IF(ISERROR($S423),"",OFFSET('Smelter Reference List'!$C$4,$S423-4,0)&amp;"")</f>
        <v/>
      </c>
      <c r="E423" s="161" t="str">
        <f ca="1">IF(ISERROR($S423),"",OFFSET('Smelter Reference List'!$D$4,$S423-4,0)&amp;"")</f>
        <v/>
      </c>
      <c r="F423" s="161" t="str">
        <f ca="1">IF(ISERROR($S423),"",OFFSET('Smelter Reference List'!$E$4,$S423-4,0))</f>
        <v/>
      </c>
      <c r="G423" s="161" t="str">
        <f ca="1">IF(C423=$U$4,"Enter smelter details", IF(ISERROR($S423),"",OFFSET('Smelter Reference List'!$F$4,$S423-4,0)))</f>
        <v/>
      </c>
      <c r="H423" s="247" t="str">
        <f ca="1">IF(ISERROR($S423),"",OFFSET('Smelter Reference List'!$G$4,$S423-4,0))</f>
        <v/>
      </c>
      <c r="I423" s="248" t="str">
        <f ca="1">IF(ISERROR($S423),"",OFFSET('Smelter Reference List'!$H$4,$S423-4,0))</f>
        <v/>
      </c>
      <c r="J423" s="248" t="str">
        <f ca="1">IF(ISERROR($S423),"",OFFSET('Smelter Reference List'!$I$4,$S423-4,0))</f>
        <v/>
      </c>
      <c r="K423" s="245"/>
      <c r="L423" s="245"/>
      <c r="M423" s="245"/>
      <c r="N423" s="245"/>
      <c r="O423" s="245"/>
      <c r="P423" s="245"/>
      <c r="Q423" s="246"/>
      <c r="R423" s="233"/>
      <c r="S423" s="234" t="e">
        <f>IF(C423="",NA(),MATCH($B423&amp;$C423,'Smelter Reference List'!$J:$J,0))</f>
        <v>#N/A</v>
      </c>
      <c r="T423" s="235"/>
      <c r="U423" s="235">
        <f t="shared" ca="1" si="12"/>
        <v>0</v>
      </c>
      <c r="V423" s="235"/>
      <c r="W423" s="235"/>
      <c r="Y423" s="228" t="str">
        <f t="shared" si="13"/>
        <v/>
      </c>
    </row>
    <row r="424" spans="1:25" s="228" customFormat="1" ht="20.25">
      <c r="A424" s="257"/>
      <c r="B424" s="232" t="str">
        <f>IF(LEN(A424)=0,"",INDEX('Smelter Reference List'!$A:$A,MATCH($A424,'Smelter Reference List'!$E:$E,0)))</f>
        <v/>
      </c>
      <c r="C424" s="297" t="str">
        <f>IF(LEN(A424)=0,"",INDEX('Smelter Reference List'!$C:$C,MATCH($A424,'Smelter Reference List'!$E:$E,0)))</f>
        <v/>
      </c>
      <c r="D424" s="161" t="str">
        <f ca="1">IF(ISERROR($S424),"",OFFSET('Smelter Reference List'!$C$4,$S424-4,0)&amp;"")</f>
        <v/>
      </c>
      <c r="E424" s="161" t="str">
        <f ca="1">IF(ISERROR($S424),"",OFFSET('Smelter Reference List'!$D$4,$S424-4,0)&amp;"")</f>
        <v/>
      </c>
      <c r="F424" s="161" t="str">
        <f ca="1">IF(ISERROR($S424),"",OFFSET('Smelter Reference List'!$E$4,$S424-4,0))</f>
        <v/>
      </c>
      <c r="G424" s="161" t="str">
        <f ca="1">IF(C424=$U$4,"Enter smelter details", IF(ISERROR($S424),"",OFFSET('Smelter Reference List'!$F$4,$S424-4,0)))</f>
        <v/>
      </c>
      <c r="H424" s="247" t="str">
        <f ca="1">IF(ISERROR($S424),"",OFFSET('Smelter Reference List'!$G$4,$S424-4,0))</f>
        <v/>
      </c>
      <c r="I424" s="248" t="str">
        <f ca="1">IF(ISERROR($S424),"",OFFSET('Smelter Reference List'!$H$4,$S424-4,0))</f>
        <v/>
      </c>
      <c r="J424" s="248" t="str">
        <f ca="1">IF(ISERROR($S424),"",OFFSET('Smelter Reference List'!$I$4,$S424-4,0))</f>
        <v/>
      </c>
      <c r="K424" s="245"/>
      <c r="L424" s="245"/>
      <c r="M424" s="245"/>
      <c r="N424" s="245"/>
      <c r="O424" s="245"/>
      <c r="P424" s="245"/>
      <c r="Q424" s="246"/>
      <c r="R424" s="233"/>
      <c r="S424" s="234" t="e">
        <f>IF(C424="",NA(),MATCH($B424&amp;$C424,'Smelter Reference List'!$J:$J,0))</f>
        <v>#N/A</v>
      </c>
      <c r="T424" s="235"/>
      <c r="U424" s="235">
        <f t="shared" ca="1" si="12"/>
        <v>0</v>
      </c>
      <c r="V424" s="235"/>
      <c r="W424" s="235"/>
      <c r="Y424" s="228" t="str">
        <f t="shared" si="13"/>
        <v/>
      </c>
    </row>
    <row r="425" spans="1:25" s="228" customFormat="1" ht="20.25">
      <c r="A425" s="257"/>
      <c r="B425" s="232" t="str">
        <f>IF(LEN(A425)=0,"",INDEX('Smelter Reference List'!$A:$A,MATCH($A425,'Smelter Reference List'!$E:$E,0)))</f>
        <v/>
      </c>
      <c r="C425" s="297" t="str">
        <f>IF(LEN(A425)=0,"",INDEX('Smelter Reference List'!$C:$C,MATCH($A425,'Smelter Reference List'!$E:$E,0)))</f>
        <v/>
      </c>
      <c r="D425" s="161" t="str">
        <f ca="1">IF(ISERROR($S425),"",OFFSET('Smelter Reference List'!$C$4,$S425-4,0)&amp;"")</f>
        <v/>
      </c>
      <c r="E425" s="161" t="str">
        <f ca="1">IF(ISERROR($S425),"",OFFSET('Smelter Reference List'!$D$4,$S425-4,0)&amp;"")</f>
        <v/>
      </c>
      <c r="F425" s="161" t="str">
        <f ca="1">IF(ISERROR($S425),"",OFFSET('Smelter Reference List'!$E$4,$S425-4,0))</f>
        <v/>
      </c>
      <c r="G425" s="161" t="str">
        <f ca="1">IF(C425=$U$4,"Enter smelter details", IF(ISERROR($S425),"",OFFSET('Smelter Reference List'!$F$4,$S425-4,0)))</f>
        <v/>
      </c>
      <c r="H425" s="247" t="str">
        <f ca="1">IF(ISERROR($S425),"",OFFSET('Smelter Reference List'!$G$4,$S425-4,0))</f>
        <v/>
      </c>
      <c r="I425" s="248" t="str">
        <f ca="1">IF(ISERROR($S425),"",OFFSET('Smelter Reference List'!$H$4,$S425-4,0))</f>
        <v/>
      </c>
      <c r="J425" s="248" t="str">
        <f ca="1">IF(ISERROR($S425),"",OFFSET('Smelter Reference List'!$I$4,$S425-4,0))</f>
        <v/>
      </c>
      <c r="K425" s="245"/>
      <c r="L425" s="245"/>
      <c r="M425" s="245"/>
      <c r="N425" s="245"/>
      <c r="O425" s="245"/>
      <c r="P425" s="245"/>
      <c r="Q425" s="246"/>
      <c r="R425" s="233"/>
      <c r="S425" s="234" t="e">
        <f>IF(C425="",NA(),MATCH($B425&amp;$C425,'Smelter Reference List'!$J:$J,0))</f>
        <v>#N/A</v>
      </c>
      <c r="T425" s="235"/>
      <c r="U425" s="235">
        <f t="shared" ca="1" si="12"/>
        <v>0</v>
      </c>
      <c r="V425" s="235"/>
      <c r="W425" s="235"/>
      <c r="Y425" s="228" t="str">
        <f t="shared" si="13"/>
        <v/>
      </c>
    </row>
    <row r="426" spans="1:25" s="228" customFormat="1" ht="20.25">
      <c r="A426" s="257"/>
      <c r="B426" s="232" t="str">
        <f>IF(LEN(A426)=0,"",INDEX('Smelter Reference List'!$A:$A,MATCH($A426,'Smelter Reference List'!$E:$E,0)))</f>
        <v/>
      </c>
      <c r="C426" s="297" t="str">
        <f>IF(LEN(A426)=0,"",INDEX('Smelter Reference List'!$C:$C,MATCH($A426,'Smelter Reference List'!$E:$E,0)))</f>
        <v/>
      </c>
      <c r="D426" s="161" t="str">
        <f ca="1">IF(ISERROR($S426),"",OFFSET('Smelter Reference List'!$C$4,$S426-4,0)&amp;"")</f>
        <v/>
      </c>
      <c r="E426" s="161" t="str">
        <f ca="1">IF(ISERROR($S426),"",OFFSET('Smelter Reference List'!$D$4,$S426-4,0)&amp;"")</f>
        <v/>
      </c>
      <c r="F426" s="161" t="str">
        <f ca="1">IF(ISERROR($S426),"",OFFSET('Smelter Reference List'!$E$4,$S426-4,0))</f>
        <v/>
      </c>
      <c r="G426" s="161" t="str">
        <f ca="1">IF(C426=$U$4,"Enter smelter details", IF(ISERROR($S426),"",OFFSET('Smelter Reference List'!$F$4,$S426-4,0)))</f>
        <v/>
      </c>
      <c r="H426" s="247" t="str">
        <f ca="1">IF(ISERROR($S426),"",OFFSET('Smelter Reference List'!$G$4,$S426-4,0))</f>
        <v/>
      </c>
      <c r="I426" s="248" t="str">
        <f ca="1">IF(ISERROR($S426),"",OFFSET('Smelter Reference List'!$H$4,$S426-4,0))</f>
        <v/>
      </c>
      <c r="J426" s="248" t="str">
        <f ca="1">IF(ISERROR($S426),"",OFFSET('Smelter Reference List'!$I$4,$S426-4,0))</f>
        <v/>
      </c>
      <c r="K426" s="245"/>
      <c r="L426" s="245"/>
      <c r="M426" s="245"/>
      <c r="N426" s="245"/>
      <c r="O426" s="245"/>
      <c r="P426" s="245"/>
      <c r="Q426" s="246"/>
      <c r="R426" s="233"/>
      <c r="S426" s="234" t="e">
        <f>IF(C426="",NA(),MATCH($B426&amp;$C426,'Smelter Reference List'!$J:$J,0))</f>
        <v>#N/A</v>
      </c>
      <c r="T426" s="235"/>
      <c r="U426" s="235">
        <f t="shared" ca="1" si="12"/>
        <v>0</v>
      </c>
      <c r="V426" s="235"/>
      <c r="W426" s="235"/>
      <c r="Y426" s="228" t="str">
        <f t="shared" si="13"/>
        <v/>
      </c>
    </row>
    <row r="427" spans="1:25" s="228" customFormat="1" ht="20.25">
      <c r="A427" s="257"/>
      <c r="B427" s="232" t="str">
        <f>IF(LEN(A427)=0,"",INDEX('Smelter Reference List'!$A:$A,MATCH($A427,'Smelter Reference List'!$E:$E,0)))</f>
        <v/>
      </c>
      <c r="C427" s="297" t="str">
        <f>IF(LEN(A427)=0,"",INDEX('Smelter Reference List'!$C:$C,MATCH($A427,'Smelter Reference List'!$E:$E,0)))</f>
        <v/>
      </c>
      <c r="D427" s="161" t="str">
        <f ca="1">IF(ISERROR($S427),"",OFFSET('Smelter Reference List'!$C$4,$S427-4,0)&amp;"")</f>
        <v/>
      </c>
      <c r="E427" s="161" t="str">
        <f ca="1">IF(ISERROR($S427),"",OFFSET('Smelter Reference List'!$D$4,$S427-4,0)&amp;"")</f>
        <v/>
      </c>
      <c r="F427" s="161" t="str">
        <f ca="1">IF(ISERROR($S427),"",OFFSET('Smelter Reference List'!$E$4,$S427-4,0))</f>
        <v/>
      </c>
      <c r="G427" s="161" t="str">
        <f ca="1">IF(C427=$U$4,"Enter smelter details", IF(ISERROR($S427),"",OFFSET('Smelter Reference List'!$F$4,$S427-4,0)))</f>
        <v/>
      </c>
      <c r="H427" s="247" t="str">
        <f ca="1">IF(ISERROR($S427),"",OFFSET('Smelter Reference List'!$G$4,$S427-4,0))</f>
        <v/>
      </c>
      <c r="I427" s="248" t="str">
        <f ca="1">IF(ISERROR($S427),"",OFFSET('Smelter Reference List'!$H$4,$S427-4,0))</f>
        <v/>
      </c>
      <c r="J427" s="248" t="str">
        <f ca="1">IF(ISERROR($S427),"",OFFSET('Smelter Reference List'!$I$4,$S427-4,0))</f>
        <v/>
      </c>
      <c r="K427" s="245"/>
      <c r="L427" s="245"/>
      <c r="M427" s="245"/>
      <c r="N427" s="245"/>
      <c r="O427" s="245"/>
      <c r="P427" s="245"/>
      <c r="Q427" s="246"/>
      <c r="R427" s="233"/>
      <c r="S427" s="234" t="e">
        <f>IF(C427="",NA(),MATCH($B427&amp;$C427,'Smelter Reference List'!$J:$J,0))</f>
        <v>#N/A</v>
      </c>
      <c r="T427" s="235"/>
      <c r="U427" s="235">
        <f t="shared" ca="1" si="12"/>
        <v>0</v>
      </c>
      <c r="V427" s="235"/>
      <c r="W427" s="235"/>
      <c r="Y427" s="228" t="str">
        <f t="shared" si="13"/>
        <v/>
      </c>
    </row>
    <row r="428" spans="1:25" s="228" customFormat="1" ht="20.25">
      <c r="A428" s="257"/>
      <c r="B428" s="232" t="str">
        <f>IF(LEN(A428)=0,"",INDEX('Smelter Reference List'!$A:$A,MATCH($A428,'Smelter Reference List'!$E:$E,0)))</f>
        <v/>
      </c>
      <c r="C428" s="297" t="str">
        <f>IF(LEN(A428)=0,"",INDEX('Smelter Reference List'!$C:$C,MATCH($A428,'Smelter Reference List'!$E:$E,0)))</f>
        <v/>
      </c>
      <c r="D428" s="161" t="str">
        <f ca="1">IF(ISERROR($S428),"",OFFSET('Smelter Reference List'!$C$4,$S428-4,0)&amp;"")</f>
        <v/>
      </c>
      <c r="E428" s="161" t="str">
        <f ca="1">IF(ISERROR($S428),"",OFFSET('Smelter Reference List'!$D$4,$S428-4,0)&amp;"")</f>
        <v/>
      </c>
      <c r="F428" s="161" t="str">
        <f ca="1">IF(ISERROR($S428),"",OFFSET('Smelter Reference List'!$E$4,$S428-4,0))</f>
        <v/>
      </c>
      <c r="G428" s="161" t="str">
        <f ca="1">IF(C428=$U$4,"Enter smelter details", IF(ISERROR($S428),"",OFFSET('Smelter Reference List'!$F$4,$S428-4,0)))</f>
        <v/>
      </c>
      <c r="H428" s="247" t="str">
        <f ca="1">IF(ISERROR($S428),"",OFFSET('Smelter Reference List'!$G$4,$S428-4,0))</f>
        <v/>
      </c>
      <c r="I428" s="248" t="str">
        <f ca="1">IF(ISERROR($S428),"",OFFSET('Smelter Reference List'!$H$4,$S428-4,0))</f>
        <v/>
      </c>
      <c r="J428" s="248" t="str">
        <f ca="1">IF(ISERROR($S428),"",OFFSET('Smelter Reference List'!$I$4,$S428-4,0))</f>
        <v/>
      </c>
      <c r="K428" s="245"/>
      <c r="L428" s="245"/>
      <c r="M428" s="245"/>
      <c r="N428" s="245"/>
      <c r="O428" s="245"/>
      <c r="P428" s="245"/>
      <c r="Q428" s="246"/>
      <c r="R428" s="233"/>
      <c r="S428" s="234" t="e">
        <f>IF(C428="",NA(),MATCH($B428&amp;$C428,'Smelter Reference List'!$J:$J,0))</f>
        <v>#N/A</v>
      </c>
      <c r="T428" s="235"/>
      <c r="U428" s="235">
        <f t="shared" ca="1" si="12"/>
        <v>0</v>
      </c>
      <c r="V428" s="235"/>
      <c r="W428" s="235"/>
      <c r="Y428" s="228" t="str">
        <f t="shared" si="13"/>
        <v/>
      </c>
    </row>
    <row r="429" spans="1:25" s="228" customFormat="1" ht="20.25">
      <c r="A429" s="257"/>
      <c r="B429" s="232" t="str">
        <f>IF(LEN(A429)=0,"",INDEX('Smelter Reference List'!$A:$A,MATCH($A429,'Smelter Reference List'!$E:$E,0)))</f>
        <v/>
      </c>
      <c r="C429" s="297" t="str">
        <f>IF(LEN(A429)=0,"",INDEX('Smelter Reference List'!$C:$C,MATCH($A429,'Smelter Reference List'!$E:$E,0)))</f>
        <v/>
      </c>
      <c r="D429" s="161" t="str">
        <f ca="1">IF(ISERROR($S429),"",OFFSET('Smelter Reference List'!$C$4,$S429-4,0)&amp;"")</f>
        <v/>
      </c>
      <c r="E429" s="161" t="str">
        <f ca="1">IF(ISERROR($S429),"",OFFSET('Smelter Reference List'!$D$4,$S429-4,0)&amp;"")</f>
        <v/>
      </c>
      <c r="F429" s="161" t="str">
        <f ca="1">IF(ISERROR($S429),"",OFFSET('Smelter Reference List'!$E$4,$S429-4,0))</f>
        <v/>
      </c>
      <c r="G429" s="161" t="str">
        <f ca="1">IF(C429=$U$4,"Enter smelter details", IF(ISERROR($S429),"",OFFSET('Smelter Reference List'!$F$4,$S429-4,0)))</f>
        <v/>
      </c>
      <c r="H429" s="247" t="str">
        <f ca="1">IF(ISERROR($S429),"",OFFSET('Smelter Reference List'!$G$4,$S429-4,0))</f>
        <v/>
      </c>
      <c r="I429" s="248" t="str">
        <f ca="1">IF(ISERROR($S429),"",OFFSET('Smelter Reference List'!$H$4,$S429-4,0))</f>
        <v/>
      </c>
      <c r="J429" s="248" t="str">
        <f ca="1">IF(ISERROR($S429),"",OFFSET('Smelter Reference List'!$I$4,$S429-4,0))</f>
        <v/>
      </c>
      <c r="K429" s="245"/>
      <c r="L429" s="245"/>
      <c r="M429" s="245"/>
      <c r="N429" s="245"/>
      <c r="O429" s="245"/>
      <c r="P429" s="245"/>
      <c r="Q429" s="246"/>
      <c r="R429" s="233"/>
      <c r="S429" s="234" t="e">
        <f>IF(C429="",NA(),MATCH($B429&amp;$C429,'Smelter Reference List'!$J:$J,0))</f>
        <v>#N/A</v>
      </c>
      <c r="T429" s="235"/>
      <c r="U429" s="235">
        <f t="shared" ca="1" si="12"/>
        <v>0</v>
      </c>
      <c r="V429" s="235"/>
      <c r="W429" s="235"/>
      <c r="Y429" s="228" t="str">
        <f t="shared" si="13"/>
        <v/>
      </c>
    </row>
    <row r="430" spans="1:25" s="228" customFormat="1" ht="20.25">
      <c r="A430" s="257"/>
      <c r="B430" s="232" t="str">
        <f>IF(LEN(A430)=0,"",INDEX('Smelter Reference List'!$A:$A,MATCH($A430,'Smelter Reference List'!$E:$E,0)))</f>
        <v/>
      </c>
      <c r="C430" s="297" t="str">
        <f>IF(LEN(A430)=0,"",INDEX('Smelter Reference List'!$C:$C,MATCH($A430,'Smelter Reference List'!$E:$E,0)))</f>
        <v/>
      </c>
      <c r="D430" s="161" t="str">
        <f ca="1">IF(ISERROR($S430),"",OFFSET('Smelter Reference List'!$C$4,$S430-4,0)&amp;"")</f>
        <v/>
      </c>
      <c r="E430" s="161" t="str">
        <f ca="1">IF(ISERROR($S430),"",OFFSET('Smelter Reference List'!$D$4,$S430-4,0)&amp;"")</f>
        <v/>
      </c>
      <c r="F430" s="161" t="str">
        <f ca="1">IF(ISERROR($S430),"",OFFSET('Smelter Reference List'!$E$4,$S430-4,0))</f>
        <v/>
      </c>
      <c r="G430" s="161" t="str">
        <f ca="1">IF(C430=$U$4,"Enter smelter details", IF(ISERROR($S430),"",OFFSET('Smelter Reference List'!$F$4,$S430-4,0)))</f>
        <v/>
      </c>
      <c r="H430" s="247" t="str">
        <f ca="1">IF(ISERROR($S430),"",OFFSET('Smelter Reference List'!$G$4,$S430-4,0))</f>
        <v/>
      </c>
      <c r="I430" s="248" t="str">
        <f ca="1">IF(ISERROR($S430),"",OFFSET('Smelter Reference List'!$H$4,$S430-4,0))</f>
        <v/>
      </c>
      <c r="J430" s="248" t="str">
        <f ca="1">IF(ISERROR($S430),"",OFFSET('Smelter Reference List'!$I$4,$S430-4,0))</f>
        <v/>
      </c>
      <c r="K430" s="245"/>
      <c r="L430" s="245"/>
      <c r="M430" s="245"/>
      <c r="N430" s="245"/>
      <c r="O430" s="245"/>
      <c r="P430" s="245"/>
      <c r="Q430" s="246"/>
      <c r="R430" s="233"/>
      <c r="S430" s="234" t="e">
        <f>IF(C430="",NA(),MATCH($B430&amp;$C430,'Smelter Reference List'!$J:$J,0))</f>
        <v>#N/A</v>
      </c>
      <c r="T430" s="235"/>
      <c r="U430" s="235">
        <f t="shared" ca="1" si="12"/>
        <v>0</v>
      </c>
      <c r="V430" s="235"/>
      <c r="W430" s="235"/>
      <c r="Y430" s="228" t="str">
        <f t="shared" si="13"/>
        <v/>
      </c>
    </row>
    <row r="431" spans="1:25" s="228" customFormat="1" ht="20.25">
      <c r="A431" s="257"/>
      <c r="B431" s="232" t="str">
        <f>IF(LEN(A431)=0,"",INDEX('Smelter Reference List'!$A:$A,MATCH($A431,'Smelter Reference List'!$E:$E,0)))</f>
        <v/>
      </c>
      <c r="C431" s="297" t="str">
        <f>IF(LEN(A431)=0,"",INDEX('Smelter Reference List'!$C:$C,MATCH($A431,'Smelter Reference List'!$E:$E,0)))</f>
        <v/>
      </c>
      <c r="D431" s="161" t="str">
        <f ca="1">IF(ISERROR($S431),"",OFFSET('Smelter Reference List'!$C$4,$S431-4,0)&amp;"")</f>
        <v/>
      </c>
      <c r="E431" s="161" t="str">
        <f ca="1">IF(ISERROR($S431),"",OFFSET('Smelter Reference List'!$D$4,$S431-4,0)&amp;"")</f>
        <v/>
      </c>
      <c r="F431" s="161" t="str">
        <f ca="1">IF(ISERROR($S431),"",OFFSET('Smelter Reference List'!$E$4,$S431-4,0))</f>
        <v/>
      </c>
      <c r="G431" s="161" t="str">
        <f ca="1">IF(C431=$U$4,"Enter smelter details", IF(ISERROR($S431),"",OFFSET('Smelter Reference List'!$F$4,$S431-4,0)))</f>
        <v/>
      </c>
      <c r="H431" s="247" t="str">
        <f ca="1">IF(ISERROR($S431),"",OFFSET('Smelter Reference List'!$G$4,$S431-4,0))</f>
        <v/>
      </c>
      <c r="I431" s="248" t="str">
        <f ca="1">IF(ISERROR($S431),"",OFFSET('Smelter Reference List'!$H$4,$S431-4,0))</f>
        <v/>
      </c>
      <c r="J431" s="248" t="str">
        <f ca="1">IF(ISERROR($S431),"",OFFSET('Smelter Reference List'!$I$4,$S431-4,0))</f>
        <v/>
      </c>
      <c r="K431" s="245"/>
      <c r="L431" s="245"/>
      <c r="M431" s="245"/>
      <c r="N431" s="245"/>
      <c r="O431" s="245"/>
      <c r="P431" s="245"/>
      <c r="Q431" s="246"/>
      <c r="R431" s="233"/>
      <c r="S431" s="234" t="e">
        <f>IF(C431="",NA(),MATCH($B431&amp;$C431,'Smelter Reference List'!$J:$J,0))</f>
        <v>#N/A</v>
      </c>
      <c r="T431" s="235"/>
      <c r="U431" s="235">
        <f t="shared" ca="1" si="12"/>
        <v>0</v>
      </c>
      <c r="V431" s="235"/>
      <c r="W431" s="235"/>
      <c r="Y431" s="228" t="str">
        <f t="shared" si="13"/>
        <v/>
      </c>
    </row>
    <row r="432" spans="1:25" s="228" customFormat="1" ht="20.25">
      <c r="A432" s="257"/>
      <c r="B432" s="232" t="str">
        <f>IF(LEN(A432)=0,"",INDEX('Smelter Reference List'!$A:$A,MATCH($A432,'Smelter Reference List'!$E:$E,0)))</f>
        <v/>
      </c>
      <c r="C432" s="297" t="str">
        <f>IF(LEN(A432)=0,"",INDEX('Smelter Reference List'!$C:$C,MATCH($A432,'Smelter Reference List'!$E:$E,0)))</f>
        <v/>
      </c>
      <c r="D432" s="161" t="str">
        <f ca="1">IF(ISERROR($S432),"",OFFSET('Smelter Reference List'!$C$4,$S432-4,0)&amp;"")</f>
        <v/>
      </c>
      <c r="E432" s="161" t="str">
        <f ca="1">IF(ISERROR($S432),"",OFFSET('Smelter Reference List'!$D$4,$S432-4,0)&amp;"")</f>
        <v/>
      </c>
      <c r="F432" s="161" t="str">
        <f ca="1">IF(ISERROR($S432),"",OFFSET('Smelter Reference List'!$E$4,$S432-4,0))</f>
        <v/>
      </c>
      <c r="G432" s="161" t="str">
        <f ca="1">IF(C432=$U$4,"Enter smelter details", IF(ISERROR($S432),"",OFFSET('Smelter Reference List'!$F$4,$S432-4,0)))</f>
        <v/>
      </c>
      <c r="H432" s="247" t="str">
        <f ca="1">IF(ISERROR($S432),"",OFFSET('Smelter Reference List'!$G$4,$S432-4,0))</f>
        <v/>
      </c>
      <c r="I432" s="248" t="str">
        <f ca="1">IF(ISERROR($S432),"",OFFSET('Smelter Reference List'!$H$4,$S432-4,0))</f>
        <v/>
      </c>
      <c r="J432" s="248" t="str">
        <f ca="1">IF(ISERROR($S432),"",OFFSET('Smelter Reference List'!$I$4,$S432-4,0))</f>
        <v/>
      </c>
      <c r="K432" s="245"/>
      <c r="L432" s="245"/>
      <c r="M432" s="245"/>
      <c r="N432" s="245"/>
      <c r="O432" s="245"/>
      <c r="P432" s="245"/>
      <c r="Q432" s="246"/>
      <c r="R432" s="233"/>
      <c r="S432" s="234" t="e">
        <f>IF(C432="",NA(),MATCH($B432&amp;$C432,'Smelter Reference List'!$J:$J,0))</f>
        <v>#N/A</v>
      </c>
      <c r="T432" s="235"/>
      <c r="U432" s="235">
        <f t="shared" ca="1" si="12"/>
        <v>0</v>
      </c>
      <c r="V432" s="235"/>
      <c r="W432" s="235"/>
      <c r="Y432" s="228" t="str">
        <f t="shared" si="13"/>
        <v/>
      </c>
    </row>
    <row r="433" spans="1:25" s="228" customFormat="1" ht="20.25">
      <c r="A433" s="257"/>
      <c r="B433" s="232" t="str">
        <f>IF(LEN(A433)=0,"",INDEX('Smelter Reference List'!$A:$A,MATCH($A433,'Smelter Reference List'!$E:$E,0)))</f>
        <v/>
      </c>
      <c r="C433" s="297" t="str">
        <f>IF(LEN(A433)=0,"",INDEX('Smelter Reference List'!$C:$C,MATCH($A433,'Smelter Reference List'!$E:$E,0)))</f>
        <v/>
      </c>
      <c r="D433" s="161" t="str">
        <f ca="1">IF(ISERROR($S433),"",OFFSET('Smelter Reference List'!$C$4,$S433-4,0)&amp;"")</f>
        <v/>
      </c>
      <c r="E433" s="161" t="str">
        <f ca="1">IF(ISERROR($S433),"",OFFSET('Smelter Reference List'!$D$4,$S433-4,0)&amp;"")</f>
        <v/>
      </c>
      <c r="F433" s="161" t="str">
        <f ca="1">IF(ISERROR($S433),"",OFFSET('Smelter Reference List'!$E$4,$S433-4,0))</f>
        <v/>
      </c>
      <c r="G433" s="161" t="str">
        <f ca="1">IF(C433=$U$4,"Enter smelter details", IF(ISERROR($S433),"",OFFSET('Smelter Reference List'!$F$4,$S433-4,0)))</f>
        <v/>
      </c>
      <c r="H433" s="247" t="str">
        <f ca="1">IF(ISERROR($S433),"",OFFSET('Smelter Reference List'!$G$4,$S433-4,0))</f>
        <v/>
      </c>
      <c r="I433" s="248" t="str">
        <f ca="1">IF(ISERROR($S433),"",OFFSET('Smelter Reference List'!$H$4,$S433-4,0))</f>
        <v/>
      </c>
      <c r="J433" s="248" t="str">
        <f ca="1">IF(ISERROR($S433),"",OFFSET('Smelter Reference List'!$I$4,$S433-4,0))</f>
        <v/>
      </c>
      <c r="K433" s="245"/>
      <c r="L433" s="245"/>
      <c r="M433" s="245"/>
      <c r="N433" s="245"/>
      <c r="O433" s="245"/>
      <c r="P433" s="245"/>
      <c r="Q433" s="246"/>
      <c r="R433" s="233"/>
      <c r="S433" s="234" t="e">
        <f>IF(C433="",NA(),MATCH($B433&amp;$C433,'Smelter Reference List'!$J:$J,0))</f>
        <v>#N/A</v>
      </c>
      <c r="T433" s="235"/>
      <c r="U433" s="235">
        <f t="shared" ca="1" si="12"/>
        <v>0</v>
      </c>
      <c r="V433" s="235"/>
      <c r="W433" s="235"/>
      <c r="Y433" s="228" t="str">
        <f t="shared" si="13"/>
        <v/>
      </c>
    </row>
    <row r="434" spans="1:25" s="228" customFormat="1" ht="20.25">
      <c r="A434" s="257"/>
      <c r="B434" s="232" t="str">
        <f>IF(LEN(A434)=0,"",INDEX('Smelter Reference List'!$A:$A,MATCH($A434,'Smelter Reference List'!$E:$E,0)))</f>
        <v/>
      </c>
      <c r="C434" s="297" t="str">
        <f>IF(LEN(A434)=0,"",INDEX('Smelter Reference List'!$C:$C,MATCH($A434,'Smelter Reference List'!$E:$E,0)))</f>
        <v/>
      </c>
      <c r="D434" s="161" t="str">
        <f ca="1">IF(ISERROR($S434),"",OFFSET('Smelter Reference List'!$C$4,$S434-4,0)&amp;"")</f>
        <v/>
      </c>
      <c r="E434" s="161" t="str">
        <f ca="1">IF(ISERROR($S434),"",OFFSET('Smelter Reference List'!$D$4,$S434-4,0)&amp;"")</f>
        <v/>
      </c>
      <c r="F434" s="161" t="str">
        <f ca="1">IF(ISERROR($S434),"",OFFSET('Smelter Reference List'!$E$4,$S434-4,0))</f>
        <v/>
      </c>
      <c r="G434" s="161" t="str">
        <f ca="1">IF(C434=$U$4,"Enter smelter details", IF(ISERROR($S434),"",OFFSET('Smelter Reference List'!$F$4,$S434-4,0)))</f>
        <v/>
      </c>
      <c r="H434" s="247" t="str">
        <f ca="1">IF(ISERROR($S434),"",OFFSET('Smelter Reference List'!$G$4,$S434-4,0))</f>
        <v/>
      </c>
      <c r="I434" s="248" t="str">
        <f ca="1">IF(ISERROR($S434),"",OFFSET('Smelter Reference List'!$H$4,$S434-4,0))</f>
        <v/>
      </c>
      <c r="J434" s="248" t="str">
        <f ca="1">IF(ISERROR($S434),"",OFFSET('Smelter Reference List'!$I$4,$S434-4,0))</f>
        <v/>
      </c>
      <c r="K434" s="245"/>
      <c r="L434" s="245"/>
      <c r="M434" s="245"/>
      <c r="N434" s="245"/>
      <c r="O434" s="245"/>
      <c r="P434" s="245"/>
      <c r="Q434" s="246"/>
      <c r="R434" s="233"/>
      <c r="S434" s="234" t="e">
        <f>IF(C434="",NA(),MATCH($B434&amp;$C434,'Smelter Reference List'!$J:$J,0))</f>
        <v>#N/A</v>
      </c>
      <c r="T434" s="235"/>
      <c r="U434" s="235">
        <f t="shared" ca="1" si="12"/>
        <v>0</v>
      </c>
      <c r="V434" s="235"/>
      <c r="W434" s="235"/>
      <c r="Y434" s="228" t="str">
        <f t="shared" si="13"/>
        <v/>
      </c>
    </row>
    <row r="435" spans="1:25" s="228" customFormat="1" ht="20.25">
      <c r="A435" s="257"/>
      <c r="B435" s="232" t="str">
        <f>IF(LEN(A435)=0,"",INDEX('Smelter Reference List'!$A:$A,MATCH($A435,'Smelter Reference List'!$E:$E,0)))</f>
        <v/>
      </c>
      <c r="C435" s="297" t="str">
        <f>IF(LEN(A435)=0,"",INDEX('Smelter Reference List'!$C:$C,MATCH($A435,'Smelter Reference List'!$E:$E,0)))</f>
        <v/>
      </c>
      <c r="D435" s="161" t="str">
        <f ca="1">IF(ISERROR($S435),"",OFFSET('Smelter Reference List'!$C$4,$S435-4,0)&amp;"")</f>
        <v/>
      </c>
      <c r="E435" s="161" t="str">
        <f ca="1">IF(ISERROR($S435),"",OFFSET('Smelter Reference List'!$D$4,$S435-4,0)&amp;"")</f>
        <v/>
      </c>
      <c r="F435" s="161" t="str">
        <f ca="1">IF(ISERROR($S435),"",OFFSET('Smelter Reference List'!$E$4,$S435-4,0))</f>
        <v/>
      </c>
      <c r="G435" s="161" t="str">
        <f ca="1">IF(C435=$U$4,"Enter smelter details", IF(ISERROR($S435),"",OFFSET('Smelter Reference List'!$F$4,$S435-4,0)))</f>
        <v/>
      </c>
      <c r="H435" s="247" t="str">
        <f ca="1">IF(ISERROR($S435),"",OFFSET('Smelter Reference List'!$G$4,$S435-4,0))</f>
        <v/>
      </c>
      <c r="I435" s="248" t="str">
        <f ca="1">IF(ISERROR($S435),"",OFFSET('Smelter Reference List'!$H$4,$S435-4,0))</f>
        <v/>
      </c>
      <c r="J435" s="248" t="str">
        <f ca="1">IF(ISERROR($S435),"",OFFSET('Smelter Reference List'!$I$4,$S435-4,0))</f>
        <v/>
      </c>
      <c r="K435" s="245"/>
      <c r="L435" s="245"/>
      <c r="M435" s="245"/>
      <c r="N435" s="245"/>
      <c r="O435" s="245"/>
      <c r="P435" s="245"/>
      <c r="Q435" s="246"/>
      <c r="R435" s="233"/>
      <c r="S435" s="234" t="e">
        <f>IF(C435="",NA(),MATCH($B435&amp;$C435,'Smelter Reference List'!$J:$J,0))</f>
        <v>#N/A</v>
      </c>
      <c r="T435" s="235"/>
      <c r="U435" s="235">
        <f t="shared" ca="1" si="12"/>
        <v>0</v>
      </c>
      <c r="V435" s="235"/>
      <c r="W435" s="235"/>
      <c r="Y435" s="228" t="str">
        <f t="shared" si="13"/>
        <v/>
      </c>
    </row>
    <row r="436" spans="1:25" s="228" customFormat="1" ht="20.25">
      <c r="A436" s="257"/>
      <c r="B436" s="232" t="str">
        <f>IF(LEN(A436)=0,"",INDEX('Smelter Reference List'!$A:$A,MATCH($A436,'Smelter Reference List'!$E:$E,0)))</f>
        <v/>
      </c>
      <c r="C436" s="297" t="str">
        <f>IF(LEN(A436)=0,"",INDEX('Smelter Reference List'!$C:$C,MATCH($A436,'Smelter Reference List'!$E:$E,0)))</f>
        <v/>
      </c>
      <c r="D436" s="161" t="str">
        <f ca="1">IF(ISERROR($S436),"",OFFSET('Smelter Reference List'!$C$4,$S436-4,0)&amp;"")</f>
        <v/>
      </c>
      <c r="E436" s="161" t="str">
        <f ca="1">IF(ISERROR($S436),"",OFFSET('Smelter Reference List'!$D$4,$S436-4,0)&amp;"")</f>
        <v/>
      </c>
      <c r="F436" s="161" t="str">
        <f ca="1">IF(ISERROR($S436),"",OFFSET('Smelter Reference List'!$E$4,$S436-4,0))</f>
        <v/>
      </c>
      <c r="G436" s="161" t="str">
        <f ca="1">IF(C436=$U$4,"Enter smelter details", IF(ISERROR($S436),"",OFFSET('Smelter Reference List'!$F$4,$S436-4,0)))</f>
        <v/>
      </c>
      <c r="H436" s="247" t="str">
        <f ca="1">IF(ISERROR($S436),"",OFFSET('Smelter Reference List'!$G$4,$S436-4,0))</f>
        <v/>
      </c>
      <c r="I436" s="248" t="str">
        <f ca="1">IF(ISERROR($S436),"",OFFSET('Smelter Reference List'!$H$4,$S436-4,0))</f>
        <v/>
      </c>
      <c r="J436" s="248" t="str">
        <f ca="1">IF(ISERROR($S436),"",OFFSET('Smelter Reference List'!$I$4,$S436-4,0))</f>
        <v/>
      </c>
      <c r="K436" s="245"/>
      <c r="L436" s="245"/>
      <c r="M436" s="245"/>
      <c r="N436" s="245"/>
      <c r="O436" s="245"/>
      <c r="P436" s="245"/>
      <c r="Q436" s="246"/>
      <c r="R436" s="233"/>
      <c r="S436" s="234" t="e">
        <f>IF(C436="",NA(),MATCH($B436&amp;$C436,'Smelter Reference List'!$J:$J,0))</f>
        <v>#N/A</v>
      </c>
      <c r="T436" s="235"/>
      <c r="U436" s="235">
        <f t="shared" ca="1" si="12"/>
        <v>0</v>
      </c>
      <c r="V436" s="235"/>
      <c r="W436" s="235"/>
      <c r="Y436" s="228" t="str">
        <f t="shared" si="13"/>
        <v/>
      </c>
    </row>
    <row r="437" spans="1:25" s="228" customFormat="1" ht="20.25">
      <c r="A437" s="257"/>
      <c r="B437" s="232" t="str">
        <f>IF(LEN(A437)=0,"",INDEX('Smelter Reference List'!$A:$A,MATCH($A437,'Smelter Reference List'!$E:$E,0)))</f>
        <v/>
      </c>
      <c r="C437" s="297" t="str">
        <f>IF(LEN(A437)=0,"",INDEX('Smelter Reference List'!$C:$C,MATCH($A437,'Smelter Reference List'!$E:$E,0)))</f>
        <v/>
      </c>
      <c r="D437" s="161" t="str">
        <f ca="1">IF(ISERROR($S437),"",OFFSET('Smelter Reference List'!$C$4,$S437-4,0)&amp;"")</f>
        <v/>
      </c>
      <c r="E437" s="161" t="str">
        <f ca="1">IF(ISERROR($S437),"",OFFSET('Smelter Reference List'!$D$4,$S437-4,0)&amp;"")</f>
        <v/>
      </c>
      <c r="F437" s="161" t="str">
        <f ca="1">IF(ISERROR($S437),"",OFFSET('Smelter Reference List'!$E$4,$S437-4,0))</f>
        <v/>
      </c>
      <c r="G437" s="161" t="str">
        <f ca="1">IF(C437=$U$4,"Enter smelter details", IF(ISERROR($S437),"",OFFSET('Smelter Reference List'!$F$4,$S437-4,0)))</f>
        <v/>
      </c>
      <c r="H437" s="247" t="str">
        <f ca="1">IF(ISERROR($S437),"",OFFSET('Smelter Reference List'!$G$4,$S437-4,0))</f>
        <v/>
      </c>
      <c r="I437" s="248" t="str">
        <f ca="1">IF(ISERROR($S437),"",OFFSET('Smelter Reference List'!$H$4,$S437-4,0))</f>
        <v/>
      </c>
      <c r="J437" s="248" t="str">
        <f ca="1">IF(ISERROR($S437),"",OFFSET('Smelter Reference List'!$I$4,$S437-4,0))</f>
        <v/>
      </c>
      <c r="K437" s="245"/>
      <c r="L437" s="245"/>
      <c r="M437" s="245"/>
      <c r="N437" s="245"/>
      <c r="O437" s="245"/>
      <c r="P437" s="245"/>
      <c r="Q437" s="246"/>
      <c r="R437" s="233"/>
      <c r="S437" s="234" t="e">
        <f>IF(C437="",NA(),MATCH($B437&amp;$C437,'Smelter Reference List'!$J:$J,0))</f>
        <v>#N/A</v>
      </c>
      <c r="T437" s="235"/>
      <c r="U437" s="235">
        <f t="shared" ca="1" si="12"/>
        <v>0</v>
      </c>
      <c r="V437" s="235"/>
      <c r="W437" s="235"/>
      <c r="Y437" s="228" t="str">
        <f t="shared" si="13"/>
        <v/>
      </c>
    </row>
    <row r="438" spans="1:25" s="228" customFormat="1" ht="20.25">
      <c r="A438" s="257"/>
      <c r="B438" s="232" t="str">
        <f>IF(LEN(A438)=0,"",INDEX('Smelter Reference List'!$A:$A,MATCH($A438,'Smelter Reference List'!$E:$E,0)))</f>
        <v/>
      </c>
      <c r="C438" s="297" t="str">
        <f>IF(LEN(A438)=0,"",INDEX('Smelter Reference List'!$C:$C,MATCH($A438,'Smelter Reference List'!$E:$E,0)))</f>
        <v/>
      </c>
      <c r="D438" s="161" t="str">
        <f ca="1">IF(ISERROR($S438),"",OFFSET('Smelter Reference List'!$C$4,$S438-4,0)&amp;"")</f>
        <v/>
      </c>
      <c r="E438" s="161" t="str">
        <f ca="1">IF(ISERROR($S438),"",OFFSET('Smelter Reference List'!$D$4,$S438-4,0)&amp;"")</f>
        <v/>
      </c>
      <c r="F438" s="161" t="str">
        <f ca="1">IF(ISERROR($S438),"",OFFSET('Smelter Reference List'!$E$4,$S438-4,0))</f>
        <v/>
      </c>
      <c r="G438" s="161" t="str">
        <f ca="1">IF(C438=$U$4,"Enter smelter details", IF(ISERROR($S438),"",OFFSET('Smelter Reference List'!$F$4,$S438-4,0)))</f>
        <v/>
      </c>
      <c r="H438" s="247" t="str">
        <f ca="1">IF(ISERROR($S438),"",OFFSET('Smelter Reference List'!$G$4,$S438-4,0))</f>
        <v/>
      </c>
      <c r="I438" s="248" t="str">
        <f ca="1">IF(ISERROR($S438),"",OFFSET('Smelter Reference List'!$H$4,$S438-4,0))</f>
        <v/>
      </c>
      <c r="J438" s="248" t="str">
        <f ca="1">IF(ISERROR($S438),"",OFFSET('Smelter Reference List'!$I$4,$S438-4,0))</f>
        <v/>
      </c>
      <c r="K438" s="245"/>
      <c r="L438" s="245"/>
      <c r="M438" s="245"/>
      <c r="N438" s="245"/>
      <c r="O438" s="245"/>
      <c r="P438" s="245"/>
      <c r="Q438" s="246"/>
      <c r="R438" s="233"/>
      <c r="S438" s="234" t="e">
        <f>IF(C438="",NA(),MATCH($B438&amp;$C438,'Smelter Reference List'!$J:$J,0))</f>
        <v>#N/A</v>
      </c>
      <c r="T438" s="235"/>
      <c r="U438" s="235">
        <f t="shared" ca="1" si="12"/>
        <v>0</v>
      </c>
      <c r="V438" s="235"/>
      <c r="W438" s="235"/>
      <c r="Y438" s="228" t="str">
        <f t="shared" si="13"/>
        <v/>
      </c>
    </row>
    <row r="439" spans="1:25" s="228" customFormat="1" ht="20.25">
      <c r="A439" s="257"/>
      <c r="B439" s="232" t="str">
        <f>IF(LEN(A439)=0,"",INDEX('Smelter Reference List'!$A:$A,MATCH($A439,'Smelter Reference List'!$E:$E,0)))</f>
        <v/>
      </c>
      <c r="C439" s="297" t="str">
        <f>IF(LEN(A439)=0,"",INDEX('Smelter Reference List'!$C:$C,MATCH($A439,'Smelter Reference List'!$E:$E,0)))</f>
        <v/>
      </c>
      <c r="D439" s="161" t="str">
        <f ca="1">IF(ISERROR($S439),"",OFFSET('Smelter Reference List'!$C$4,$S439-4,0)&amp;"")</f>
        <v/>
      </c>
      <c r="E439" s="161" t="str">
        <f ca="1">IF(ISERROR($S439),"",OFFSET('Smelter Reference List'!$D$4,$S439-4,0)&amp;"")</f>
        <v/>
      </c>
      <c r="F439" s="161" t="str">
        <f ca="1">IF(ISERROR($S439),"",OFFSET('Smelter Reference List'!$E$4,$S439-4,0))</f>
        <v/>
      </c>
      <c r="G439" s="161" t="str">
        <f ca="1">IF(C439=$U$4,"Enter smelter details", IF(ISERROR($S439),"",OFFSET('Smelter Reference List'!$F$4,$S439-4,0)))</f>
        <v/>
      </c>
      <c r="H439" s="247" t="str">
        <f ca="1">IF(ISERROR($S439),"",OFFSET('Smelter Reference List'!$G$4,$S439-4,0))</f>
        <v/>
      </c>
      <c r="I439" s="248" t="str">
        <f ca="1">IF(ISERROR($S439),"",OFFSET('Smelter Reference List'!$H$4,$S439-4,0))</f>
        <v/>
      </c>
      <c r="J439" s="248" t="str">
        <f ca="1">IF(ISERROR($S439),"",OFFSET('Smelter Reference List'!$I$4,$S439-4,0))</f>
        <v/>
      </c>
      <c r="K439" s="245"/>
      <c r="L439" s="245"/>
      <c r="M439" s="245"/>
      <c r="N439" s="245"/>
      <c r="O439" s="245"/>
      <c r="P439" s="245"/>
      <c r="Q439" s="246"/>
      <c r="R439" s="233"/>
      <c r="S439" s="234" t="e">
        <f>IF(C439="",NA(),MATCH($B439&amp;$C439,'Smelter Reference List'!$J:$J,0))</f>
        <v>#N/A</v>
      </c>
      <c r="T439" s="235"/>
      <c r="U439" s="235">
        <f t="shared" ca="1" si="12"/>
        <v>0</v>
      </c>
      <c r="V439" s="235"/>
      <c r="W439" s="235"/>
      <c r="Y439" s="228" t="str">
        <f t="shared" si="13"/>
        <v/>
      </c>
    </row>
    <row r="440" spans="1:25" s="228" customFormat="1" ht="20.25">
      <c r="A440" s="257"/>
      <c r="B440" s="232" t="str">
        <f>IF(LEN(A440)=0,"",INDEX('Smelter Reference List'!$A:$A,MATCH($A440,'Smelter Reference List'!$E:$E,0)))</f>
        <v/>
      </c>
      <c r="C440" s="297" t="str">
        <f>IF(LEN(A440)=0,"",INDEX('Smelter Reference List'!$C:$C,MATCH($A440,'Smelter Reference List'!$E:$E,0)))</f>
        <v/>
      </c>
      <c r="D440" s="161" t="str">
        <f ca="1">IF(ISERROR($S440),"",OFFSET('Smelter Reference List'!$C$4,$S440-4,0)&amp;"")</f>
        <v/>
      </c>
      <c r="E440" s="161" t="str">
        <f ca="1">IF(ISERROR($S440),"",OFFSET('Smelter Reference List'!$D$4,$S440-4,0)&amp;"")</f>
        <v/>
      </c>
      <c r="F440" s="161" t="str">
        <f ca="1">IF(ISERROR($S440),"",OFFSET('Smelter Reference List'!$E$4,$S440-4,0))</f>
        <v/>
      </c>
      <c r="G440" s="161" t="str">
        <f ca="1">IF(C440=$U$4,"Enter smelter details", IF(ISERROR($S440),"",OFFSET('Smelter Reference List'!$F$4,$S440-4,0)))</f>
        <v/>
      </c>
      <c r="H440" s="247" t="str">
        <f ca="1">IF(ISERROR($S440),"",OFFSET('Smelter Reference List'!$G$4,$S440-4,0))</f>
        <v/>
      </c>
      <c r="I440" s="248" t="str">
        <f ca="1">IF(ISERROR($S440),"",OFFSET('Smelter Reference List'!$H$4,$S440-4,0))</f>
        <v/>
      </c>
      <c r="J440" s="248" t="str">
        <f ca="1">IF(ISERROR($S440),"",OFFSET('Smelter Reference List'!$I$4,$S440-4,0))</f>
        <v/>
      </c>
      <c r="K440" s="245"/>
      <c r="L440" s="245"/>
      <c r="M440" s="245"/>
      <c r="N440" s="245"/>
      <c r="O440" s="245"/>
      <c r="P440" s="245"/>
      <c r="Q440" s="246"/>
      <c r="R440" s="233"/>
      <c r="S440" s="234" t="e">
        <f>IF(C440="",NA(),MATCH($B440&amp;$C440,'Smelter Reference List'!$J:$J,0))</f>
        <v>#N/A</v>
      </c>
      <c r="T440" s="235"/>
      <c r="U440" s="235">
        <f t="shared" ca="1" si="12"/>
        <v>0</v>
      </c>
      <c r="V440" s="235"/>
      <c r="W440" s="235"/>
      <c r="Y440" s="228" t="str">
        <f t="shared" si="13"/>
        <v/>
      </c>
    </row>
    <row r="441" spans="1:25" s="228" customFormat="1" ht="20.25">
      <c r="A441" s="257"/>
      <c r="B441" s="232" t="str">
        <f>IF(LEN(A441)=0,"",INDEX('Smelter Reference List'!$A:$A,MATCH($A441,'Smelter Reference List'!$E:$E,0)))</f>
        <v/>
      </c>
      <c r="C441" s="297" t="str">
        <f>IF(LEN(A441)=0,"",INDEX('Smelter Reference List'!$C:$C,MATCH($A441,'Smelter Reference List'!$E:$E,0)))</f>
        <v/>
      </c>
      <c r="D441" s="161" t="str">
        <f ca="1">IF(ISERROR($S441),"",OFFSET('Smelter Reference List'!$C$4,$S441-4,0)&amp;"")</f>
        <v/>
      </c>
      <c r="E441" s="161" t="str">
        <f ca="1">IF(ISERROR($S441),"",OFFSET('Smelter Reference List'!$D$4,$S441-4,0)&amp;"")</f>
        <v/>
      </c>
      <c r="F441" s="161" t="str">
        <f ca="1">IF(ISERROR($S441),"",OFFSET('Smelter Reference List'!$E$4,$S441-4,0))</f>
        <v/>
      </c>
      <c r="G441" s="161" t="str">
        <f ca="1">IF(C441=$U$4,"Enter smelter details", IF(ISERROR($S441),"",OFFSET('Smelter Reference List'!$F$4,$S441-4,0)))</f>
        <v/>
      </c>
      <c r="H441" s="247" t="str">
        <f ca="1">IF(ISERROR($S441),"",OFFSET('Smelter Reference List'!$G$4,$S441-4,0))</f>
        <v/>
      </c>
      <c r="I441" s="248" t="str">
        <f ca="1">IF(ISERROR($S441),"",OFFSET('Smelter Reference List'!$H$4,$S441-4,0))</f>
        <v/>
      </c>
      <c r="J441" s="248" t="str">
        <f ca="1">IF(ISERROR($S441),"",OFFSET('Smelter Reference List'!$I$4,$S441-4,0))</f>
        <v/>
      </c>
      <c r="K441" s="245"/>
      <c r="L441" s="245"/>
      <c r="M441" s="245"/>
      <c r="N441" s="245"/>
      <c r="O441" s="245"/>
      <c r="P441" s="245"/>
      <c r="Q441" s="246"/>
      <c r="R441" s="233"/>
      <c r="S441" s="234" t="e">
        <f>IF(C441="",NA(),MATCH($B441&amp;$C441,'Smelter Reference List'!$J:$J,0))</f>
        <v>#N/A</v>
      </c>
      <c r="T441" s="235"/>
      <c r="U441" s="235">
        <f t="shared" ca="1" si="12"/>
        <v>0</v>
      </c>
      <c r="V441" s="235"/>
      <c r="W441" s="235"/>
      <c r="Y441" s="228" t="str">
        <f t="shared" si="13"/>
        <v/>
      </c>
    </row>
    <row r="442" spans="1:25" s="228" customFormat="1" ht="20.25">
      <c r="A442" s="257"/>
      <c r="B442" s="232" t="str">
        <f>IF(LEN(A442)=0,"",INDEX('Smelter Reference List'!$A:$A,MATCH($A442,'Smelter Reference List'!$E:$E,0)))</f>
        <v/>
      </c>
      <c r="C442" s="297" t="str">
        <f>IF(LEN(A442)=0,"",INDEX('Smelter Reference List'!$C:$C,MATCH($A442,'Smelter Reference List'!$E:$E,0)))</f>
        <v/>
      </c>
      <c r="D442" s="161" t="str">
        <f ca="1">IF(ISERROR($S442),"",OFFSET('Smelter Reference List'!$C$4,$S442-4,0)&amp;"")</f>
        <v/>
      </c>
      <c r="E442" s="161" t="str">
        <f ca="1">IF(ISERROR($S442),"",OFFSET('Smelter Reference List'!$D$4,$S442-4,0)&amp;"")</f>
        <v/>
      </c>
      <c r="F442" s="161" t="str">
        <f ca="1">IF(ISERROR($S442),"",OFFSET('Smelter Reference List'!$E$4,$S442-4,0))</f>
        <v/>
      </c>
      <c r="G442" s="161" t="str">
        <f ca="1">IF(C442=$U$4,"Enter smelter details", IF(ISERROR($S442),"",OFFSET('Smelter Reference List'!$F$4,$S442-4,0)))</f>
        <v/>
      </c>
      <c r="H442" s="247" t="str">
        <f ca="1">IF(ISERROR($S442),"",OFFSET('Smelter Reference List'!$G$4,$S442-4,0))</f>
        <v/>
      </c>
      <c r="I442" s="248" t="str">
        <f ca="1">IF(ISERROR($S442),"",OFFSET('Smelter Reference List'!$H$4,$S442-4,0))</f>
        <v/>
      </c>
      <c r="J442" s="248" t="str">
        <f ca="1">IF(ISERROR($S442),"",OFFSET('Smelter Reference List'!$I$4,$S442-4,0))</f>
        <v/>
      </c>
      <c r="K442" s="245"/>
      <c r="L442" s="245"/>
      <c r="M442" s="245"/>
      <c r="N442" s="245"/>
      <c r="O442" s="245"/>
      <c r="P442" s="245"/>
      <c r="Q442" s="246"/>
      <c r="R442" s="233"/>
      <c r="S442" s="234" t="e">
        <f>IF(C442="",NA(),MATCH($B442&amp;$C442,'Smelter Reference List'!$J:$J,0))</f>
        <v>#N/A</v>
      </c>
      <c r="T442" s="235"/>
      <c r="U442" s="235">
        <f t="shared" ca="1" si="12"/>
        <v>0</v>
      </c>
      <c r="V442" s="235"/>
      <c r="W442" s="235"/>
      <c r="Y442" s="228" t="str">
        <f t="shared" si="13"/>
        <v/>
      </c>
    </row>
    <row r="443" spans="1:25" s="228" customFormat="1" ht="20.25">
      <c r="A443" s="257"/>
      <c r="B443" s="232" t="str">
        <f>IF(LEN(A443)=0,"",INDEX('Smelter Reference List'!$A:$A,MATCH($A443,'Smelter Reference List'!$E:$E,0)))</f>
        <v/>
      </c>
      <c r="C443" s="297" t="str">
        <f>IF(LEN(A443)=0,"",INDEX('Smelter Reference List'!$C:$C,MATCH($A443,'Smelter Reference List'!$E:$E,0)))</f>
        <v/>
      </c>
      <c r="D443" s="161" t="str">
        <f ca="1">IF(ISERROR($S443),"",OFFSET('Smelter Reference List'!$C$4,$S443-4,0)&amp;"")</f>
        <v/>
      </c>
      <c r="E443" s="161" t="str">
        <f ca="1">IF(ISERROR($S443),"",OFFSET('Smelter Reference List'!$D$4,$S443-4,0)&amp;"")</f>
        <v/>
      </c>
      <c r="F443" s="161" t="str">
        <f ca="1">IF(ISERROR($S443),"",OFFSET('Smelter Reference List'!$E$4,$S443-4,0))</f>
        <v/>
      </c>
      <c r="G443" s="161" t="str">
        <f ca="1">IF(C443=$U$4,"Enter smelter details", IF(ISERROR($S443),"",OFFSET('Smelter Reference List'!$F$4,$S443-4,0)))</f>
        <v/>
      </c>
      <c r="H443" s="247" t="str">
        <f ca="1">IF(ISERROR($S443),"",OFFSET('Smelter Reference List'!$G$4,$S443-4,0))</f>
        <v/>
      </c>
      <c r="I443" s="248" t="str">
        <f ca="1">IF(ISERROR($S443),"",OFFSET('Smelter Reference List'!$H$4,$S443-4,0))</f>
        <v/>
      </c>
      <c r="J443" s="248" t="str">
        <f ca="1">IF(ISERROR($S443),"",OFFSET('Smelter Reference List'!$I$4,$S443-4,0))</f>
        <v/>
      </c>
      <c r="K443" s="245"/>
      <c r="L443" s="245"/>
      <c r="M443" s="245"/>
      <c r="N443" s="245"/>
      <c r="O443" s="245"/>
      <c r="P443" s="245"/>
      <c r="Q443" s="246"/>
      <c r="R443" s="233"/>
      <c r="S443" s="234" t="e">
        <f>IF(C443="",NA(),MATCH($B443&amp;$C443,'Smelter Reference List'!$J:$J,0))</f>
        <v>#N/A</v>
      </c>
      <c r="T443" s="235"/>
      <c r="U443" s="235">
        <f t="shared" ca="1" si="12"/>
        <v>0</v>
      </c>
      <c r="V443" s="235"/>
      <c r="W443" s="235"/>
      <c r="Y443" s="228" t="str">
        <f t="shared" si="13"/>
        <v/>
      </c>
    </row>
    <row r="444" spans="1:25" s="228" customFormat="1" ht="20.25">
      <c r="A444" s="257"/>
      <c r="B444" s="232" t="str">
        <f>IF(LEN(A444)=0,"",INDEX('Smelter Reference List'!$A:$A,MATCH($A444,'Smelter Reference List'!$E:$E,0)))</f>
        <v/>
      </c>
      <c r="C444" s="297" t="str">
        <f>IF(LEN(A444)=0,"",INDEX('Smelter Reference List'!$C:$C,MATCH($A444,'Smelter Reference List'!$E:$E,0)))</f>
        <v/>
      </c>
      <c r="D444" s="161" t="str">
        <f ca="1">IF(ISERROR($S444),"",OFFSET('Smelter Reference List'!$C$4,$S444-4,0)&amp;"")</f>
        <v/>
      </c>
      <c r="E444" s="161" t="str">
        <f ca="1">IF(ISERROR($S444),"",OFFSET('Smelter Reference List'!$D$4,$S444-4,0)&amp;"")</f>
        <v/>
      </c>
      <c r="F444" s="161" t="str">
        <f ca="1">IF(ISERROR($S444),"",OFFSET('Smelter Reference List'!$E$4,$S444-4,0))</f>
        <v/>
      </c>
      <c r="G444" s="161" t="str">
        <f ca="1">IF(C444=$U$4,"Enter smelter details", IF(ISERROR($S444),"",OFFSET('Smelter Reference List'!$F$4,$S444-4,0)))</f>
        <v/>
      </c>
      <c r="H444" s="247" t="str">
        <f ca="1">IF(ISERROR($S444),"",OFFSET('Smelter Reference List'!$G$4,$S444-4,0))</f>
        <v/>
      </c>
      <c r="I444" s="248" t="str">
        <f ca="1">IF(ISERROR($S444),"",OFFSET('Smelter Reference List'!$H$4,$S444-4,0))</f>
        <v/>
      </c>
      <c r="J444" s="248" t="str">
        <f ca="1">IF(ISERROR($S444),"",OFFSET('Smelter Reference List'!$I$4,$S444-4,0))</f>
        <v/>
      </c>
      <c r="K444" s="245"/>
      <c r="L444" s="245"/>
      <c r="M444" s="245"/>
      <c r="N444" s="245"/>
      <c r="O444" s="245"/>
      <c r="P444" s="245"/>
      <c r="Q444" s="246"/>
      <c r="R444" s="233"/>
      <c r="S444" s="234" t="e">
        <f>IF(C444="",NA(),MATCH($B444&amp;$C444,'Smelter Reference List'!$J:$J,0))</f>
        <v>#N/A</v>
      </c>
      <c r="T444" s="235"/>
      <c r="U444" s="235">
        <f t="shared" ca="1" si="12"/>
        <v>0</v>
      </c>
      <c r="V444" s="235"/>
      <c r="W444" s="235"/>
      <c r="Y444" s="228" t="str">
        <f t="shared" si="13"/>
        <v/>
      </c>
    </row>
    <row r="445" spans="1:25" s="228" customFormat="1" ht="20.25">
      <c r="A445" s="257"/>
      <c r="B445" s="232" t="str">
        <f>IF(LEN(A445)=0,"",INDEX('Smelter Reference List'!$A:$A,MATCH($A445,'Smelter Reference List'!$E:$E,0)))</f>
        <v/>
      </c>
      <c r="C445" s="297" t="str">
        <f>IF(LEN(A445)=0,"",INDEX('Smelter Reference List'!$C:$C,MATCH($A445,'Smelter Reference List'!$E:$E,0)))</f>
        <v/>
      </c>
      <c r="D445" s="161" t="str">
        <f ca="1">IF(ISERROR($S445),"",OFFSET('Smelter Reference List'!$C$4,$S445-4,0)&amp;"")</f>
        <v/>
      </c>
      <c r="E445" s="161" t="str">
        <f ca="1">IF(ISERROR($S445),"",OFFSET('Smelter Reference List'!$D$4,$S445-4,0)&amp;"")</f>
        <v/>
      </c>
      <c r="F445" s="161" t="str">
        <f ca="1">IF(ISERROR($S445),"",OFFSET('Smelter Reference List'!$E$4,$S445-4,0))</f>
        <v/>
      </c>
      <c r="G445" s="161" t="str">
        <f ca="1">IF(C445=$U$4,"Enter smelter details", IF(ISERROR($S445),"",OFFSET('Smelter Reference List'!$F$4,$S445-4,0)))</f>
        <v/>
      </c>
      <c r="H445" s="247" t="str">
        <f ca="1">IF(ISERROR($S445),"",OFFSET('Smelter Reference List'!$G$4,$S445-4,0))</f>
        <v/>
      </c>
      <c r="I445" s="248" t="str">
        <f ca="1">IF(ISERROR($S445),"",OFFSET('Smelter Reference List'!$H$4,$S445-4,0))</f>
        <v/>
      </c>
      <c r="J445" s="248" t="str">
        <f ca="1">IF(ISERROR($S445),"",OFFSET('Smelter Reference List'!$I$4,$S445-4,0))</f>
        <v/>
      </c>
      <c r="K445" s="245"/>
      <c r="L445" s="245"/>
      <c r="M445" s="245"/>
      <c r="N445" s="245"/>
      <c r="O445" s="245"/>
      <c r="P445" s="245"/>
      <c r="Q445" s="246"/>
      <c r="R445" s="233"/>
      <c r="S445" s="234" t="e">
        <f>IF(C445="",NA(),MATCH($B445&amp;$C445,'Smelter Reference List'!$J:$J,0))</f>
        <v>#N/A</v>
      </c>
      <c r="T445" s="235"/>
      <c r="U445" s="235">
        <f t="shared" ca="1" si="12"/>
        <v>0</v>
      </c>
      <c r="V445" s="235"/>
      <c r="W445" s="235"/>
      <c r="Y445" s="228" t="str">
        <f t="shared" si="13"/>
        <v/>
      </c>
    </row>
    <row r="446" spans="1:25" s="228" customFormat="1" ht="20.25">
      <c r="A446" s="257"/>
      <c r="B446" s="232" t="str">
        <f>IF(LEN(A446)=0,"",INDEX('Smelter Reference List'!$A:$A,MATCH($A446,'Smelter Reference List'!$E:$E,0)))</f>
        <v/>
      </c>
      <c r="C446" s="297" t="str">
        <f>IF(LEN(A446)=0,"",INDEX('Smelter Reference List'!$C:$C,MATCH($A446,'Smelter Reference List'!$E:$E,0)))</f>
        <v/>
      </c>
      <c r="D446" s="161" t="str">
        <f ca="1">IF(ISERROR($S446),"",OFFSET('Smelter Reference List'!$C$4,$S446-4,0)&amp;"")</f>
        <v/>
      </c>
      <c r="E446" s="161" t="str">
        <f ca="1">IF(ISERROR($S446),"",OFFSET('Smelter Reference List'!$D$4,$S446-4,0)&amp;"")</f>
        <v/>
      </c>
      <c r="F446" s="161" t="str">
        <f ca="1">IF(ISERROR($S446),"",OFFSET('Smelter Reference List'!$E$4,$S446-4,0))</f>
        <v/>
      </c>
      <c r="G446" s="161" t="str">
        <f ca="1">IF(C446=$U$4,"Enter smelter details", IF(ISERROR($S446),"",OFFSET('Smelter Reference List'!$F$4,$S446-4,0)))</f>
        <v/>
      </c>
      <c r="H446" s="247" t="str">
        <f ca="1">IF(ISERROR($S446),"",OFFSET('Smelter Reference List'!$G$4,$S446-4,0))</f>
        <v/>
      </c>
      <c r="I446" s="248" t="str">
        <f ca="1">IF(ISERROR($S446),"",OFFSET('Smelter Reference List'!$H$4,$S446-4,0))</f>
        <v/>
      </c>
      <c r="J446" s="248" t="str">
        <f ca="1">IF(ISERROR($S446),"",OFFSET('Smelter Reference List'!$I$4,$S446-4,0))</f>
        <v/>
      </c>
      <c r="K446" s="245"/>
      <c r="L446" s="245"/>
      <c r="M446" s="245"/>
      <c r="N446" s="245"/>
      <c r="O446" s="245"/>
      <c r="P446" s="245"/>
      <c r="Q446" s="246"/>
      <c r="R446" s="233"/>
      <c r="S446" s="234" t="e">
        <f>IF(C446="",NA(),MATCH($B446&amp;$C446,'Smelter Reference List'!$J:$J,0))</f>
        <v>#N/A</v>
      </c>
      <c r="T446" s="235"/>
      <c r="U446" s="235">
        <f t="shared" ca="1" si="12"/>
        <v>0</v>
      </c>
      <c r="V446" s="235"/>
      <c r="W446" s="235"/>
      <c r="Y446" s="228" t="str">
        <f t="shared" si="13"/>
        <v/>
      </c>
    </row>
    <row r="447" spans="1:25" s="228" customFormat="1" ht="20.25">
      <c r="A447" s="257"/>
      <c r="B447" s="232" t="str">
        <f>IF(LEN(A447)=0,"",INDEX('Smelter Reference List'!$A:$A,MATCH($A447,'Smelter Reference List'!$E:$E,0)))</f>
        <v/>
      </c>
      <c r="C447" s="297" t="str">
        <f>IF(LEN(A447)=0,"",INDEX('Smelter Reference List'!$C:$C,MATCH($A447,'Smelter Reference List'!$E:$E,0)))</f>
        <v/>
      </c>
      <c r="D447" s="161" t="str">
        <f ca="1">IF(ISERROR($S447),"",OFFSET('Smelter Reference List'!$C$4,$S447-4,0)&amp;"")</f>
        <v/>
      </c>
      <c r="E447" s="161" t="str">
        <f ca="1">IF(ISERROR($S447),"",OFFSET('Smelter Reference List'!$D$4,$S447-4,0)&amp;"")</f>
        <v/>
      </c>
      <c r="F447" s="161" t="str">
        <f ca="1">IF(ISERROR($S447),"",OFFSET('Smelter Reference List'!$E$4,$S447-4,0))</f>
        <v/>
      </c>
      <c r="G447" s="161" t="str">
        <f ca="1">IF(C447=$U$4,"Enter smelter details", IF(ISERROR($S447),"",OFFSET('Smelter Reference List'!$F$4,$S447-4,0)))</f>
        <v/>
      </c>
      <c r="H447" s="247" t="str">
        <f ca="1">IF(ISERROR($S447),"",OFFSET('Smelter Reference List'!$G$4,$S447-4,0))</f>
        <v/>
      </c>
      <c r="I447" s="248" t="str">
        <f ca="1">IF(ISERROR($S447),"",OFFSET('Smelter Reference List'!$H$4,$S447-4,0))</f>
        <v/>
      </c>
      <c r="J447" s="248" t="str">
        <f ca="1">IF(ISERROR($S447),"",OFFSET('Smelter Reference List'!$I$4,$S447-4,0))</f>
        <v/>
      </c>
      <c r="K447" s="245"/>
      <c r="L447" s="245"/>
      <c r="M447" s="245"/>
      <c r="N447" s="245"/>
      <c r="O447" s="245"/>
      <c r="P447" s="245"/>
      <c r="Q447" s="246"/>
      <c r="R447" s="233"/>
      <c r="S447" s="234" t="e">
        <f>IF(C447="",NA(),MATCH($B447&amp;$C447,'Smelter Reference List'!$J:$J,0))</f>
        <v>#N/A</v>
      </c>
      <c r="T447" s="235"/>
      <c r="U447" s="235">
        <f t="shared" ca="1" si="12"/>
        <v>0</v>
      </c>
      <c r="V447" s="235"/>
      <c r="W447" s="235"/>
      <c r="Y447" s="228" t="str">
        <f t="shared" si="13"/>
        <v/>
      </c>
    </row>
    <row r="448" spans="1:25" s="228" customFormat="1" ht="20.25">
      <c r="A448" s="257"/>
      <c r="B448" s="232" t="str">
        <f>IF(LEN(A448)=0,"",INDEX('Smelter Reference List'!$A:$A,MATCH($A448,'Smelter Reference List'!$E:$E,0)))</f>
        <v/>
      </c>
      <c r="C448" s="297" t="str">
        <f>IF(LEN(A448)=0,"",INDEX('Smelter Reference List'!$C:$C,MATCH($A448,'Smelter Reference List'!$E:$E,0)))</f>
        <v/>
      </c>
      <c r="D448" s="161" t="str">
        <f ca="1">IF(ISERROR($S448),"",OFFSET('Smelter Reference List'!$C$4,$S448-4,0)&amp;"")</f>
        <v/>
      </c>
      <c r="E448" s="161" t="str">
        <f ca="1">IF(ISERROR($S448),"",OFFSET('Smelter Reference List'!$D$4,$S448-4,0)&amp;"")</f>
        <v/>
      </c>
      <c r="F448" s="161" t="str">
        <f ca="1">IF(ISERROR($S448),"",OFFSET('Smelter Reference List'!$E$4,$S448-4,0))</f>
        <v/>
      </c>
      <c r="G448" s="161" t="str">
        <f ca="1">IF(C448=$U$4,"Enter smelter details", IF(ISERROR($S448),"",OFFSET('Smelter Reference List'!$F$4,$S448-4,0)))</f>
        <v/>
      </c>
      <c r="H448" s="247" t="str">
        <f ca="1">IF(ISERROR($S448),"",OFFSET('Smelter Reference List'!$G$4,$S448-4,0))</f>
        <v/>
      </c>
      <c r="I448" s="248" t="str">
        <f ca="1">IF(ISERROR($S448),"",OFFSET('Smelter Reference List'!$H$4,$S448-4,0))</f>
        <v/>
      </c>
      <c r="J448" s="248" t="str">
        <f ca="1">IF(ISERROR($S448),"",OFFSET('Smelter Reference List'!$I$4,$S448-4,0))</f>
        <v/>
      </c>
      <c r="K448" s="245"/>
      <c r="L448" s="245"/>
      <c r="M448" s="245"/>
      <c r="N448" s="245"/>
      <c r="O448" s="245"/>
      <c r="P448" s="245"/>
      <c r="Q448" s="246"/>
      <c r="R448" s="233"/>
      <c r="S448" s="234" t="e">
        <f>IF(C448="",NA(),MATCH($B448&amp;$C448,'Smelter Reference List'!$J:$J,0))</f>
        <v>#N/A</v>
      </c>
      <c r="T448" s="235"/>
      <c r="U448" s="235">
        <f t="shared" ca="1" si="12"/>
        <v>0</v>
      </c>
      <c r="V448" s="235"/>
      <c r="W448" s="235"/>
      <c r="Y448" s="228" t="str">
        <f t="shared" si="13"/>
        <v/>
      </c>
    </row>
    <row r="449" spans="1:25" s="228" customFormat="1" ht="20.25">
      <c r="A449" s="257"/>
      <c r="B449" s="232" t="str">
        <f>IF(LEN(A449)=0,"",INDEX('Smelter Reference List'!$A:$A,MATCH($A449,'Smelter Reference List'!$E:$E,0)))</f>
        <v/>
      </c>
      <c r="C449" s="297" t="str">
        <f>IF(LEN(A449)=0,"",INDEX('Smelter Reference List'!$C:$C,MATCH($A449,'Smelter Reference List'!$E:$E,0)))</f>
        <v/>
      </c>
      <c r="D449" s="161" t="str">
        <f ca="1">IF(ISERROR($S449),"",OFFSET('Smelter Reference List'!$C$4,$S449-4,0)&amp;"")</f>
        <v/>
      </c>
      <c r="E449" s="161" t="str">
        <f ca="1">IF(ISERROR($S449),"",OFFSET('Smelter Reference List'!$D$4,$S449-4,0)&amp;"")</f>
        <v/>
      </c>
      <c r="F449" s="161" t="str">
        <f ca="1">IF(ISERROR($S449),"",OFFSET('Smelter Reference List'!$E$4,$S449-4,0))</f>
        <v/>
      </c>
      <c r="G449" s="161" t="str">
        <f ca="1">IF(C449=$U$4,"Enter smelter details", IF(ISERROR($S449),"",OFFSET('Smelter Reference List'!$F$4,$S449-4,0)))</f>
        <v/>
      </c>
      <c r="H449" s="247" t="str">
        <f ca="1">IF(ISERROR($S449),"",OFFSET('Smelter Reference List'!$G$4,$S449-4,0))</f>
        <v/>
      </c>
      <c r="I449" s="248" t="str">
        <f ca="1">IF(ISERROR($S449),"",OFFSET('Smelter Reference List'!$H$4,$S449-4,0))</f>
        <v/>
      </c>
      <c r="J449" s="248" t="str">
        <f ca="1">IF(ISERROR($S449),"",OFFSET('Smelter Reference List'!$I$4,$S449-4,0))</f>
        <v/>
      </c>
      <c r="K449" s="245"/>
      <c r="L449" s="245"/>
      <c r="M449" s="245"/>
      <c r="N449" s="245"/>
      <c r="O449" s="245"/>
      <c r="P449" s="245"/>
      <c r="Q449" s="246"/>
      <c r="R449" s="233"/>
      <c r="S449" s="234" t="e">
        <f>IF(C449="",NA(),MATCH($B449&amp;$C449,'Smelter Reference List'!$J:$J,0))</f>
        <v>#N/A</v>
      </c>
      <c r="T449" s="235"/>
      <c r="U449" s="235">
        <f t="shared" ca="1" si="12"/>
        <v>0</v>
      </c>
      <c r="V449" s="235"/>
      <c r="W449" s="235"/>
      <c r="Y449" s="228" t="str">
        <f t="shared" si="13"/>
        <v/>
      </c>
    </row>
    <row r="450" spans="1:25" s="228" customFormat="1" ht="20.25">
      <c r="A450" s="257"/>
      <c r="B450" s="232" t="str">
        <f>IF(LEN(A450)=0,"",INDEX('Smelter Reference List'!$A:$A,MATCH($A450,'Smelter Reference List'!$E:$E,0)))</f>
        <v/>
      </c>
      <c r="C450" s="297" t="str">
        <f>IF(LEN(A450)=0,"",INDEX('Smelter Reference List'!$C:$C,MATCH($A450,'Smelter Reference List'!$E:$E,0)))</f>
        <v/>
      </c>
      <c r="D450" s="161" t="str">
        <f ca="1">IF(ISERROR($S450),"",OFFSET('Smelter Reference List'!$C$4,$S450-4,0)&amp;"")</f>
        <v/>
      </c>
      <c r="E450" s="161" t="str">
        <f ca="1">IF(ISERROR($S450),"",OFFSET('Smelter Reference List'!$D$4,$S450-4,0)&amp;"")</f>
        <v/>
      </c>
      <c r="F450" s="161" t="str">
        <f ca="1">IF(ISERROR($S450),"",OFFSET('Smelter Reference List'!$E$4,$S450-4,0))</f>
        <v/>
      </c>
      <c r="G450" s="161" t="str">
        <f ca="1">IF(C450=$U$4,"Enter smelter details", IF(ISERROR($S450),"",OFFSET('Smelter Reference List'!$F$4,$S450-4,0)))</f>
        <v/>
      </c>
      <c r="H450" s="247" t="str">
        <f ca="1">IF(ISERROR($S450),"",OFFSET('Smelter Reference List'!$G$4,$S450-4,0))</f>
        <v/>
      </c>
      <c r="I450" s="248" t="str">
        <f ca="1">IF(ISERROR($S450),"",OFFSET('Smelter Reference List'!$H$4,$S450-4,0))</f>
        <v/>
      </c>
      <c r="J450" s="248" t="str">
        <f ca="1">IF(ISERROR($S450),"",OFFSET('Smelter Reference List'!$I$4,$S450-4,0))</f>
        <v/>
      </c>
      <c r="K450" s="245"/>
      <c r="L450" s="245"/>
      <c r="M450" s="245"/>
      <c r="N450" s="245"/>
      <c r="O450" s="245"/>
      <c r="P450" s="245"/>
      <c r="Q450" s="246"/>
      <c r="R450" s="233"/>
      <c r="S450" s="234" t="e">
        <f>IF(C450="",NA(),MATCH($B450&amp;$C450,'Smelter Reference List'!$J:$J,0))</f>
        <v>#N/A</v>
      </c>
      <c r="T450" s="235"/>
      <c r="U450" s="235">
        <f t="shared" ca="1" si="12"/>
        <v>0</v>
      </c>
      <c r="V450" s="235"/>
      <c r="W450" s="235"/>
      <c r="Y450" s="228" t="str">
        <f t="shared" si="13"/>
        <v/>
      </c>
    </row>
    <row r="451" spans="1:25" s="228" customFormat="1" ht="20.25">
      <c r="A451" s="257"/>
      <c r="B451" s="232" t="str">
        <f>IF(LEN(A451)=0,"",INDEX('Smelter Reference List'!$A:$A,MATCH($A451,'Smelter Reference List'!$E:$E,0)))</f>
        <v/>
      </c>
      <c r="C451" s="297" t="str">
        <f>IF(LEN(A451)=0,"",INDEX('Smelter Reference List'!$C:$C,MATCH($A451,'Smelter Reference List'!$E:$E,0)))</f>
        <v/>
      </c>
      <c r="D451" s="161" t="str">
        <f ca="1">IF(ISERROR($S451),"",OFFSET('Smelter Reference List'!$C$4,$S451-4,0)&amp;"")</f>
        <v/>
      </c>
      <c r="E451" s="161" t="str">
        <f ca="1">IF(ISERROR($S451),"",OFFSET('Smelter Reference List'!$D$4,$S451-4,0)&amp;"")</f>
        <v/>
      </c>
      <c r="F451" s="161" t="str">
        <f ca="1">IF(ISERROR($S451),"",OFFSET('Smelter Reference List'!$E$4,$S451-4,0))</f>
        <v/>
      </c>
      <c r="G451" s="161" t="str">
        <f ca="1">IF(C451=$U$4,"Enter smelter details", IF(ISERROR($S451),"",OFFSET('Smelter Reference List'!$F$4,$S451-4,0)))</f>
        <v/>
      </c>
      <c r="H451" s="247" t="str">
        <f ca="1">IF(ISERROR($S451),"",OFFSET('Smelter Reference List'!$G$4,$S451-4,0))</f>
        <v/>
      </c>
      <c r="I451" s="248" t="str">
        <f ca="1">IF(ISERROR($S451),"",OFFSET('Smelter Reference List'!$H$4,$S451-4,0))</f>
        <v/>
      </c>
      <c r="J451" s="248" t="str">
        <f ca="1">IF(ISERROR($S451),"",OFFSET('Smelter Reference List'!$I$4,$S451-4,0))</f>
        <v/>
      </c>
      <c r="K451" s="245"/>
      <c r="L451" s="245"/>
      <c r="M451" s="245"/>
      <c r="N451" s="245"/>
      <c r="O451" s="245"/>
      <c r="P451" s="245"/>
      <c r="Q451" s="246"/>
      <c r="R451" s="233"/>
      <c r="S451" s="234" t="e">
        <f>IF(C451="",NA(),MATCH($B451&amp;$C451,'Smelter Reference List'!$J:$J,0))</f>
        <v>#N/A</v>
      </c>
      <c r="T451" s="235"/>
      <c r="U451" s="235">
        <f t="shared" ca="1" si="12"/>
        <v>0</v>
      </c>
      <c r="V451" s="235"/>
      <c r="W451" s="235"/>
      <c r="Y451" s="228" t="str">
        <f t="shared" si="13"/>
        <v/>
      </c>
    </row>
    <row r="452" spans="1:25" s="228" customFormat="1" ht="20.25">
      <c r="A452" s="257"/>
      <c r="B452" s="232" t="str">
        <f>IF(LEN(A452)=0,"",INDEX('Smelter Reference List'!$A:$A,MATCH($A452,'Smelter Reference List'!$E:$E,0)))</f>
        <v/>
      </c>
      <c r="C452" s="297" t="str">
        <f>IF(LEN(A452)=0,"",INDEX('Smelter Reference List'!$C:$C,MATCH($A452,'Smelter Reference List'!$E:$E,0)))</f>
        <v/>
      </c>
      <c r="D452" s="161" t="str">
        <f ca="1">IF(ISERROR($S452),"",OFFSET('Smelter Reference List'!$C$4,$S452-4,0)&amp;"")</f>
        <v/>
      </c>
      <c r="E452" s="161" t="str">
        <f ca="1">IF(ISERROR($S452),"",OFFSET('Smelter Reference List'!$D$4,$S452-4,0)&amp;"")</f>
        <v/>
      </c>
      <c r="F452" s="161" t="str">
        <f ca="1">IF(ISERROR($S452),"",OFFSET('Smelter Reference List'!$E$4,$S452-4,0))</f>
        <v/>
      </c>
      <c r="G452" s="161" t="str">
        <f ca="1">IF(C452=$U$4,"Enter smelter details", IF(ISERROR($S452),"",OFFSET('Smelter Reference List'!$F$4,$S452-4,0)))</f>
        <v/>
      </c>
      <c r="H452" s="247" t="str">
        <f ca="1">IF(ISERROR($S452),"",OFFSET('Smelter Reference List'!$G$4,$S452-4,0))</f>
        <v/>
      </c>
      <c r="I452" s="248" t="str">
        <f ca="1">IF(ISERROR($S452),"",OFFSET('Smelter Reference List'!$H$4,$S452-4,0))</f>
        <v/>
      </c>
      <c r="J452" s="248" t="str">
        <f ca="1">IF(ISERROR($S452),"",OFFSET('Smelter Reference List'!$I$4,$S452-4,0))</f>
        <v/>
      </c>
      <c r="K452" s="245"/>
      <c r="L452" s="245"/>
      <c r="M452" s="245"/>
      <c r="N452" s="245"/>
      <c r="O452" s="245"/>
      <c r="P452" s="245"/>
      <c r="Q452" s="246"/>
      <c r="R452" s="233"/>
      <c r="S452" s="234" t="e">
        <f>IF(C452="",NA(),MATCH($B452&amp;$C452,'Smelter Reference List'!$J:$J,0))</f>
        <v>#N/A</v>
      </c>
      <c r="T452" s="235"/>
      <c r="U452" s="235">
        <f t="shared" ca="1" si="12"/>
        <v>0</v>
      </c>
      <c r="V452" s="235"/>
      <c r="W452" s="235"/>
      <c r="Y452" s="228" t="str">
        <f t="shared" si="13"/>
        <v/>
      </c>
    </row>
    <row r="453" spans="1:25" s="228" customFormat="1" ht="20.25">
      <c r="A453" s="257"/>
      <c r="B453" s="232" t="str">
        <f>IF(LEN(A453)=0,"",INDEX('Smelter Reference List'!$A:$A,MATCH($A453,'Smelter Reference List'!$E:$E,0)))</f>
        <v/>
      </c>
      <c r="C453" s="297" t="str">
        <f>IF(LEN(A453)=0,"",INDEX('Smelter Reference List'!$C:$C,MATCH($A453,'Smelter Reference List'!$E:$E,0)))</f>
        <v/>
      </c>
      <c r="D453" s="161" t="str">
        <f ca="1">IF(ISERROR($S453),"",OFFSET('Smelter Reference List'!$C$4,$S453-4,0)&amp;"")</f>
        <v/>
      </c>
      <c r="E453" s="161" t="str">
        <f ca="1">IF(ISERROR($S453),"",OFFSET('Smelter Reference List'!$D$4,$S453-4,0)&amp;"")</f>
        <v/>
      </c>
      <c r="F453" s="161" t="str">
        <f ca="1">IF(ISERROR($S453),"",OFFSET('Smelter Reference List'!$E$4,$S453-4,0))</f>
        <v/>
      </c>
      <c r="G453" s="161" t="str">
        <f ca="1">IF(C453=$U$4,"Enter smelter details", IF(ISERROR($S453),"",OFFSET('Smelter Reference List'!$F$4,$S453-4,0)))</f>
        <v/>
      </c>
      <c r="H453" s="247" t="str">
        <f ca="1">IF(ISERROR($S453),"",OFFSET('Smelter Reference List'!$G$4,$S453-4,0))</f>
        <v/>
      </c>
      <c r="I453" s="248" t="str">
        <f ca="1">IF(ISERROR($S453),"",OFFSET('Smelter Reference List'!$H$4,$S453-4,0))</f>
        <v/>
      </c>
      <c r="J453" s="248" t="str">
        <f ca="1">IF(ISERROR($S453),"",OFFSET('Smelter Reference List'!$I$4,$S453-4,0))</f>
        <v/>
      </c>
      <c r="K453" s="245"/>
      <c r="L453" s="245"/>
      <c r="M453" s="245"/>
      <c r="N453" s="245"/>
      <c r="O453" s="245"/>
      <c r="P453" s="245"/>
      <c r="Q453" s="246"/>
      <c r="R453" s="233"/>
      <c r="S453" s="234" t="e">
        <f>IF(C453="",NA(),MATCH($B453&amp;$C453,'Smelter Reference List'!$J:$J,0))</f>
        <v>#N/A</v>
      </c>
      <c r="T453" s="235"/>
      <c r="U453" s="235">
        <f t="shared" ca="1" si="12"/>
        <v>0</v>
      </c>
      <c r="V453" s="235"/>
      <c r="W453" s="235"/>
      <c r="Y453" s="228" t="str">
        <f t="shared" si="13"/>
        <v/>
      </c>
    </row>
    <row r="454" spans="1:25" s="228" customFormat="1" ht="20.25">
      <c r="A454" s="257"/>
      <c r="B454" s="232" t="str">
        <f>IF(LEN(A454)=0,"",INDEX('Smelter Reference List'!$A:$A,MATCH($A454,'Smelter Reference List'!$E:$E,0)))</f>
        <v/>
      </c>
      <c r="C454" s="297" t="str">
        <f>IF(LEN(A454)=0,"",INDEX('Smelter Reference List'!$C:$C,MATCH($A454,'Smelter Reference List'!$E:$E,0)))</f>
        <v/>
      </c>
      <c r="D454" s="161" t="str">
        <f ca="1">IF(ISERROR($S454),"",OFFSET('Smelter Reference List'!$C$4,$S454-4,0)&amp;"")</f>
        <v/>
      </c>
      <c r="E454" s="161" t="str">
        <f ca="1">IF(ISERROR($S454),"",OFFSET('Smelter Reference List'!$D$4,$S454-4,0)&amp;"")</f>
        <v/>
      </c>
      <c r="F454" s="161" t="str">
        <f ca="1">IF(ISERROR($S454),"",OFFSET('Smelter Reference List'!$E$4,$S454-4,0))</f>
        <v/>
      </c>
      <c r="G454" s="161" t="str">
        <f ca="1">IF(C454=$U$4,"Enter smelter details", IF(ISERROR($S454),"",OFFSET('Smelter Reference List'!$F$4,$S454-4,0)))</f>
        <v/>
      </c>
      <c r="H454" s="247" t="str">
        <f ca="1">IF(ISERROR($S454),"",OFFSET('Smelter Reference List'!$G$4,$S454-4,0))</f>
        <v/>
      </c>
      <c r="I454" s="248" t="str">
        <f ca="1">IF(ISERROR($S454),"",OFFSET('Smelter Reference List'!$H$4,$S454-4,0))</f>
        <v/>
      </c>
      <c r="J454" s="248" t="str">
        <f ca="1">IF(ISERROR($S454),"",OFFSET('Smelter Reference List'!$I$4,$S454-4,0))</f>
        <v/>
      </c>
      <c r="K454" s="245"/>
      <c r="L454" s="245"/>
      <c r="M454" s="245"/>
      <c r="N454" s="245"/>
      <c r="O454" s="245"/>
      <c r="P454" s="245"/>
      <c r="Q454" s="246"/>
      <c r="R454" s="233"/>
      <c r="S454" s="234" t="e">
        <f>IF(C454="",NA(),MATCH($B454&amp;$C454,'Smelter Reference List'!$J:$J,0))</f>
        <v>#N/A</v>
      </c>
      <c r="T454" s="235"/>
      <c r="U454" s="235">
        <f t="shared" ref="U454:U517" ca="1" si="14">IF(AND(C454="Smelter not listed",OR(LEN(D454)=0,LEN(E454)=0)),1,0)</f>
        <v>0</v>
      </c>
      <c r="V454" s="235"/>
      <c r="W454" s="235"/>
      <c r="Y454" s="228" t="str">
        <f t="shared" ref="Y454:Y517" si="15">B454&amp;C454</f>
        <v/>
      </c>
    </row>
    <row r="455" spans="1:25" s="228" customFormat="1" ht="20.25">
      <c r="A455" s="257"/>
      <c r="B455" s="232" t="str">
        <f>IF(LEN(A455)=0,"",INDEX('Smelter Reference List'!$A:$A,MATCH($A455,'Smelter Reference List'!$E:$E,0)))</f>
        <v/>
      </c>
      <c r="C455" s="297" t="str">
        <f>IF(LEN(A455)=0,"",INDEX('Smelter Reference List'!$C:$C,MATCH($A455,'Smelter Reference List'!$E:$E,0)))</f>
        <v/>
      </c>
      <c r="D455" s="161" t="str">
        <f ca="1">IF(ISERROR($S455),"",OFFSET('Smelter Reference List'!$C$4,$S455-4,0)&amp;"")</f>
        <v/>
      </c>
      <c r="E455" s="161" t="str">
        <f ca="1">IF(ISERROR($S455),"",OFFSET('Smelter Reference List'!$D$4,$S455-4,0)&amp;"")</f>
        <v/>
      </c>
      <c r="F455" s="161" t="str">
        <f ca="1">IF(ISERROR($S455),"",OFFSET('Smelter Reference List'!$E$4,$S455-4,0))</f>
        <v/>
      </c>
      <c r="G455" s="161" t="str">
        <f ca="1">IF(C455=$U$4,"Enter smelter details", IF(ISERROR($S455),"",OFFSET('Smelter Reference List'!$F$4,$S455-4,0)))</f>
        <v/>
      </c>
      <c r="H455" s="247" t="str">
        <f ca="1">IF(ISERROR($S455),"",OFFSET('Smelter Reference List'!$G$4,$S455-4,0))</f>
        <v/>
      </c>
      <c r="I455" s="248" t="str">
        <f ca="1">IF(ISERROR($S455),"",OFFSET('Smelter Reference List'!$H$4,$S455-4,0))</f>
        <v/>
      </c>
      <c r="J455" s="248" t="str">
        <f ca="1">IF(ISERROR($S455),"",OFFSET('Smelter Reference List'!$I$4,$S455-4,0))</f>
        <v/>
      </c>
      <c r="K455" s="245"/>
      <c r="L455" s="245"/>
      <c r="M455" s="245"/>
      <c r="N455" s="245"/>
      <c r="O455" s="245"/>
      <c r="P455" s="245"/>
      <c r="Q455" s="246"/>
      <c r="R455" s="233"/>
      <c r="S455" s="234" t="e">
        <f>IF(C455="",NA(),MATCH($B455&amp;$C455,'Smelter Reference List'!$J:$J,0))</f>
        <v>#N/A</v>
      </c>
      <c r="T455" s="235"/>
      <c r="U455" s="235">
        <f t="shared" ca="1" si="14"/>
        <v>0</v>
      </c>
      <c r="V455" s="235"/>
      <c r="W455" s="235"/>
      <c r="Y455" s="228" t="str">
        <f t="shared" si="15"/>
        <v/>
      </c>
    </row>
    <row r="456" spans="1:25" s="228" customFormat="1" ht="20.25">
      <c r="A456" s="257"/>
      <c r="B456" s="232" t="str">
        <f>IF(LEN(A456)=0,"",INDEX('Smelter Reference List'!$A:$A,MATCH($A456,'Smelter Reference List'!$E:$E,0)))</f>
        <v/>
      </c>
      <c r="C456" s="297" t="str">
        <f>IF(LEN(A456)=0,"",INDEX('Smelter Reference List'!$C:$C,MATCH($A456,'Smelter Reference List'!$E:$E,0)))</f>
        <v/>
      </c>
      <c r="D456" s="161" t="str">
        <f ca="1">IF(ISERROR($S456),"",OFFSET('Smelter Reference List'!$C$4,$S456-4,0)&amp;"")</f>
        <v/>
      </c>
      <c r="E456" s="161" t="str">
        <f ca="1">IF(ISERROR($S456),"",OFFSET('Smelter Reference List'!$D$4,$S456-4,0)&amp;"")</f>
        <v/>
      </c>
      <c r="F456" s="161" t="str">
        <f ca="1">IF(ISERROR($S456),"",OFFSET('Smelter Reference List'!$E$4,$S456-4,0))</f>
        <v/>
      </c>
      <c r="G456" s="161" t="str">
        <f ca="1">IF(C456=$U$4,"Enter smelter details", IF(ISERROR($S456),"",OFFSET('Smelter Reference List'!$F$4,$S456-4,0)))</f>
        <v/>
      </c>
      <c r="H456" s="247" t="str">
        <f ca="1">IF(ISERROR($S456),"",OFFSET('Smelter Reference List'!$G$4,$S456-4,0))</f>
        <v/>
      </c>
      <c r="I456" s="248" t="str">
        <f ca="1">IF(ISERROR($S456),"",OFFSET('Smelter Reference List'!$H$4,$S456-4,0))</f>
        <v/>
      </c>
      <c r="J456" s="248" t="str">
        <f ca="1">IF(ISERROR($S456),"",OFFSET('Smelter Reference List'!$I$4,$S456-4,0))</f>
        <v/>
      </c>
      <c r="K456" s="245"/>
      <c r="L456" s="245"/>
      <c r="M456" s="245"/>
      <c r="N456" s="245"/>
      <c r="O456" s="245"/>
      <c r="P456" s="245"/>
      <c r="Q456" s="246"/>
      <c r="R456" s="233"/>
      <c r="S456" s="234" t="e">
        <f>IF(C456="",NA(),MATCH($B456&amp;$C456,'Smelter Reference List'!$J:$J,0))</f>
        <v>#N/A</v>
      </c>
      <c r="T456" s="235"/>
      <c r="U456" s="235">
        <f t="shared" ca="1" si="14"/>
        <v>0</v>
      </c>
      <c r="V456" s="235"/>
      <c r="W456" s="235"/>
      <c r="Y456" s="228" t="str">
        <f t="shared" si="15"/>
        <v/>
      </c>
    </row>
    <row r="457" spans="1:25" s="228" customFormat="1" ht="20.25">
      <c r="A457" s="257"/>
      <c r="B457" s="232" t="str">
        <f>IF(LEN(A457)=0,"",INDEX('Smelter Reference List'!$A:$A,MATCH($A457,'Smelter Reference List'!$E:$E,0)))</f>
        <v/>
      </c>
      <c r="C457" s="297" t="str">
        <f>IF(LEN(A457)=0,"",INDEX('Smelter Reference List'!$C:$C,MATCH($A457,'Smelter Reference List'!$E:$E,0)))</f>
        <v/>
      </c>
      <c r="D457" s="161" t="str">
        <f ca="1">IF(ISERROR($S457),"",OFFSET('Smelter Reference List'!$C$4,$S457-4,0)&amp;"")</f>
        <v/>
      </c>
      <c r="E457" s="161" t="str">
        <f ca="1">IF(ISERROR($S457),"",OFFSET('Smelter Reference List'!$D$4,$S457-4,0)&amp;"")</f>
        <v/>
      </c>
      <c r="F457" s="161" t="str">
        <f ca="1">IF(ISERROR($S457),"",OFFSET('Smelter Reference List'!$E$4,$S457-4,0))</f>
        <v/>
      </c>
      <c r="G457" s="161" t="str">
        <f ca="1">IF(C457=$U$4,"Enter smelter details", IF(ISERROR($S457),"",OFFSET('Smelter Reference List'!$F$4,$S457-4,0)))</f>
        <v/>
      </c>
      <c r="H457" s="247" t="str">
        <f ca="1">IF(ISERROR($S457),"",OFFSET('Smelter Reference List'!$G$4,$S457-4,0))</f>
        <v/>
      </c>
      <c r="I457" s="248" t="str">
        <f ca="1">IF(ISERROR($S457),"",OFFSET('Smelter Reference List'!$H$4,$S457-4,0))</f>
        <v/>
      </c>
      <c r="J457" s="248" t="str">
        <f ca="1">IF(ISERROR($S457),"",OFFSET('Smelter Reference List'!$I$4,$S457-4,0))</f>
        <v/>
      </c>
      <c r="K457" s="245"/>
      <c r="L457" s="245"/>
      <c r="M457" s="245"/>
      <c r="N457" s="245"/>
      <c r="O457" s="245"/>
      <c r="P457" s="245"/>
      <c r="Q457" s="246"/>
      <c r="R457" s="233"/>
      <c r="S457" s="234" t="e">
        <f>IF(C457="",NA(),MATCH($B457&amp;$C457,'Smelter Reference List'!$J:$J,0))</f>
        <v>#N/A</v>
      </c>
      <c r="T457" s="235"/>
      <c r="U457" s="235">
        <f t="shared" ca="1" si="14"/>
        <v>0</v>
      </c>
      <c r="V457" s="235"/>
      <c r="W457" s="235"/>
      <c r="Y457" s="228" t="str">
        <f t="shared" si="15"/>
        <v/>
      </c>
    </row>
    <row r="458" spans="1:25" s="228" customFormat="1" ht="20.25">
      <c r="A458" s="257"/>
      <c r="B458" s="232" t="str">
        <f>IF(LEN(A458)=0,"",INDEX('Smelter Reference List'!$A:$A,MATCH($A458,'Smelter Reference List'!$E:$E,0)))</f>
        <v/>
      </c>
      <c r="C458" s="297" t="str">
        <f>IF(LEN(A458)=0,"",INDEX('Smelter Reference List'!$C:$C,MATCH($A458,'Smelter Reference List'!$E:$E,0)))</f>
        <v/>
      </c>
      <c r="D458" s="161" t="str">
        <f ca="1">IF(ISERROR($S458),"",OFFSET('Smelter Reference List'!$C$4,$S458-4,0)&amp;"")</f>
        <v/>
      </c>
      <c r="E458" s="161" t="str">
        <f ca="1">IF(ISERROR($S458),"",OFFSET('Smelter Reference List'!$D$4,$S458-4,0)&amp;"")</f>
        <v/>
      </c>
      <c r="F458" s="161" t="str">
        <f ca="1">IF(ISERROR($S458),"",OFFSET('Smelter Reference List'!$E$4,$S458-4,0))</f>
        <v/>
      </c>
      <c r="G458" s="161" t="str">
        <f ca="1">IF(C458=$U$4,"Enter smelter details", IF(ISERROR($S458),"",OFFSET('Smelter Reference List'!$F$4,$S458-4,0)))</f>
        <v/>
      </c>
      <c r="H458" s="247" t="str">
        <f ca="1">IF(ISERROR($S458),"",OFFSET('Smelter Reference List'!$G$4,$S458-4,0))</f>
        <v/>
      </c>
      <c r="I458" s="248" t="str">
        <f ca="1">IF(ISERROR($S458),"",OFFSET('Smelter Reference List'!$H$4,$S458-4,0))</f>
        <v/>
      </c>
      <c r="J458" s="248" t="str">
        <f ca="1">IF(ISERROR($S458),"",OFFSET('Smelter Reference List'!$I$4,$S458-4,0))</f>
        <v/>
      </c>
      <c r="K458" s="245"/>
      <c r="L458" s="245"/>
      <c r="M458" s="245"/>
      <c r="N458" s="245"/>
      <c r="O458" s="245"/>
      <c r="P458" s="245"/>
      <c r="Q458" s="246"/>
      <c r="R458" s="233"/>
      <c r="S458" s="234" t="e">
        <f>IF(C458="",NA(),MATCH($B458&amp;$C458,'Smelter Reference List'!$J:$J,0))</f>
        <v>#N/A</v>
      </c>
      <c r="T458" s="235"/>
      <c r="U458" s="235">
        <f t="shared" ca="1" si="14"/>
        <v>0</v>
      </c>
      <c r="V458" s="235"/>
      <c r="W458" s="235"/>
      <c r="Y458" s="228" t="str">
        <f t="shared" si="15"/>
        <v/>
      </c>
    </row>
    <row r="459" spans="1:25" s="228" customFormat="1" ht="20.25">
      <c r="A459" s="257"/>
      <c r="B459" s="232" t="str">
        <f>IF(LEN(A459)=0,"",INDEX('Smelter Reference List'!$A:$A,MATCH($A459,'Smelter Reference List'!$E:$E,0)))</f>
        <v/>
      </c>
      <c r="C459" s="297" t="str">
        <f>IF(LEN(A459)=0,"",INDEX('Smelter Reference List'!$C:$C,MATCH($A459,'Smelter Reference List'!$E:$E,0)))</f>
        <v/>
      </c>
      <c r="D459" s="161" t="str">
        <f ca="1">IF(ISERROR($S459),"",OFFSET('Smelter Reference List'!$C$4,$S459-4,0)&amp;"")</f>
        <v/>
      </c>
      <c r="E459" s="161" t="str">
        <f ca="1">IF(ISERROR($S459),"",OFFSET('Smelter Reference List'!$D$4,$S459-4,0)&amp;"")</f>
        <v/>
      </c>
      <c r="F459" s="161" t="str">
        <f ca="1">IF(ISERROR($S459),"",OFFSET('Smelter Reference List'!$E$4,$S459-4,0))</f>
        <v/>
      </c>
      <c r="G459" s="161" t="str">
        <f ca="1">IF(C459=$U$4,"Enter smelter details", IF(ISERROR($S459),"",OFFSET('Smelter Reference List'!$F$4,$S459-4,0)))</f>
        <v/>
      </c>
      <c r="H459" s="247" t="str">
        <f ca="1">IF(ISERROR($S459),"",OFFSET('Smelter Reference List'!$G$4,$S459-4,0))</f>
        <v/>
      </c>
      <c r="I459" s="248" t="str">
        <f ca="1">IF(ISERROR($S459),"",OFFSET('Smelter Reference List'!$H$4,$S459-4,0))</f>
        <v/>
      </c>
      <c r="J459" s="248" t="str">
        <f ca="1">IF(ISERROR($S459),"",OFFSET('Smelter Reference List'!$I$4,$S459-4,0))</f>
        <v/>
      </c>
      <c r="K459" s="245"/>
      <c r="L459" s="245"/>
      <c r="M459" s="245"/>
      <c r="N459" s="245"/>
      <c r="O459" s="245"/>
      <c r="P459" s="245"/>
      <c r="Q459" s="246"/>
      <c r="R459" s="233"/>
      <c r="S459" s="234" t="e">
        <f>IF(C459="",NA(),MATCH($B459&amp;$C459,'Smelter Reference List'!$J:$J,0))</f>
        <v>#N/A</v>
      </c>
      <c r="T459" s="235"/>
      <c r="U459" s="235">
        <f t="shared" ca="1" si="14"/>
        <v>0</v>
      </c>
      <c r="V459" s="235"/>
      <c r="W459" s="235"/>
      <c r="Y459" s="228" t="str">
        <f t="shared" si="15"/>
        <v/>
      </c>
    </row>
    <row r="460" spans="1:25" s="228" customFormat="1" ht="20.25">
      <c r="A460" s="257"/>
      <c r="B460" s="232" t="str">
        <f>IF(LEN(A460)=0,"",INDEX('Smelter Reference List'!$A:$A,MATCH($A460,'Smelter Reference List'!$E:$E,0)))</f>
        <v/>
      </c>
      <c r="C460" s="297" t="str">
        <f>IF(LEN(A460)=0,"",INDEX('Smelter Reference List'!$C:$C,MATCH($A460,'Smelter Reference List'!$E:$E,0)))</f>
        <v/>
      </c>
      <c r="D460" s="161" t="str">
        <f ca="1">IF(ISERROR($S460),"",OFFSET('Smelter Reference List'!$C$4,$S460-4,0)&amp;"")</f>
        <v/>
      </c>
      <c r="E460" s="161" t="str">
        <f ca="1">IF(ISERROR($S460),"",OFFSET('Smelter Reference List'!$D$4,$S460-4,0)&amp;"")</f>
        <v/>
      </c>
      <c r="F460" s="161" t="str">
        <f ca="1">IF(ISERROR($S460),"",OFFSET('Smelter Reference List'!$E$4,$S460-4,0))</f>
        <v/>
      </c>
      <c r="G460" s="161" t="str">
        <f ca="1">IF(C460=$U$4,"Enter smelter details", IF(ISERROR($S460),"",OFFSET('Smelter Reference List'!$F$4,$S460-4,0)))</f>
        <v/>
      </c>
      <c r="H460" s="247" t="str">
        <f ca="1">IF(ISERROR($S460),"",OFFSET('Smelter Reference List'!$G$4,$S460-4,0))</f>
        <v/>
      </c>
      <c r="I460" s="248" t="str">
        <f ca="1">IF(ISERROR($S460),"",OFFSET('Smelter Reference List'!$H$4,$S460-4,0))</f>
        <v/>
      </c>
      <c r="J460" s="248" t="str">
        <f ca="1">IF(ISERROR($S460),"",OFFSET('Smelter Reference List'!$I$4,$S460-4,0))</f>
        <v/>
      </c>
      <c r="K460" s="245"/>
      <c r="L460" s="245"/>
      <c r="M460" s="245"/>
      <c r="N460" s="245"/>
      <c r="O460" s="245"/>
      <c r="P460" s="245"/>
      <c r="Q460" s="246"/>
      <c r="R460" s="233"/>
      <c r="S460" s="234" t="e">
        <f>IF(C460="",NA(),MATCH($B460&amp;$C460,'Smelter Reference List'!$J:$J,0))</f>
        <v>#N/A</v>
      </c>
      <c r="T460" s="235"/>
      <c r="U460" s="235">
        <f t="shared" ca="1" si="14"/>
        <v>0</v>
      </c>
      <c r="V460" s="235"/>
      <c r="W460" s="235"/>
      <c r="Y460" s="228" t="str">
        <f t="shared" si="15"/>
        <v/>
      </c>
    </row>
    <row r="461" spans="1:25" s="228" customFormat="1" ht="20.25">
      <c r="A461" s="257"/>
      <c r="B461" s="232" t="str">
        <f>IF(LEN(A461)=0,"",INDEX('Smelter Reference List'!$A:$A,MATCH($A461,'Smelter Reference List'!$E:$E,0)))</f>
        <v/>
      </c>
      <c r="C461" s="297" t="str">
        <f>IF(LEN(A461)=0,"",INDEX('Smelter Reference List'!$C:$C,MATCH($A461,'Smelter Reference List'!$E:$E,0)))</f>
        <v/>
      </c>
      <c r="D461" s="161" t="str">
        <f ca="1">IF(ISERROR($S461),"",OFFSET('Smelter Reference List'!$C$4,$S461-4,0)&amp;"")</f>
        <v/>
      </c>
      <c r="E461" s="161" t="str">
        <f ca="1">IF(ISERROR($S461),"",OFFSET('Smelter Reference List'!$D$4,$S461-4,0)&amp;"")</f>
        <v/>
      </c>
      <c r="F461" s="161" t="str">
        <f ca="1">IF(ISERROR($S461),"",OFFSET('Smelter Reference List'!$E$4,$S461-4,0))</f>
        <v/>
      </c>
      <c r="G461" s="161" t="str">
        <f ca="1">IF(C461=$U$4,"Enter smelter details", IF(ISERROR($S461),"",OFFSET('Smelter Reference List'!$F$4,$S461-4,0)))</f>
        <v/>
      </c>
      <c r="H461" s="247" t="str">
        <f ca="1">IF(ISERROR($S461),"",OFFSET('Smelter Reference List'!$G$4,$S461-4,0))</f>
        <v/>
      </c>
      <c r="I461" s="248" t="str">
        <f ca="1">IF(ISERROR($S461),"",OFFSET('Smelter Reference List'!$H$4,$S461-4,0))</f>
        <v/>
      </c>
      <c r="J461" s="248" t="str">
        <f ca="1">IF(ISERROR($S461),"",OFFSET('Smelter Reference List'!$I$4,$S461-4,0))</f>
        <v/>
      </c>
      <c r="K461" s="245"/>
      <c r="L461" s="245"/>
      <c r="M461" s="245"/>
      <c r="N461" s="245"/>
      <c r="O461" s="245"/>
      <c r="P461" s="245"/>
      <c r="Q461" s="246"/>
      <c r="R461" s="233"/>
      <c r="S461" s="234" t="e">
        <f>IF(C461="",NA(),MATCH($B461&amp;$C461,'Smelter Reference List'!$J:$J,0))</f>
        <v>#N/A</v>
      </c>
      <c r="T461" s="235"/>
      <c r="U461" s="235">
        <f t="shared" ca="1" si="14"/>
        <v>0</v>
      </c>
      <c r="V461" s="235"/>
      <c r="W461" s="235"/>
      <c r="Y461" s="228" t="str">
        <f t="shared" si="15"/>
        <v/>
      </c>
    </row>
    <row r="462" spans="1:25" s="228" customFormat="1" ht="20.25">
      <c r="A462" s="257"/>
      <c r="B462" s="232" t="str">
        <f>IF(LEN(A462)=0,"",INDEX('Smelter Reference List'!$A:$A,MATCH($A462,'Smelter Reference List'!$E:$E,0)))</f>
        <v/>
      </c>
      <c r="C462" s="297" t="str">
        <f>IF(LEN(A462)=0,"",INDEX('Smelter Reference List'!$C:$C,MATCH($A462,'Smelter Reference List'!$E:$E,0)))</f>
        <v/>
      </c>
      <c r="D462" s="161" t="str">
        <f ca="1">IF(ISERROR($S462),"",OFFSET('Smelter Reference List'!$C$4,$S462-4,0)&amp;"")</f>
        <v/>
      </c>
      <c r="E462" s="161" t="str">
        <f ca="1">IF(ISERROR($S462),"",OFFSET('Smelter Reference List'!$D$4,$S462-4,0)&amp;"")</f>
        <v/>
      </c>
      <c r="F462" s="161" t="str">
        <f ca="1">IF(ISERROR($S462),"",OFFSET('Smelter Reference List'!$E$4,$S462-4,0))</f>
        <v/>
      </c>
      <c r="G462" s="161" t="str">
        <f ca="1">IF(C462=$U$4,"Enter smelter details", IF(ISERROR($S462),"",OFFSET('Smelter Reference List'!$F$4,$S462-4,0)))</f>
        <v/>
      </c>
      <c r="H462" s="247" t="str">
        <f ca="1">IF(ISERROR($S462),"",OFFSET('Smelter Reference List'!$G$4,$S462-4,0))</f>
        <v/>
      </c>
      <c r="I462" s="248" t="str">
        <f ca="1">IF(ISERROR($S462),"",OFFSET('Smelter Reference List'!$H$4,$S462-4,0))</f>
        <v/>
      </c>
      <c r="J462" s="248" t="str">
        <f ca="1">IF(ISERROR($S462),"",OFFSET('Smelter Reference List'!$I$4,$S462-4,0))</f>
        <v/>
      </c>
      <c r="K462" s="245"/>
      <c r="L462" s="245"/>
      <c r="M462" s="245"/>
      <c r="N462" s="245"/>
      <c r="O462" s="245"/>
      <c r="P462" s="245"/>
      <c r="Q462" s="246"/>
      <c r="R462" s="233"/>
      <c r="S462" s="234" t="e">
        <f>IF(C462="",NA(),MATCH($B462&amp;$C462,'Smelter Reference List'!$J:$J,0))</f>
        <v>#N/A</v>
      </c>
      <c r="T462" s="235"/>
      <c r="U462" s="235">
        <f t="shared" ca="1" si="14"/>
        <v>0</v>
      </c>
      <c r="V462" s="235"/>
      <c r="W462" s="235"/>
      <c r="Y462" s="228" t="str">
        <f t="shared" si="15"/>
        <v/>
      </c>
    </row>
    <row r="463" spans="1:25" s="228" customFormat="1" ht="20.25">
      <c r="A463" s="257"/>
      <c r="B463" s="232" t="str">
        <f>IF(LEN(A463)=0,"",INDEX('Smelter Reference List'!$A:$A,MATCH($A463,'Smelter Reference List'!$E:$E,0)))</f>
        <v/>
      </c>
      <c r="C463" s="297" t="str">
        <f>IF(LEN(A463)=0,"",INDEX('Smelter Reference List'!$C:$C,MATCH($A463,'Smelter Reference List'!$E:$E,0)))</f>
        <v/>
      </c>
      <c r="D463" s="161" t="str">
        <f ca="1">IF(ISERROR($S463),"",OFFSET('Smelter Reference List'!$C$4,$S463-4,0)&amp;"")</f>
        <v/>
      </c>
      <c r="E463" s="161" t="str">
        <f ca="1">IF(ISERROR($S463),"",OFFSET('Smelter Reference List'!$D$4,$S463-4,0)&amp;"")</f>
        <v/>
      </c>
      <c r="F463" s="161" t="str">
        <f ca="1">IF(ISERROR($S463),"",OFFSET('Smelter Reference List'!$E$4,$S463-4,0))</f>
        <v/>
      </c>
      <c r="G463" s="161" t="str">
        <f ca="1">IF(C463=$U$4,"Enter smelter details", IF(ISERROR($S463),"",OFFSET('Smelter Reference List'!$F$4,$S463-4,0)))</f>
        <v/>
      </c>
      <c r="H463" s="247" t="str">
        <f ca="1">IF(ISERROR($S463),"",OFFSET('Smelter Reference List'!$G$4,$S463-4,0))</f>
        <v/>
      </c>
      <c r="I463" s="248" t="str">
        <f ca="1">IF(ISERROR($S463),"",OFFSET('Smelter Reference List'!$H$4,$S463-4,0))</f>
        <v/>
      </c>
      <c r="J463" s="248" t="str">
        <f ca="1">IF(ISERROR($S463),"",OFFSET('Smelter Reference List'!$I$4,$S463-4,0))</f>
        <v/>
      </c>
      <c r="K463" s="245"/>
      <c r="L463" s="245"/>
      <c r="M463" s="245"/>
      <c r="N463" s="245"/>
      <c r="O463" s="245"/>
      <c r="P463" s="245"/>
      <c r="Q463" s="246"/>
      <c r="R463" s="233"/>
      <c r="S463" s="234" t="e">
        <f>IF(C463="",NA(),MATCH($B463&amp;$C463,'Smelter Reference List'!$J:$J,0))</f>
        <v>#N/A</v>
      </c>
      <c r="T463" s="235"/>
      <c r="U463" s="235">
        <f t="shared" ca="1" si="14"/>
        <v>0</v>
      </c>
      <c r="V463" s="235"/>
      <c r="W463" s="235"/>
      <c r="Y463" s="228" t="str">
        <f t="shared" si="15"/>
        <v/>
      </c>
    </row>
    <row r="464" spans="1:25" s="228" customFormat="1" ht="20.25">
      <c r="A464" s="257"/>
      <c r="B464" s="232" t="str">
        <f>IF(LEN(A464)=0,"",INDEX('Smelter Reference List'!$A:$A,MATCH($A464,'Smelter Reference List'!$E:$E,0)))</f>
        <v/>
      </c>
      <c r="C464" s="297" t="str">
        <f>IF(LEN(A464)=0,"",INDEX('Smelter Reference List'!$C:$C,MATCH($A464,'Smelter Reference List'!$E:$E,0)))</f>
        <v/>
      </c>
      <c r="D464" s="161" t="str">
        <f ca="1">IF(ISERROR($S464),"",OFFSET('Smelter Reference List'!$C$4,$S464-4,0)&amp;"")</f>
        <v/>
      </c>
      <c r="E464" s="161" t="str">
        <f ca="1">IF(ISERROR($S464),"",OFFSET('Smelter Reference List'!$D$4,$S464-4,0)&amp;"")</f>
        <v/>
      </c>
      <c r="F464" s="161" t="str">
        <f ca="1">IF(ISERROR($S464),"",OFFSET('Smelter Reference List'!$E$4,$S464-4,0))</f>
        <v/>
      </c>
      <c r="G464" s="161" t="str">
        <f ca="1">IF(C464=$U$4,"Enter smelter details", IF(ISERROR($S464),"",OFFSET('Smelter Reference List'!$F$4,$S464-4,0)))</f>
        <v/>
      </c>
      <c r="H464" s="247" t="str">
        <f ca="1">IF(ISERROR($S464),"",OFFSET('Smelter Reference List'!$G$4,$S464-4,0))</f>
        <v/>
      </c>
      <c r="I464" s="248" t="str">
        <f ca="1">IF(ISERROR($S464),"",OFFSET('Smelter Reference List'!$H$4,$S464-4,0))</f>
        <v/>
      </c>
      <c r="J464" s="248" t="str">
        <f ca="1">IF(ISERROR($S464),"",OFFSET('Smelter Reference List'!$I$4,$S464-4,0))</f>
        <v/>
      </c>
      <c r="K464" s="245"/>
      <c r="L464" s="245"/>
      <c r="M464" s="245"/>
      <c r="N464" s="245"/>
      <c r="O464" s="245"/>
      <c r="P464" s="245"/>
      <c r="Q464" s="246"/>
      <c r="R464" s="233"/>
      <c r="S464" s="234" t="e">
        <f>IF(C464="",NA(),MATCH($B464&amp;$C464,'Smelter Reference List'!$J:$J,0))</f>
        <v>#N/A</v>
      </c>
      <c r="T464" s="235"/>
      <c r="U464" s="235">
        <f t="shared" ca="1" si="14"/>
        <v>0</v>
      </c>
      <c r="V464" s="235"/>
      <c r="W464" s="235"/>
      <c r="Y464" s="228" t="str">
        <f t="shared" si="15"/>
        <v/>
      </c>
    </row>
    <row r="465" spans="1:25" s="228" customFormat="1" ht="20.25">
      <c r="A465" s="257"/>
      <c r="B465" s="232" t="str">
        <f>IF(LEN(A465)=0,"",INDEX('Smelter Reference List'!$A:$A,MATCH($A465,'Smelter Reference List'!$E:$E,0)))</f>
        <v/>
      </c>
      <c r="C465" s="297" t="str">
        <f>IF(LEN(A465)=0,"",INDEX('Smelter Reference List'!$C:$C,MATCH($A465,'Smelter Reference List'!$E:$E,0)))</f>
        <v/>
      </c>
      <c r="D465" s="161" t="str">
        <f ca="1">IF(ISERROR($S465),"",OFFSET('Smelter Reference List'!$C$4,$S465-4,0)&amp;"")</f>
        <v/>
      </c>
      <c r="E465" s="161" t="str">
        <f ca="1">IF(ISERROR($S465),"",OFFSET('Smelter Reference List'!$D$4,$S465-4,0)&amp;"")</f>
        <v/>
      </c>
      <c r="F465" s="161" t="str">
        <f ca="1">IF(ISERROR($S465),"",OFFSET('Smelter Reference List'!$E$4,$S465-4,0))</f>
        <v/>
      </c>
      <c r="G465" s="161" t="str">
        <f ca="1">IF(C465=$U$4,"Enter smelter details", IF(ISERROR($S465),"",OFFSET('Smelter Reference List'!$F$4,$S465-4,0)))</f>
        <v/>
      </c>
      <c r="H465" s="247" t="str">
        <f ca="1">IF(ISERROR($S465),"",OFFSET('Smelter Reference List'!$G$4,$S465-4,0))</f>
        <v/>
      </c>
      <c r="I465" s="248" t="str">
        <f ca="1">IF(ISERROR($S465),"",OFFSET('Smelter Reference List'!$H$4,$S465-4,0))</f>
        <v/>
      </c>
      <c r="J465" s="248" t="str">
        <f ca="1">IF(ISERROR($S465),"",OFFSET('Smelter Reference List'!$I$4,$S465-4,0))</f>
        <v/>
      </c>
      <c r="K465" s="245"/>
      <c r="L465" s="245"/>
      <c r="M465" s="245"/>
      <c r="N465" s="245"/>
      <c r="O465" s="245"/>
      <c r="P465" s="245"/>
      <c r="Q465" s="246"/>
      <c r="R465" s="233"/>
      <c r="S465" s="234" t="e">
        <f>IF(C465="",NA(),MATCH($B465&amp;$C465,'Smelter Reference List'!$J:$J,0))</f>
        <v>#N/A</v>
      </c>
      <c r="T465" s="235"/>
      <c r="U465" s="235">
        <f t="shared" ca="1" si="14"/>
        <v>0</v>
      </c>
      <c r="V465" s="235"/>
      <c r="W465" s="235"/>
      <c r="Y465" s="228" t="str">
        <f t="shared" si="15"/>
        <v/>
      </c>
    </row>
    <row r="466" spans="1:25" s="228" customFormat="1" ht="20.25">
      <c r="A466" s="257"/>
      <c r="B466" s="232" t="str">
        <f>IF(LEN(A466)=0,"",INDEX('Smelter Reference List'!$A:$A,MATCH($A466,'Smelter Reference List'!$E:$E,0)))</f>
        <v/>
      </c>
      <c r="C466" s="297" t="str">
        <f>IF(LEN(A466)=0,"",INDEX('Smelter Reference List'!$C:$C,MATCH($A466,'Smelter Reference List'!$E:$E,0)))</f>
        <v/>
      </c>
      <c r="D466" s="161" t="str">
        <f ca="1">IF(ISERROR($S466),"",OFFSET('Smelter Reference List'!$C$4,$S466-4,0)&amp;"")</f>
        <v/>
      </c>
      <c r="E466" s="161" t="str">
        <f ca="1">IF(ISERROR($S466),"",OFFSET('Smelter Reference List'!$D$4,$S466-4,0)&amp;"")</f>
        <v/>
      </c>
      <c r="F466" s="161" t="str">
        <f ca="1">IF(ISERROR($S466),"",OFFSET('Smelter Reference List'!$E$4,$S466-4,0))</f>
        <v/>
      </c>
      <c r="G466" s="161" t="str">
        <f ca="1">IF(C466=$U$4,"Enter smelter details", IF(ISERROR($S466),"",OFFSET('Smelter Reference List'!$F$4,$S466-4,0)))</f>
        <v/>
      </c>
      <c r="H466" s="247" t="str">
        <f ca="1">IF(ISERROR($S466),"",OFFSET('Smelter Reference List'!$G$4,$S466-4,0))</f>
        <v/>
      </c>
      <c r="I466" s="248" t="str">
        <f ca="1">IF(ISERROR($S466),"",OFFSET('Smelter Reference List'!$H$4,$S466-4,0))</f>
        <v/>
      </c>
      <c r="J466" s="248" t="str">
        <f ca="1">IF(ISERROR($S466),"",OFFSET('Smelter Reference List'!$I$4,$S466-4,0))</f>
        <v/>
      </c>
      <c r="K466" s="245"/>
      <c r="L466" s="245"/>
      <c r="M466" s="245"/>
      <c r="N466" s="245"/>
      <c r="O466" s="245"/>
      <c r="P466" s="245"/>
      <c r="Q466" s="246"/>
      <c r="R466" s="233"/>
      <c r="S466" s="234" t="e">
        <f>IF(C466="",NA(),MATCH($B466&amp;$C466,'Smelter Reference List'!$J:$J,0))</f>
        <v>#N/A</v>
      </c>
      <c r="T466" s="235"/>
      <c r="U466" s="235">
        <f t="shared" ca="1" si="14"/>
        <v>0</v>
      </c>
      <c r="V466" s="235"/>
      <c r="W466" s="235"/>
      <c r="Y466" s="228" t="str">
        <f t="shared" si="15"/>
        <v/>
      </c>
    </row>
    <row r="467" spans="1:25" s="228" customFormat="1" ht="20.25">
      <c r="A467" s="257"/>
      <c r="B467" s="232" t="str">
        <f>IF(LEN(A467)=0,"",INDEX('Smelter Reference List'!$A:$A,MATCH($A467,'Smelter Reference List'!$E:$E,0)))</f>
        <v/>
      </c>
      <c r="C467" s="297" t="str">
        <f>IF(LEN(A467)=0,"",INDEX('Smelter Reference List'!$C:$C,MATCH($A467,'Smelter Reference List'!$E:$E,0)))</f>
        <v/>
      </c>
      <c r="D467" s="161" t="str">
        <f ca="1">IF(ISERROR($S467),"",OFFSET('Smelter Reference List'!$C$4,$S467-4,0)&amp;"")</f>
        <v/>
      </c>
      <c r="E467" s="161" t="str">
        <f ca="1">IF(ISERROR($S467),"",OFFSET('Smelter Reference List'!$D$4,$S467-4,0)&amp;"")</f>
        <v/>
      </c>
      <c r="F467" s="161" t="str">
        <f ca="1">IF(ISERROR($S467),"",OFFSET('Smelter Reference List'!$E$4,$S467-4,0))</f>
        <v/>
      </c>
      <c r="G467" s="161" t="str">
        <f ca="1">IF(C467=$U$4,"Enter smelter details", IF(ISERROR($S467),"",OFFSET('Smelter Reference List'!$F$4,$S467-4,0)))</f>
        <v/>
      </c>
      <c r="H467" s="247" t="str">
        <f ca="1">IF(ISERROR($S467),"",OFFSET('Smelter Reference List'!$G$4,$S467-4,0))</f>
        <v/>
      </c>
      <c r="I467" s="248" t="str">
        <f ca="1">IF(ISERROR($S467),"",OFFSET('Smelter Reference List'!$H$4,$S467-4,0))</f>
        <v/>
      </c>
      <c r="J467" s="248" t="str">
        <f ca="1">IF(ISERROR($S467),"",OFFSET('Smelter Reference List'!$I$4,$S467-4,0))</f>
        <v/>
      </c>
      <c r="K467" s="245"/>
      <c r="L467" s="245"/>
      <c r="M467" s="245"/>
      <c r="N467" s="245"/>
      <c r="O467" s="245"/>
      <c r="P467" s="245"/>
      <c r="Q467" s="246"/>
      <c r="R467" s="233"/>
      <c r="S467" s="234" t="e">
        <f>IF(C467="",NA(),MATCH($B467&amp;$C467,'Smelter Reference List'!$J:$J,0))</f>
        <v>#N/A</v>
      </c>
      <c r="T467" s="235"/>
      <c r="U467" s="235">
        <f t="shared" ca="1" si="14"/>
        <v>0</v>
      </c>
      <c r="V467" s="235"/>
      <c r="W467" s="235"/>
      <c r="Y467" s="228" t="str">
        <f t="shared" si="15"/>
        <v/>
      </c>
    </row>
    <row r="468" spans="1:25" s="228" customFormat="1" ht="20.25">
      <c r="A468" s="257"/>
      <c r="B468" s="232" t="str">
        <f>IF(LEN(A468)=0,"",INDEX('Smelter Reference List'!$A:$A,MATCH($A468,'Smelter Reference List'!$E:$E,0)))</f>
        <v/>
      </c>
      <c r="C468" s="297" t="str">
        <f>IF(LEN(A468)=0,"",INDEX('Smelter Reference List'!$C:$C,MATCH($A468,'Smelter Reference List'!$E:$E,0)))</f>
        <v/>
      </c>
      <c r="D468" s="161" t="str">
        <f ca="1">IF(ISERROR($S468),"",OFFSET('Smelter Reference List'!$C$4,$S468-4,0)&amp;"")</f>
        <v/>
      </c>
      <c r="E468" s="161" t="str">
        <f ca="1">IF(ISERROR($S468),"",OFFSET('Smelter Reference List'!$D$4,$S468-4,0)&amp;"")</f>
        <v/>
      </c>
      <c r="F468" s="161" t="str">
        <f ca="1">IF(ISERROR($S468),"",OFFSET('Smelter Reference List'!$E$4,$S468-4,0))</f>
        <v/>
      </c>
      <c r="G468" s="161" t="str">
        <f ca="1">IF(C468=$U$4,"Enter smelter details", IF(ISERROR($S468),"",OFFSET('Smelter Reference List'!$F$4,$S468-4,0)))</f>
        <v/>
      </c>
      <c r="H468" s="247" t="str">
        <f ca="1">IF(ISERROR($S468),"",OFFSET('Smelter Reference List'!$G$4,$S468-4,0))</f>
        <v/>
      </c>
      <c r="I468" s="248" t="str">
        <f ca="1">IF(ISERROR($S468),"",OFFSET('Smelter Reference List'!$H$4,$S468-4,0))</f>
        <v/>
      </c>
      <c r="J468" s="248" t="str">
        <f ca="1">IF(ISERROR($S468),"",OFFSET('Smelter Reference List'!$I$4,$S468-4,0))</f>
        <v/>
      </c>
      <c r="K468" s="245"/>
      <c r="L468" s="245"/>
      <c r="M468" s="245"/>
      <c r="N468" s="245"/>
      <c r="O468" s="245"/>
      <c r="P468" s="245"/>
      <c r="Q468" s="246"/>
      <c r="R468" s="233"/>
      <c r="S468" s="234" t="e">
        <f>IF(C468="",NA(),MATCH($B468&amp;$C468,'Smelter Reference List'!$J:$J,0))</f>
        <v>#N/A</v>
      </c>
      <c r="T468" s="235"/>
      <c r="U468" s="235">
        <f t="shared" ca="1" si="14"/>
        <v>0</v>
      </c>
      <c r="V468" s="235"/>
      <c r="W468" s="235"/>
      <c r="Y468" s="228" t="str">
        <f t="shared" si="15"/>
        <v/>
      </c>
    </row>
    <row r="469" spans="1:25" s="228" customFormat="1" ht="20.25">
      <c r="A469" s="257"/>
      <c r="B469" s="232" t="str">
        <f>IF(LEN(A469)=0,"",INDEX('Smelter Reference List'!$A:$A,MATCH($A469,'Smelter Reference List'!$E:$E,0)))</f>
        <v/>
      </c>
      <c r="C469" s="297" t="str">
        <f>IF(LEN(A469)=0,"",INDEX('Smelter Reference List'!$C:$C,MATCH($A469,'Smelter Reference List'!$E:$E,0)))</f>
        <v/>
      </c>
      <c r="D469" s="161" t="str">
        <f ca="1">IF(ISERROR($S469),"",OFFSET('Smelter Reference List'!$C$4,$S469-4,0)&amp;"")</f>
        <v/>
      </c>
      <c r="E469" s="161" t="str">
        <f ca="1">IF(ISERROR($S469),"",OFFSET('Smelter Reference List'!$D$4,$S469-4,0)&amp;"")</f>
        <v/>
      </c>
      <c r="F469" s="161" t="str">
        <f ca="1">IF(ISERROR($S469),"",OFFSET('Smelter Reference List'!$E$4,$S469-4,0))</f>
        <v/>
      </c>
      <c r="G469" s="161" t="str">
        <f ca="1">IF(C469=$U$4,"Enter smelter details", IF(ISERROR($S469),"",OFFSET('Smelter Reference List'!$F$4,$S469-4,0)))</f>
        <v/>
      </c>
      <c r="H469" s="247" t="str">
        <f ca="1">IF(ISERROR($S469),"",OFFSET('Smelter Reference List'!$G$4,$S469-4,0))</f>
        <v/>
      </c>
      <c r="I469" s="248" t="str">
        <f ca="1">IF(ISERROR($S469),"",OFFSET('Smelter Reference List'!$H$4,$S469-4,0))</f>
        <v/>
      </c>
      <c r="J469" s="248" t="str">
        <f ca="1">IF(ISERROR($S469),"",OFFSET('Smelter Reference List'!$I$4,$S469-4,0))</f>
        <v/>
      </c>
      <c r="K469" s="245"/>
      <c r="L469" s="245"/>
      <c r="M469" s="245"/>
      <c r="N469" s="245"/>
      <c r="O469" s="245"/>
      <c r="P469" s="245"/>
      <c r="Q469" s="246"/>
      <c r="R469" s="233"/>
      <c r="S469" s="234" t="e">
        <f>IF(C469="",NA(),MATCH($B469&amp;$C469,'Smelter Reference List'!$J:$J,0))</f>
        <v>#N/A</v>
      </c>
      <c r="T469" s="235"/>
      <c r="U469" s="235">
        <f t="shared" ca="1" si="14"/>
        <v>0</v>
      </c>
      <c r="V469" s="235"/>
      <c r="W469" s="235"/>
      <c r="Y469" s="228" t="str">
        <f t="shared" si="15"/>
        <v/>
      </c>
    </row>
    <row r="470" spans="1:25" s="228" customFormat="1" ht="20.25">
      <c r="A470" s="257"/>
      <c r="B470" s="232" t="str">
        <f>IF(LEN(A470)=0,"",INDEX('Smelter Reference List'!$A:$A,MATCH($A470,'Smelter Reference List'!$E:$E,0)))</f>
        <v/>
      </c>
      <c r="C470" s="297" t="str">
        <f>IF(LEN(A470)=0,"",INDEX('Smelter Reference List'!$C:$C,MATCH($A470,'Smelter Reference List'!$E:$E,0)))</f>
        <v/>
      </c>
      <c r="D470" s="161" t="str">
        <f ca="1">IF(ISERROR($S470),"",OFFSET('Smelter Reference List'!$C$4,$S470-4,0)&amp;"")</f>
        <v/>
      </c>
      <c r="E470" s="161" t="str">
        <f ca="1">IF(ISERROR($S470),"",OFFSET('Smelter Reference List'!$D$4,$S470-4,0)&amp;"")</f>
        <v/>
      </c>
      <c r="F470" s="161" t="str">
        <f ca="1">IF(ISERROR($S470),"",OFFSET('Smelter Reference List'!$E$4,$S470-4,0))</f>
        <v/>
      </c>
      <c r="G470" s="161" t="str">
        <f ca="1">IF(C470=$U$4,"Enter smelter details", IF(ISERROR($S470),"",OFFSET('Smelter Reference List'!$F$4,$S470-4,0)))</f>
        <v/>
      </c>
      <c r="H470" s="247" t="str">
        <f ca="1">IF(ISERROR($S470),"",OFFSET('Smelter Reference List'!$G$4,$S470-4,0))</f>
        <v/>
      </c>
      <c r="I470" s="248" t="str">
        <f ca="1">IF(ISERROR($S470),"",OFFSET('Smelter Reference List'!$H$4,$S470-4,0))</f>
        <v/>
      </c>
      <c r="J470" s="248" t="str">
        <f ca="1">IF(ISERROR($S470),"",OFFSET('Smelter Reference List'!$I$4,$S470-4,0))</f>
        <v/>
      </c>
      <c r="K470" s="245"/>
      <c r="L470" s="245"/>
      <c r="M470" s="245"/>
      <c r="N470" s="245"/>
      <c r="O470" s="245"/>
      <c r="P470" s="245"/>
      <c r="Q470" s="246"/>
      <c r="R470" s="233"/>
      <c r="S470" s="234" t="e">
        <f>IF(C470="",NA(),MATCH($B470&amp;$C470,'Smelter Reference List'!$J:$J,0))</f>
        <v>#N/A</v>
      </c>
      <c r="T470" s="235"/>
      <c r="U470" s="235">
        <f t="shared" ca="1" si="14"/>
        <v>0</v>
      </c>
      <c r="V470" s="235"/>
      <c r="W470" s="235"/>
      <c r="Y470" s="228" t="str">
        <f t="shared" si="15"/>
        <v/>
      </c>
    </row>
    <row r="471" spans="1:25" s="228" customFormat="1" ht="20.25">
      <c r="A471" s="257"/>
      <c r="B471" s="232" t="str">
        <f>IF(LEN(A471)=0,"",INDEX('Smelter Reference List'!$A:$A,MATCH($A471,'Smelter Reference List'!$E:$E,0)))</f>
        <v/>
      </c>
      <c r="C471" s="297" t="str">
        <f>IF(LEN(A471)=0,"",INDEX('Smelter Reference List'!$C:$C,MATCH($A471,'Smelter Reference List'!$E:$E,0)))</f>
        <v/>
      </c>
      <c r="D471" s="161" t="str">
        <f ca="1">IF(ISERROR($S471),"",OFFSET('Smelter Reference List'!$C$4,$S471-4,0)&amp;"")</f>
        <v/>
      </c>
      <c r="E471" s="161" t="str">
        <f ca="1">IF(ISERROR($S471),"",OFFSET('Smelter Reference List'!$D$4,$S471-4,0)&amp;"")</f>
        <v/>
      </c>
      <c r="F471" s="161" t="str">
        <f ca="1">IF(ISERROR($S471),"",OFFSET('Smelter Reference List'!$E$4,$S471-4,0))</f>
        <v/>
      </c>
      <c r="G471" s="161" t="str">
        <f ca="1">IF(C471=$U$4,"Enter smelter details", IF(ISERROR($S471),"",OFFSET('Smelter Reference List'!$F$4,$S471-4,0)))</f>
        <v/>
      </c>
      <c r="H471" s="247" t="str">
        <f ca="1">IF(ISERROR($S471),"",OFFSET('Smelter Reference List'!$G$4,$S471-4,0))</f>
        <v/>
      </c>
      <c r="I471" s="248" t="str">
        <f ca="1">IF(ISERROR($S471),"",OFFSET('Smelter Reference List'!$H$4,$S471-4,0))</f>
        <v/>
      </c>
      <c r="J471" s="248" t="str">
        <f ca="1">IF(ISERROR($S471),"",OFFSET('Smelter Reference List'!$I$4,$S471-4,0))</f>
        <v/>
      </c>
      <c r="K471" s="245"/>
      <c r="L471" s="245"/>
      <c r="M471" s="245"/>
      <c r="N471" s="245"/>
      <c r="O471" s="245"/>
      <c r="P471" s="245"/>
      <c r="Q471" s="246"/>
      <c r="R471" s="233"/>
      <c r="S471" s="234" t="e">
        <f>IF(C471="",NA(),MATCH($B471&amp;$C471,'Smelter Reference List'!$J:$J,0))</f>
        <v>#N/A</v>
      </c>
      <c r="T471" s="235"/>
      <c r="U471" s="235">
        <f t="shared" ca="1" si="14"/>
        <v>0</v>
      </c>
      <c r="V471" s="235"/>
      <c r="W471" s="235"/>
      <c r="Y471" s="228" t="str">
        <f t="shared" si="15"/>
        <v/>
      </c>
    </row>
    <row r="472" spans="1:25" s="228" customFormat="1" ht="20.25">
      <c r="A472" s="257"/>
      <c r="B472" s="232" t="str">
        <f>IF(LEN(A472)=0,"",INDEX('Smelter Reference List'!$A:$A,MATCH($A472,'Smelter Reference List'!$E:$E,0)))</f>
        <v/>
      </c>
      <c r="C472" s="297" t="str">
        <f>IF(LEN(A472)=0,"",INDEX('Smelter Reference List'!$C:$C,MATCH($A472,'Smelter Reference List'!$E:$E,0)))</f>
        <v/>
      </c>
      <c r="D472" s="161" t="str">
        <f ca="1">IF(ISERROR($S472),"",OFFSET('Smelter Reference List'!$C$4,$S472-4,0)&amp;"")</f>
        <v/>
      </c>
      <c r="E472" s="161" t="str">
        <f ca="1">IF(ISERROR($S472),"",OFFSET('Smelter Reference List'!$D$4,$S472-4,0)&amp;"")</f>
        <v/>
      </c>
      <c r="F472" s="161" t="str">
        <f ca="1">IF(ISERROR($S472),"",OFFSET('Smelter Reference List'!$E$4,$S472-4,0))</f>
        <v/>
      </c>
      <c r="G472" s="161" t="str">
        <f ca="1">IF(C472=$U$4,"Enter smelter details", IF(ISERROR($S472),"",OFFSET('Smelter Reference List'!$F$4,$S472-4,0)))</f>
        <v/>
      </c>
      <c r="H472" s="247" t="str">
        <f ca="1">IF(ISERROR($S472),"",OFFSET('Smelter Reference List'!$G$4,$S472-4,0))</f>
        <v/>
      </c>
      <c r="I472" s="248" t="str">
        <f ca="1">IF(ISERROR($S472),"",OFFSET('Smelter Reference List'!$H$4,$S472-4,0))</f>
        <v/>
      </c>
      <c r="J472" s="248" t="str">
        <f ca="1">IF(ISERROR($S472),"",OFFSET('Smelter Reference List'!$I$4,$S472-4,0))</f>
        <v/>
      </c>
      <c r="K472" s="245"/>
      <c r="L472" s="245"/>
      <c r="M472" s="245"/>
      <c r="N472" s="245"/>
      <c r="O472" s="245"/>
      <c r="P472" s="245"/>
      <c r="Q472" s="246"/>
      <c r="R472" s="233"/>
      <c r="S472" s="234" t="e">
        <f>IF(C472="",NA(),MATCH($B472&amp;$C472,'Smelter Reference List'!$J:$J,0))</f>
        <v>#N/A</v>
      </c>
      <c r="T472" s="235"/>
      <c r="U472" s="235">
        <f t="shared" ca="1" si="14"/>
        <v>0</v>
      </c>
      <c r="V472" s="235"/>
      <c r="W472" s="235"/>
      <c r="Y472" s="228" t="str">
        <f t="shared" si="15"/>
        <v/>
      </c>
    </row>
    <row r="473" spans="1:25" s="228" customFormat="1" ht="20.25">
      <c r="A473" s="257"/>
      <c r="B473" s="232" t="str">
        <f>IF(LEN(A473)=0,"",INDEX('Smelter Reference List'!$A:$A,MATCH($A473,'Smelter Reference List'!$E:$E,0)))</f>
        <v/>
      </c>
      <c r="C473" s="297" t="str">
        <f>IF(LEN(A473)=0,"",INDEX('Smelter Reference List'!$C:$C,MATCH($A473,'Smelter Reference List'!$E:$E,0)))</f>
        <v/>
      </c>
      <c r="D473" s="161" t="str">
        <f ca="1">IF(ISERROR($S473),"",OFFSET('Smelter Reference List'!$C$4,$S473-4,0)&amp;"")</f>
        <v/>
      </c>
      <c r="E473" s="161" t="str">
        <f ca="1">IF(ISERROR($S473),"",OFFSET('Smelter Reference List'!$D$4,$S473-4,0)&amp;"")</f>
        <v/>
      </c>
      <c r="F473" s="161" t="str">
        <f ca="1">IF(ISERROR($S473),"",OFFSET('Smelter Reference List'!$E$4,$S473-4,0))</f>
        <v/>
      </c>
      <c r="G473" s="161" t="str">
        <f ca="1">IF(C473=$U$4,"Enter smelter details", IF(ISERROR($S473),"",OFFSET('Smelter Reference List'!$F$4,$S473-4,0)))</f>
        <v/>
      </c>
      <c r="H473" s="247" t="str">
        <f ca="1">IF(ISERROR($S473),"",OFFSET('Smelter Reference List'!$G$4,$S473-4,0))</f>
        <v/>
      </c>
      <c r="I473" s="248" t="str">
        <f ca="1">IF(ISERROR($S473),"",OFFSET('Smelter Reference List'!$H$4,$S473-4,0))</f>
        <v/>
      </c>
      <c r="J473" s="248" t="str">
        <f ca="1">IF(ISERROR($S473),"",OFFSET('Smelter Reference List'!$I$4,$S473-4,0))</f>
        <v/>
      </c>
      <c r="K473" s="245"/>
      <c r="L473" s="245"/>
      <c r="M473" s="245"/>
      <c r="N473" s="245"/>
      <c r="O473" s="245"/>
      <c r="P473" s="245"/>
      <c r="Q473" s="246"/>
      <c r="R473" s="233"/>
      <c r="S473" s="234" t="e">
        <f>IF(C473="",NA(),MATCH($B473&amp;$C473,'Smelter Reference List'!$J:$J,0))</f>
        <v>#N/A</v>
      </c>
      <c r="T473" s="235"/>
      <c r="U473" s="235">
        <f t="shared" ca="1" si="14"/>
        <v>0</v>
      </c>
      <c r="V473" s="235"/>
      <c r="W473" s="235"/>
      <c r="Y473" s="228" t="str">
        <f t="shared" si="15"/>
        <v/>
      </c>
    </row>
    <row r="474" spans="1:25" s="228" customFormat="1" ht="20.25">
      <c r="A474" s="257"/>
      <c r="B474" s="232" t="str">
        <f>IF(LEN(A474)=0,"",INDEX('Smelter Reference List'!$A:$A,MATCH($A474,'Smelter Reference List'!$E:$E,0)))</f>
        <v/>
      </c>
      <c r="C474" s="297" t="str">
        <f>IF(LEN(A474)=0,"",INDEX('Smelter Reference List'!$C:$C,MATCH($A474,'Smelter Reference List'!$E:$E,0)))</f>
        <v/>
      </c>
      <c r="D474" s="161" t="str">
        <f ca="1">IF(ISERROR($S474),"",OFFSET('Smelter Reference List'!$C$4,$S474-4,0)&amp;"")</f>
        <v/>
      </c>
      <c r="E474" s="161" t="str">
        <f ca="1">IF(ISERROR($S474),"",OFFSET('Smelter Reference List'!$D$4,$S474-4,0)&amp;"")</f>
        <v/>
      </c>
      <c r="F474" s="161" t="str">
        <f ca="1">IF(ISERROR($S474),"",OFFSET('Smelter Reference List'!$E$4,$S474-4,0))</f>
        <v/>
      </c>
      <c r="G474" s="161" t="str">
        <f ca="1">IF(C474=$U$4,"Enter smelter details", IF(ISERROR($S474),"",OFFSET('Smelter Reference List'!$F$4,$S474-4,0)))</f>
        <v/>
      </c>
      <c r="H474" s="247" t="str">
        <f ca="1">IF(ISERROR($S474),"",OFFSET('Smelter Reference List'!$G$4,$S474-4,0))</f>
        <v/>
      </c>
      <c r="I474" s="248" t="str">
        <f ca="1">IF(ISERROR($S474),"",OFFSET('Smelter Reference List'!$H$4,$S474-4,0))</f>
        <v/>
      </c>
      <c r="J474" s="248" t="str">
        <f ca="1">IF(ISERROR($S474),"",OFFSET('Smelter Reference List'!$I$4,$S474-4,0))</f>
        <v/>
      </c>
      <c r="K474" s="245"/>
      <c r="L474" s="245"/>
      <c r="M474" s="245"/>
      <c r="N474" s="245"/>
      <c r="O474" s="245"/>
      <c r="P474" s="245"/>
      <c r="Q474" s="246"/>
      <c r="R474" s="233"/>
      <c r="S474" s="234" t="e">
        <f>IF(C474="",NA(),MATCH($B474&amp;$C474,'Smelter Reference List'!$J:$J,0))</f>
        <v>#N/A</v>
      </c>
      <c r="T474" s="235"/>
      <c r="U474" s="235">
        <f t="shared" ca="1" si="14"/>
        <v>0</v>
      </c>
      <c r="V474" s="235"/>
      <c r="W474" s="235"/>
      <c r="Y474" s="228" t="str">
        <f t="shared" si="15"/>
        <v/>
      </c>
    </row>
    <row r="475" spans="1:25" s="228" customFormat="1" ht="20.25">
      <c r="A475" s="257"/>
      <c r="B475" s="232" t="str">
        <f>IF(LEN(A475)=0,"",INDEX('Smelter Reference List'!$A:$A,MATCH($A475,'Smelter Reference List'!$E:$E,0)))</f>
        <v/>
      </c>
      <c r="C475" s="297" t="str">
        <f>IF(LEN(A475)=0,"",INDEX('Smelter Reference List'!$C:$C,MATCH($A475,'Smelter Reference List'!$E:$E,0)))</f>
        <v/>
      </c>
      <c r="D475" s="161" t="str">
        <f ca="1">IF(ISERROR($S475),"",OFFSET('Smelter Reference List'!$C$4,$S475-4,0)&amp;"")</f>
        <v/>
      </c>
      <c r="E475" s="161" t="str">
        <f ca="1">IF(ISERROR($S475),"",OFFSET('Smelter Reference List'!$D$4,$S475-4,0)&amp;"")</f>
        <v/>
      </c>
      <c r="F475" s="161" t="str">
        <f ca="1">IF(ISERROR($S475),"",OFFSET('Smelter Reference List'!$E$4,$S475-4,0))</f>
        <v/>
      </c>
      <c r="G475" s="161" t="str">
        <f ca="1">IF(C475=$U$4,"Enter smelter details", IF(ISERROR($S475),"",OFFSET('Smelter Reference List'!$F$4,$S475-4,0)))</f>
        <v/>
      </c>
      <c r="H475" s="247" t="str">
        <f ca="1">IF(ISERROR($S475),"",OFFSET('Smelter Reference List'!$G$4,$S475-4,0))</f>
        <v/>
      </c>
      <c r="I475" s="248" t="str">
        <f ca="1">IF(ISERROR($S475),"",OFFSET('Smelter Reference List'!$H$4,$S475-4,0))</f>
        <v/>
      </c>
      <c r="J475" s="248" t="str">
        <f ca="1">IF(ISERROR($S475),"",OFFSET('Smelter Reference List'!$I$4,$S475-4,0))</f>
        <v/>
      </c>
      <c r="K475" s="245"/>
      <c r="L475" s="245"/>
      <c r="M475" s="245"/>
      <c r="N475" s="245"/>
      <c r="O475" s="245"/>
      <c r="P475" s="245"/>
      <c r="Q475" s="246"/>
      <c r="R475" s="233"/>
      <c r="S475" s="234" t="e">
        <f>IF(C475="",NA(),MATCH($B475&amp;$C475,'Smelter Reference List'!$J:$J,0))</f>
        <v>#N/A</v>
      </c>
      <c r="T475" s="235"/>
      <c r="U475" s="235">
        <f t="shared" ca="1" si="14"/>
        <v>0</v>
      </c>
      <c r="V475" s="235"/>
      <c r="W475" s="235"/>
      <c r="Y475" s="228" t="str">
        <f t="shared" si="15"/>
        <v/>
      </c>
    </row>
    <row r="476" spans="1:25" s="228" customFormat="1" ht="20.25">
      <c r="A476" s="257"/>
      <c r="B476" s="232" t="str">
        <f>IF(LEN(A476)=0,"",INDEX('Smelter Reference List'!$A:$A,MATCH($A476,'Smelter Reference List'!$E:$E,0)))</f>
        <v/>
      </c>
      <c r="C476" s="297" t="str">
        <f>IF(LEN(A476)=0,"",INDEX('Smelter Reference List'!$C:$C,MATCH($A476,'Smelter Reference List'!$E:$E,0)))</f>
        <v/>
      </c>
      <c r="D476" s="161" t="str">
        <f ca="1">IF(ISERROR($S476),"",OFFSET('Smelter Reference List'!$C$4,$S476-4,0)&amp;"")</f>
        <v/>
      </c>
      <c r="E476" s="161" t="str">
        <f ca="1">IF(ISERROR($S476),"",OFFSET('Smelter Reference List'!$D$4,$S476-4,0)&amp;"")</f>
        <v/>
      </c>
      <c r="F476" s="161" t="str">
        <f ca="1">IF(ISERROR($S476),"",OFFSET('Smelter Reference List'!$E$4,$S476-4,0))</f>
        <v/>
      </c>
      <c r="G476" s="161" t="str">
        <f ca="1">IF(C476=$U$4,"Enter smelter details", IF(ISERROR($S476),"",OFFSET('Smelter Reference List'!$F$4,$S476-4,0)))</f>
        <v/>
      </c>
      <c r="H476" s="247" t="str">
        <f ca="1">IF(ISERROR($S476),"",OFFSET('Smelter Reference List'!$G$4,$S476-4,0))</f>
        <v/>
      </c>
      <c r="I476" s="248" t="str">
        <f ca="1">IF(ISERROR($S476),"",OFFSET('Smelter Reference List'!$H$4,$S476-4,0))</f>
        <v/>
      </c>
      <c r="J476" s="248" t="str">
        <f ca="1">IF(ISERROR($S476),"",OFFSET('Smelter Reference List'!$I$4,$S476-4,0))</f>
        <v/>
      </c>
      <c r="K476" s="245"/>
      <c r="L476" s="245"/>
      <c r="M476" s="245"/>
      <c r="N476" s="245"/>
      <c r="O476" s="245"/>
      <c r="P476" s="245"/>
      <c r="Q476" s="246"/>
      <c r="R476" s="233"/>
      <c r="S476" s="234" t="e">
        <f>IF(C476="",NA(),MATCH($B476&amp;$C476,'Smelter Reference List'!$J:$J,0))</f>
        <v>#N/A</v>
      </c>
      <c r="T476" s="235"/>
      <c r="U476" s="235">
        <f t="shared" ca="1" si="14"/>
        <v>0</v>
      </c>
      <c r="V476" s="235"/>
      <c r="W476" s="235"/>
      <c r="Y476" s="228" t="str">
        <f t="shared" si="15"/>
        <v/>
      </c>
    </row>
    <row r="477" spans="1:25" s="228" customFormat="1" ht="20.25">
      <c r="A477" s="257"/>
      <c r="B477" s="232" t="str">
        <f>IF(LEN(A477)=0,"",INDEX('Smelter Reference List'!$A:$A,MATCH($A477,'Smelter Reference List'!$E:$E,0)))</f>
        <v/>
      </c>
      <c r="C477" s="297" t="str">
        <f>IF(LEN(A477)=0,"",INDEX('Smelter Reference List'!$C:$C,MATCH($A477,'Smelter Reference List'!$E:$E,0)))</f>
        <v/>
      </c>
      <c r="D477" s="161" t="str">
        <f ca="1">IF(ISERROR($S477),"",OFFSET('Smelter Reference List'!$C$4,$S477-4,0)&amp;"")</f>
        <v/>
      </c>
      <c r="E477" s="161" t="str">
        <f ca="1">IF(ISERROR($S477),"",OFFSET('Smelter Reference List'!$D$4,$S477-4,0)&amp;"")</f>
        <v/>
      </c>
      <c r="F477" s="161" t="str">
        <f ca="1">IF(ISERROR($S477),"",OFFSET('Smelter Reference List'!$E$4,$S477-4,0))</f>
        <v/>
      </c>
      <c r="G477" s="161" t="str">
        <f ca="1">IF(C477=$U$4,"Enter smelter details", IF(ISERROR($S477),"",OFFSET('Smelter Reference List'!$F$4,$S477-4,0)))</f>
        <v/>
      </c>
      <c r="H477" s="247" t="str">
        <f ca="1">IF(ISERROR($S477),"",OFFSET('Smelter Reference List'!$G$4,$S477-4,0))</f>
        <v/>
      </c>
      <c r="I477" s="248" t="str">
        <f ca="1">IF(ISERROR($S477),"",OFFSET('Smelter Reference List'!$H$4,$S477-4,0))</f>
        <v/>
      </c>
      <c r="J477" s="248" t="str">
        <f ca="1">IF(ISERROR($S477),"",OFFSET('Smelter Reference List'!$I$4,$S477-4,0))</f>
        <v/>
      </c>
      <c r="K477" s="245"/>
      <c r="L477" s="245"/>
      <c r="M477" s="245"/>
      <c r="N477" s="245"/>
      <c r="O477" s="245"/>
      <c r="P477" s="245"/>
      <c r="Q477" s="246"/>
      <c r="R477" s="233"/>
      <c r="S477" s="234" t="e">
        <f>IF(C477="",NA(),MATCH($B477&amp;$C477,'Smelter Reference List'!$J:$J,0))</f>
        <v>#N/A</v>
      </c>
      <c r="T477" s="235"/>
      <c r="U477" s="235">
        <f t="shared" ca="1" si="14"/>
        <v>0</v>
      </c>
      <c r="V477" s="235"/>
      <c r="W477" s="235"/>
      <c r="Y477" s="228" t="str">
        <f t="shared" si="15"/>
        <v/>
      </c>
    </row>
    <row r="478" spans="1:25" s="228" customFormat="1" ht="20.25">
      <c r="A478" s="257"/>
      <c r="B478" s="232" t="str">
        <f>IF(LEN(A478)=0,"",INDEX('Smelter Reference List'!$A:$A,MATCH($A478,'Smelter Reference List'!$E:$E,0)))</f>
        <v/>
      </c>
      <c r="C478" s="297" t="str">
        <f>IF(LEN(A478)=0,"",INDEX('Smelter Reference List'!$C:$C,MATCH($A478,'Smelter Reference List'!$E:$E,0)))</f>
        <v/>
      </c>
      <c r="D478" s="161" t="str">
        <f ca="1">IF(ISERROR($S478),"",OFFSET('Smelter Reference List'!$C$4,$S478-4,0)&amp;"")</f>
        <v/>
      </c>
      <c r="E478" s="161" t="str">
        <f ca="1">IF(ISERROR($S478),"",OFFSET('Smelter Reference List'!$D$4,$S478-4,0)&amp;"")</f>
        <v/>
      </c>
      <c r="F478" s="161" t="str">
        <f ca="1">IF(ISERROR($S478),"",OFFSET('Smelter Reference List'!$E$4,$S478-4,0))</f>
        <v/>
      </c>
      <c r="G478" s="161" t="str">
        <f ca="1">IF(C478=$U$4,"Enter smelter details", IF(ISERROR($S478),"",OFFSET('Smelter Reference List'!$F$4,$S478-4,0)))</f>
        <v/>
      </c>
      <c r="H478" s="247" t="str">
        <f ca="1">IF(ISERROR($S478),"",OFFSET('Smelter Reference List'!$G$4,$S478-4,0))</f>
        <v/>
      </c>
      <c r="I478" s="248" t="str">
        <f ca="1">IF(ISERROR($S478),"",OFFSET('Smelter Reference List'!$H$4,$S478-4,0))</f>
        <v/>
      </c>
      <c r="J478" s="248" t="str">
        <f ca="1">IF(ISERROR($S478),"",OFFSET('Smelter Reference List'!$I$4,$S478-4,0))</f>
        <v/>
      </c>
      <c r="K478" s="245"/>
      <c r="L478" s="245"/>
      <c r="M478" s="245"/>
      <c r="N478" s="245"/>
      <c r="O478" s="245"/>
      <c r="P478" s="245"/>
      <c r="Q478" s="246"/>
      <c r="R478" s="233"/>
      <c r="S478" s="234" t="e">
        <f>IF(C478="",NA(),MATCH($B478&amp;$C478,'Smelter Reference List'!$J:$J,0))</f>
        <v>#N/A</v>
      </c>
      <c r="T478" s="235"/>
      <c r="U478" s="235">
        <f t="shared" ca="1" si="14"/>
        <v>0</v>
      </c>
      <c r="V478" s="235"/>
      <c r="W478" s="235"/>
      <c r="Y478" s="228" t="str">
        <f t="shared" si="15"/>
        <v/>
      </c>
    </row>
    <row r="479" spans="1:25" s="228" customFormat="1" ht="20.25">
      <c r="A479" s="257"/>
      <c r="B479" s="232" t="str">
        <f>IF(LEN(A479)=0,"",INDEX('Smelter Reference List'!$A:$A,MATCH($A479,'Smelter Reference List'!$E:$E,0)))</f>
        <v/>
      </c>
      <c r="C479" s="297" t="str">
        <f>IF(LEN(A479)=0,"",INDEX('Smelter Reference List'!$C:$C,MATCH($A479,'Smelter Reference List'!$E:$E,0)))</f>
        <v/>
      </c>
      <c r="D479" s="161" t="str">
        <f ca="1">IF(ISERROR($S479),"",OFFSET('Smelter Reference List'!$C$4,$S479-4,0)&amp;"")</f>
        <v/>
      </c>
      <c r="E479" s="161" t="str">
        <f ca="1">IF(ISERROR($S479),"",OFFSET('Smelter Reference List'!$D$4,$S479-4,0)&amp;"")</f>
        <v/>
      </c>
      <c r="F479" s="161" t="str">
        <f ca="1">IF(ISERROR($S479),"",OFFSET('Smelter Reference List'!$E$4,$S479-4,0))</f>
        <v/>
      </c>
      <c r="G479" s="161" t="str">
        <f ca="1">IF(C479=$U$4,"Enter smelter details", IF(ISERROR($S479),"",OFFSET('Smelter Reference List'!$F$4,$S479-4,0)))</f>
        <v/>
      </c>
      <c r="H479" s="247" t="str">
        <f ca="1">IF(ISERROR($S479),"",OFFSET('Smelter Reference List'!$G$4,$S479-4,0))</f>
        <v/>
      </c>
      <c r="I479" s="248" t="str">
        <f ca="1">IF(ISERROR($S479),"",OFFSET('Smelter Reference List'!$H$4,$S479-4,0))</f>
        <v/>
      </c>
      <c r="J479" s="248" t="str">
        <f ca="1">IF(ISERROR($S479),"",OFFSET('Smelter Reference List'!$I$4,$S479-4,0))</f>
        <v/>
      </c>
      <c r="K479" s="245"/>
      <c r="L479" s="245"/>
      <c r="M479" s="245"/>
      <c r="N479" s="245"/>
      <c r="O479" s="245"/>
      <c r="P479" s="245"/>
      <c r="Q479" s="246"/>
      <c r="R479" s="233"/>
      <c r="S479" s="234" t="e">
        <f>IF(C479="",NA(),MATCH($B479&amp;$C479,'Smelter Reference List'!$J:$J,0))</f>
        <v>#N/A</v>
      </c>
      <c r="T479" s="235"/>
      <c r="U479" s="235">
        <f t="shared" ca="1" si="14"/>
        <v>0</v>
      </c>
      <c r="V479" s="235"/>
      <c r="W479" s="235"/>
      <c r="Y479" s="228" t="str">
        <f t="shared" si="15"/>
        <v/>
      </c>
    </row>
    <row r="480" spans="1:25" s="228" customFormat="1" ht="20.25">
      <c r="A480" s="257"/>
      <c r="B480" s="232" t="str">
        <f>IF(LEN(A480)=0,"",INDEX('Smelter Reference List'!$A:$A,MATCH($A480,'Smelter Reference List'!$E:$E,0)))</f>
        <v/>
      </c>
      <c r="C480" s="297" t="str">
        <f>IF(LEN(A480)=0,"",INDEX('Smelter Reference List'!$C:$C,MATCH($A480,'Smelter Reference List'!$E:$E,0)))</f>
        <v/>
      </c>
      <c r="D480" s="161" t="str">
        <f ca="1">IF(ISERROR($S480),"",OFFSET('Smelter Reference List'!$C$4,$S480-4,0)&amp;"")</f>
        <v/>
      </c>
      <c r="E480" s="161" t="str">
        <f ca="1">IF(ISERROR($S480),"",OFFSET('Smelter Reference List'!$D$4,$S480-4,0)&amp;"")</f>
        <v/>
      </c>
      <c r="F480" s="161" t="str">
        <f ca="1">IF(ISERROR($S480),"",OFFSET('Smelter Reference List'!$E$4,$S480-4,0))</f>
        <v/>
      </c>
      <c r="G480" s="161" t="str">
        <f ca="1">IF(C480=$U$4,"Enter smelter details", IF(ISERROR($S480),"",OFFSET('Smelter Reference List'!$F$4,$S480-4,0)))</f>
        <v/>
      </c>
      <c r="H480" s="247" t="str">
        <f ca="1">IF(ISERROR($S480),"",OFFSET('Smelter Reference List'!$G$4,$S480-4,0))</f>
        <v/>
      </c>
      <c r="I480" s="248" t="str">
        <f ca="1">IF(ISERROR($S480),"",OFFSET('Smelter Reference List'!$H$4,$S480-4,0))</f>
        <v/>
      </c>
      <c r="J480" s="248" t="str">
        <f ca="1">IF(ISERROR($S480),"",OFFSET('Smelter Reference List'!$I$4,$S480-4,0))</f>
        <v/>
      </c>
      <c r="K480" s="245"/>
      <c r="L480" s="245"/>
      <c r="M480" s="245"/>
      <c r="N480" s="245"/>
      <c r="O480" s="245"/>
      <c r="P480" s="245"/>
      <c r="Q480" s="246"/>
      <c r="R480" s="233"/>
      <c r="S480" s="234" t="e">
        <f>IF(C480="",NA(),MATCH($B480&amp;$C480,'Smelter Reference List'!$J:$J,0))</f>
        <v>#N/A</v>
      </c>
      <c r="T480" s="235"/>
      <c r="U480" s="235">
        <f t="shared" ca="1" si="14"/>
        <v>0</v>
      </c>
      <c r="V480" s="235"/>
      <c r="W480" s="235"/>
      <c r="Y480" s="228" t="str">
        <f t="shared" si="15"/>
        <v/>
      </c>
    </row>
    <row r="481" spans="1:25" s="228" customFormat="1" ht="20.25">
      <c r="A481" s="257"/>
      <c r="B481" s="232" t="str">
        <f>IF(LEN(A481)=0,"",INDEX('Smelter Reference List'!$A:$A,MATCH($A481,'Smelter Reference List'!$E:$E,0)))</f>
        <v/>
      </c>
      <c r="C481" s="297" t="str">
        <f>IF(LEN(A481)=0,"",INDEX('Smelter Reference List'!$C:$C,MATCH($A481,'Smelter Reference List'!$E:$E,0)))</f>
        <v/>
      </c>
      <c r="D481" s="161" t="str">
        <f ca="1">IF(ISERROR($S481),"",OFFSET('Smelter Reference List'!$C$4,$S481-4,0)&amp;"")</f>
        <v/>
      </c>
      <c r="E481" s="161" t="str">
        <f ca="1">IF(ISERROR($S481),"",OFFSET('Smelter Reference List'!$D$4,$S481-4,0)&amp;"")</f>
        <v/>
      </c>
      <c r="F481" s="161" t="str">
        <f ca="1">IF(ISERROR($S481),"",OFFSET('Smelter Reference List'!$E$4,$S481-4,0))</f>
        <v/>
      </c>
      <c r="G481" s="161" t="str">
        <f ca="1">IF(C481=$U$4,"Enter smelter details", IF(ISERROR($S481),"",OFFSET('Smelter Reference List'!$F$4,$S481-4,0)))</f>
        <v/>
      </c>
      <c r="H481" s="247" t="str">
        <f ca="1">IF(ISERROR($S481),"",OFFSET('Smelter Reference List'!$G$4,$S481-4,0))</f>
        <v/>
      </c>
      <c r="I481" s="248" t="str">
        <f ca="1">IF(ISERROR($S481),"",OFFSET('Smelter Reference List'!$H$4,$S481-4,0))</f>
        <v/>
      </c>
      <c r="J481" s="248" t="str">
        <f ca="1">IF(ISERROR($S481),"",OFFSET('Smelter Reference List'!$I$4,$S481-4,0))</f>
        <v/>
      </c>
      <c r="K481" s="245"/>
      <c r="L481" s="245"/>
      <c r="M481" s="245"/>
      <c r="N481" s="245"/>
      <c r="O481" s="245"/>
      <c r="P481" s="245"/>
      <c r="Q481" s="246"/>
      <c r="R481" s="233"/>
      <c r="S481" s="234" t="e">
        <f>IF(C481="",NA(),MATCH($B481&amp;$C481,'Smelter Reference List'!$J:$J,0))</f>
        <v>#N/A</v>
      </c>
      <c r="T481" s="235"/>
      <c r="U481" s="235">
        <f t="shared" ca="1" si="14"/>
        <v>0</v>
      </c>
      <c r="V481" s="235"/>
      <c r="W481" s="235"/>
      <c r="Y481" s="228" t="str">
        <f t="shared" si="15"/>
        <v/>
      </c>
    </row>
    <row r="482" spans="1:25" s="228" customFormat="1" ht="20.25">
      <c r="A482" s="257"/>
      <c r="B482" s="232" t="str">
        <f>IF(LEN(A482)=0,"",INDEX('Smelter Reference List'!$A:$A,MATCH($A482,'Smelter Reference List'!$E:$E,0)))</f>
        <v/>
      </c>
      <c r="C482" s="297" t="str">
        <f>IF(LEN(A482)=0,"",INDEX('Smelter Reference List'!$C:$C,MATCH($A482,'Smelter Reference List'!$E:$E,0)))</f>
        <v/>
      </c>
      <c r="D482" s="161" t="str">
        <f ca="1">IF(ISERROR($S482),"",OFFSET('Smelter Reference List'!$C$4,$S482-4,0)&amp;"")</f>
        <v/>
      </c>
      <c r="E482" s="161" t="str">
        <f ca="1">IF(ISERROR($S482),"",OFFSET('Smelter Reference List'!$D$4,$S482-4,0)&amp;"")</f>
        <v/>
      </c>
      <c r="F482" s="161" t="str">
        <f ca="1">IF(ISERROR($S482),"",OFFSET('Smelter Reference List'!$E$4,$S482-4,0))</f>
        <v/>
      </c>
      <c r="G482" s="161" t="str">
        <f ca="1">IF(C482=$U$4,"Enter smelter details", IF(ISERROR($S482),"",OFFSET('Smelter Reference List'!$F$4,$S482-4,0)))</f>
        <v/>
      </c>
      <c r="H482" s="247" t="str">
        <f ca="1">IF(ISERROR($S482),"",OFFSET('Smelter Reference List'!$G$4,$S482-4,0))</f>
        <v/>
      </c>
      <c r="I482" s="248" t="str">
        <f ca="1">IF(ISERROR($S482),"",OFFSET('Smelter Reference List'!$H$4,$S482-4,0))</f>
        <v/>
      </c>
      <c r="J482" s="248" t="str">
        <f ca="1">IF(ISERROR($S482),"",OFFSET('Smelter Reference List'!$I$4,$S482-4,0))</f>
        <v/>
      </c>
      <c r="K482" s="245"/>
      <c r="L482" s="245"/>
      <c r="M482" s="245"/>
      <c r="N482" s="245"/>
      <c r="O482" s="245"/>
      <c r="P482" s="245"/>
      <c r="Q482" s="246"/>
      <c r="R482" s="233"/>
      <c r="S482" s="234" t="e">
        <f>IF(C482="",NA(),MATCH($B482&amp;$C482,'Smelter Reference List'!$J:$J,0))</f>
        <v>#N/A</v>
      </c>
      <c r="T482" s="235"/>
      <c r="U482" s="235">
        <f t="shared" ca="1" si="14"/>
        <v>0</v>
      </c>
      <c r="V482" s="235"/>
      <c r="W482" s="235"/>
      <c r="Y482" s="228" t="str">
        <f t="shared" si="15"/>
        <v/>
      </c>
    </row>
    <row r="483" spans="1:25" s="228" customFormat="1" ht="20.25">
      <c r="A483" s="257"/>
      <c r="B483" s="232" t="str">
        <f>IF(LEN(A483)=0,"",INDEX('Smelter Reference List'!$A:$A,MATCH($A483,'Smelter Reference List'!$E:$E,0)))</f>
        <v/>
      </c>
      <c r="C483" s="297" t="str">
        <f>IF(LEN(A483)=0,"",INDEX('Smelter Reference List'!$C:$C,MATCH($A483,'Smelter Reference List'!$E:$E,0)))</f>
        <v/>
      </c>
      <c r="D483" s="161" t="str">
        <f ca="1">IF(ISERROR($S483),"",OFFSET('Smelter Reference List'!$C$4,$S483-4,0)&amp;"")</f>
        <v/>
      </c>
      <c r="E483" s="161" t="str">
        <f ca="1">IF(ISERROR($S483),"",OFFSET('Smelter Reference List'!$D$4,$S483-4,0)&amp;"")</f>
        <v/>
      </c>
      <c r="F483" s="161" t="str">
        <f ca="1">IF(ISERROR($S483),"",OFFSET('Smelter Reference List'!$E$4,$S483-4,0))</f>
        <v/>
      </c>
      <c r="G483" s="161" t="str">
        <f ca="1">IF(C483=$U$4,"Enter smelter details", IF(ISERROR($S483),"",OFFSET('Smelter Reference List'!$F$4,$S483-4,0)))</f>
        <v/>
      </c>
      <c r="H483" s="247" t="str">
        <f ca="1">IF(ISERROR($S483),"",OFFSET('Smelter Reference List'!$G$4,$S483-4,0))</f>
        <v/>
      </c>
      <c r="I483" s="248" t="str">
        <f ca="1">IF(ISERROR($S483),"",OFFSET('Smelter Reference List'!$H$4,$S483-4,0))</f>
        <v/>
      </c>
      <c r="J483" s="248" t="str">
        <f ca="1">IF(ISERROR($S483),"",OFFSET('Smelter Reference List'!$I$4,$S483-4,0))</f>
        <v/>
      </c>
      <c r="K483" s="245"/>
      <c r="L483" s="245"/>
      <c r="M483" s="245"/>
      <c r="N483" s="245"/>
      <c r="O483" s="245"/>
      <c r="P483" s="245"/>
      <c r="Q483" s="246"/>
      <c r="R483" s="233"/>
      <c r="S483" s="234" t="e">
        <f>IF(C483="",NA(),MATCH($B483&amp;$C483,'Smelter Reference List'!$J:$J,0))</f>
        <v>#N/A</v>
      </c>
      <c r="T483" s="235"/>
      <c r="U483" s="235">
        <f t="shared" ca="1" si="14"/>
        <v>0</v>
      </c>
      <c r="V483" s="235"/>
      <c r="W483" s="235"/>
      <c r="Y483" s="228" t="str">
        <f t="shared" si="15"/>
        <v/>
      </c>
    </row>
    <row r="484" spans="1:25" s="228" customFormat="1" ht="20.25">
      <c r="A484" s="257"/>
      <c r="B484" s="232" t="str">
        <f>IF(LEN(A484)=0,"",INDEX('Smelter Reference List'!$A:$A,MATCH($A484,'Smelter Reference List'!$E:$E,0)))</f>
        <v/>
      </c>
      <c r="C484" s="297" t="str">
        <f>IF(LEN(A484)=0,"",INDEX('Smelter Reference List'!$C:$C,MATCH($A484,'Smelter Reference List'!$E:$E,0)))</f>
        <v/>
      </c>
      <c r="D484" s="161" t="str">
        <f ca="1">IF(ISERROR($S484),"",OFFSET('Smelter Reference List'!$C$4,$S484-4,0)&amp;"")</f>
        <v/>
      </c>
      <c r="E484" s="161" t="str">
        <f ca="1">IF(ISERROR($S484),"",OFFSET('Smelter Reference List'!$D$4,$S484-4,0)&amp;"")</f>
        <v/>
      </c>
      <c r="F484" s="161" t="str">
        <f ca="1">IF(ISERROR($S484),"",OFFSET('Smelter Reference List'!$E$4,$S484-4,0))</f>
        <v/>
      </c>
      <c r="G484" s="161" t="str">
        <f ca="1">IF(C484=$U$4,"Enter smelter details", IF(ISERROR($S484),"",OFFSET('Smelter Reference List'!$F$4,$S484-4,0)))</f>
        <v/>
      </c>
      <c r="H484" s="247" t="str">
        <f ca="1">IF(ISERROR($S484),"",OFFSET('Smelter Reference List'!$G$4,$S484-4,0))</f>
        <v/>
      </c>
      <c r="I484" s="248" t="str">
        <f ca="1">IF(ISERROR($S484),"",OFFSET('Smelter Reference List'!$H$4,$S484-4,0))</f>
        <v/>
      </c>
      <c r="J484" s="248" t="str">
        <f ca="1">IF(ISERROR($S484),"",OFFSET('Smelter Reference List'!$I$4,$S484-4,0))</f>
        <v/>
      </c>
      <c r="K484" s="245"/>
      <c r="L484" s="245"/>
      <c r="M484" s="245"/>
      <c r="N484" s="245"/>
      <c r="O484" s="245"/>
      <c r="P484" s="245"/>
      <c r="Q484" s="246"/>
      <c r="R484" s="233"/>
      <c r="S484" s="234" t="e">
        <f>IF(C484="",NA(),MATCH($B484&amp;$C484,'Smelter Reference List'!$J:$J,0))</f>
        <v>#N/A</v>
      </c>
      <c r="T484" s="235"/>
      <c r="U484" s="235">
        <f t="shared" ca="1" si="14"/>
        <v>0</v>
      </c>
      <c r="V484" s="235"/>
      <c r="W484" s="235"/>
      <c r="Y484" s="228" t="str">
        <f t="shared" si="15"/>
        <v/>
      </c>
    </row>
    <row r="485" spans="1:25" s="228" customFormat="1" ht="20.25">
      <c r="A485" s="257"/>
      <c r="B485" s="232" t="str">
        <f>IF(LEN(A485)=0,"",INDEX('Smelter Reference List'!$A:$A,MATCH($A485,'Smelter Reference List'!$E:$E,0)))</f>
        <v/>
      </c>
      <c r="C485" s="297" t="str">
        <f>IF(LEN(A485)=0,"",INDEX('Smelter Reference List'!$C:$C,MATCH($A485,'Smelter Reference List'!$E:$E,0)))</f>
        <v/>
      </c>
      <c r="D485" s="161" t="str">
        <f ca="1">IF(ISERROR($S485),"",OFFSET('Smelter Reference List'!$C$4,$S485-4,0)&amp;"")</f>
        <v/>
      </c>
      <c r="E485" s="161" t="str">
        <f ca="1">IF(ISERROR($S485),"",OFFSET('Smelter Reference List'!$D$4,$S485-4,0)&amp;"")</f>
        <v/>
      </c>
      <c r="F485" s="161" t="str">
        <f ca="1">IF(ISERROR($S485),"",OFFSET('Smelter Reference List'!$E$4,$S485-4,0))</f>
        <v/>
      </c>
      <c r="G485" s="161" t="str">
        <f ca="1">IF(C485=$U$4,"Enter smelter details", IF(ISERROR($S485),"",OFFSET('Smelter Reference List'!$F$4,$S485-4,0)))</f>
        <v/>
      </c>
      <c r="H485" s="247" t="str">
        <f ca="1">IF(ISERROR($S485),"",OFFSET('Smelter Reference List'!$G$4,$S485-4,0))</f>
        <v/>
      </c>
      <c r="I485" s="248" t="str">
        <f ca="1">IF(ISERROR($S485),"",OFFSET('Smelter Reference List'!$H$4,$S485-4,0))</f>
        <v/>
      </c>
      <c r="J485" s="248" t="str">
        <f ca="1">IF(ISERROR($S485),"",OFFSET('Smelter Reference List'!$I$4,$S485-4,0))</f>
        <v/>
      </c>
      <c r="K485" s="245"/>
      <c r="L485" s="245"/>
      <c r="M485" s="245"/>
      <c r="N485" s="245"/>
      <c r="O485" s="245"/>
      <c r="P485" s="245"/>
      <c r="Q485" s="246"/>
      <c r="R485" s="233"/>
      <c r="S485" s="234" t="e">
        <f>IF(C485="",NA(),MATCH($B485&amp;$C485,'Smelter Reference List'!$J:$J,0))</f>
        <v>#N/A</v>
      </c>
      <c r="T485" s="235"/>
      <c r="U485" s="235">
        <f t="shared" ca="1" si="14"/>
        <v>0</v>
      </c>
      <c r="V485" s="235"/>
      <c r="W485" s="235"/>
      <c r="Y485" s="228" t="str">
        <f t="shared" si="15"/>
        <v/>
      </c>
    </row>
    <row r="486" spans="1:25" s="228" customFormat="1" ht="20.25">
      <c r="A486" s="257"/>
      <c r="B486" s="232" t="str">
        <f>IF(LEN(A486)=0,"",INDEX('Smelter Reference List'!$A:$A,MATCH($A486,'Smelter Reference List'!$E:$E,0)))</f>
        <v/>
      </c>
      <c r="C486" s="297" t="str">
        <f>IF(LEN(A486)=0,"",INDEX('Smelter Reference List'!$C:$C,MATCH($A486,'Smelter Reference List'!$E:$E,0)))</f>
        <v/>
      </c>
      <c r="D486" s="161" t="str">
        <f ca="1">IF(ISERROR($S486),"",OFFSET('Smelter Reference List'!$C$4,$S486-4,0)&amp;"")</f>
        <v/>
      </c>
      <c r="E486" s="161" t="str">
        <f ca="1">IF(ISERROR($S486),"",OFFSET('Smelter Reference List'!$D$4,$S486-4,0)&amp;"")</f>
        <v/>
      </c>
      <c r="F486" s="161" t="str">
        <f ca="1">IF(ISERROR($S486),"",OFFSET('Smelter Reference List'!$E$4,$S486-4,0))</f>
        <v/>
      </c>
      <c r="G486" s="161" t="str">
        <f ca="1">IF(C486=$U$4,"Enter smelter details", IF(ISERROR($S486),"",OFFSET('Smelter Reference List'!$F$4,$S486-4,0)))</f>
        <v/>
      </c>
      <c r="H486" s="247" t="str">
        <f ca="1">IF(ISERROR($S486),"",OFFSET('Smelter Reference List'!$G$4,$S486-4,0))</f>
        <v/>
      </c>
      <c r="I486" s="248" t="str">
        <f ca="1">IF(ISERROR($S486),"",OFFSET('Smelter Reference List'!$H$4,$S486-4,0))</f>
        <v/>
      </c>
      <c r="J486" s="248" t="str">
        <f ca="1">IF(ISERROR($S486),"",OFFSET('Smelter Reference List'!$I$4,$S486-4,0))</f>
        <v/>
      </c>
      <c r="K486" s="245"/>
      <c r="L486" s="245"/>
      <c r="M486" s="245"/>
      <c r="N486" s="245"/>
      <c r="O486" s="245"/>
      <c r="P486" s="245"/>
      <c r="Q486" s="246"/>
      <c r="R486" s="233"/>
      <c r="S486" s="234" t="e">
        <f>IF(C486="",NA(),MATCH($B486&amp;$C486,'Smelter Reference List'!$J:$J,0))</f>
        <v>#N/A</v>
      </c>
      <c r="T486" s="235"/>
      <c r="U486" s="235">
        <f t="shared" ca="1" si="14"/>
        <v>0</v>
      </c>
      <c r="V486" s="235"/>
      <c r="W486" s="235"/>
      <c r="Y486" s="228" t="str">
        <f t="shared" si="15"/>
        <v/>
      </c>
    </row>
    <row r="487" spans="1:25" s="228" customFormat="1" ht="20.25">
      <c r="A487" s="257"/>
      <c r="B487" s="232" t="str">
        <f>IF(LEN(A487)=0,"",INDEX('Smelter Reference List'!$A:$A,MATCH($A487,'Smelter Reference List'!$E:$E,0)))</f>
        <v/>
      </c>
      <c r="C487" s="297" t="str">
        <f>IF(LEN(A487)=0,"",INDEX('Smelter Reference List'!$C:$C,MATCH($A487,'Smelter Reference List'!$E:$E,0)))</f>
        <v/>
      </c>
      <c r="D487" s="161" t="str">
        <f ca="1">IF(ISERROR($S487),"",OFFSET('Smelter Reference List'!$C$4,$S487-4,0)&amp;"")</f>
        <v/>
      </c>
      <c r="E487" s="161" t="str">
        <f ca="1">IF(ISERROR($S487),"",OFFSET('Smelter Reference List'!$D$4,$S487-4,0)&amp;"")</f>
        <v/>
      </c>
      <c r="F487" s="161" t="str">
        <f ca="1">IF(ISERROR($S487),"",OFFSET('Smelter Reference List'!$E$4,$S487-4,0))</f>
        <v/>
      </c>
      <c r="G487" s="161" t="str">
        <f ca="1">IF(C487=$U$4,"Enter smelter details", IF(ISERROR($S487),"",OFFSET('Smelter Reference List'!$F$4,$S487-4,0)))</f>
        <v/>
      </c>
      <c r="H487" s="247" t="str">
        <f ca="1">IF(ISERROR($S487),"",OFFSET('Smelter Reference List'!$G$4,$S487-4,0))</f>
        <v/>
      </c>
      <c r="I487" s="248" t="str">
        <f ca="1">IF(ISERROR($S487),"",OFFSET('Smelter Reference List'!$H$4,$S487-4,0))</f>
        <v/>
      </c>
      <c r="J487" s="248" t="str">
        <f ca="1">IF(ISERROR($S487),"",OFFSET('Smelter Reference List'!$I$4,$S487-4,0))</f>
        <v/>
      </c>
      <c r="K487" s="245"/>
      <c r="L487" s="245"/>
      <c r="M487" s="245"/>
      <c r="N487" s="245"/>
      <c r="O487" s="245"/>
      <c r="P487" s="245"/>
      <c r="Q487" s="246"/>
      <c r="R487" s="233"/>
      <c r="S487" s="234" t="e">
        <f>IF(C487="",NA(),MATCH($B487&amp;$C487,'Smelter Reference List'!$J:$J,0))</f>
        <v>#N/A</v>
      </c>
      <c r="T487" s="235"/>
      <c r="U487" s="235">
        <f t="shared" ca="1" si="14"/>
        <v>0</v>
      </c>
      <c r="V487" s="235"/>
      <c r="W487" s="235"/>
      <c r="Y487" s="228" t="str">
        <f t="shared" si="15"/>
        <v/>
      </c>
    </row>
    <row r="488" spans="1:25" s="228" customFormat="1" ht="20.25">
      <c r="A488" s="257"/>
      <c r="B488" s="232" t="str">
        <f>IF(LEN(A488)=0,"",INDEX('Smelter Reference List'!$A:$A,MATCH($A488,'Smelter Reference List'!$E:$E,0)))</f>
        <v/>
      </c>
      <c r="C488" s="297" t="str">
        <f>IF(LEN(A488)=0,"",INDEX('Smelter Reference List'!$C:$C,MATCH($A488,'Smelter Reference List'!$E:$E,0)))</f>
        <v/>
      </c>
      <c r="D488" s="161" t="str">
        <f ca="1">IF(ISERROR($S488),"",OFFSET('Smelter Reference List'!$C$4,$S488-4,0)&amp;"")</f>
        <v/>
      </c>
      <c r="E488" s="161" t="str">
        <f ca="1">IF(ISERROR($S488),"",OFFSET('Smelter Reference List'!$D$4,$S488-4,0)&amp;"")</f>
        <v/>
      </c>
      <c r="F488" s="161" t="str">
        <f ca="1">IF(ISERROR($S488),"",OFFSET('Smelter Reference List'!$E$4,$S488-4,0))</f>
        <v/>
      </c>
      <c r="G488" s="161" t="str">
        <f ca="1">IF(C488=$U$4,"Enter smelter details", IF(ISERROR($S488),"",OFFSET('Smelter Reference List'!$F$4,$S488-4,0)))</f>
        <v/>
      </c>
      <c r="H488" s="247" t="str">
        <f ca="1">IF(ISERROR($S488),"",OFFSET('Smelter Reference List'!$G$4,$S488-4,0))</f>
        <v/>
      </c>
      <c r="I488" s="248" t="str">
        <f ca="1">IF(ISERROR($S488),"",OFFSET('Smelter Reference List'!$H$4,$S488-4,0))</f>
        <v/>
      </c>
      <c r="J488" s="248" t="str">
        <f ca="1">IF(ISERROR($S488),"",OFFSET('Smelter Reference List'!$I$4,$S488-4,0))</f>
        <v/>
      </c>
      <c r="K488" s="245"/>
      <c r="L488" s="245"/>
      <c r="M488" s="245"/>
      <c r="N488" s="245"/>
      <c r="O488" s="245"/>
      <c r="P488" s="245"/>
      <c r="Q488" s="246"/>
      <c r="R488" s="233"/>
      <c r="S488" s="234" t="e">
        <f>IF(C488="",NA(),MATCH($B488&amp;$C488,'Smelter Reference List'!$J:$J,0))</f>
        <v>#N/A</v>
      </c>
      <c r="T488" s="235"/>
      <c r="U488" s="235">
        <f t="shared" ca="1" si="14"/>
        <v>0</v>
      </c>
      <c r="V488" s="235"/>
      <c r="W488" s="235"/>
      <c r="Y488" s="228" t="str">
        <f t="shared" si="15"/>
        <v/>
      </c>
    </row>
    <row r="489" spans="1:25" s="228" customFormat="1" ht="20.25">
      <c r="A489" s="257"/>
      <c r="B489" s="232" t="str">
        <f>IF(LEN(A489)=0,"",INDEX('Smelter Reference List'!$A:$A,MATCH($A489,'Smelter Reference List'!$E:$E,0)))</f>
        <v/>
      </c>
      <c r="C489" s="297" t="str">
        <f>IF(LEN(A489)=0,"",INDEX('Smelter Reference List'!$C:$C,MATCH($A489,'Smelter Reference List'!$E:$E,0)))</f>
        <v/>
      </c>
      <c r="D489" s="161" t="str">
        <f ca="1">IF(ISERROR($S489),"",OFFSET('Smelter Reference List'!$C$4,$S489-4,0)&amp;"")</f>
        <v/>
      </c>
      <c r="E489" s="161" t="str">
        <f ca="1">IF(ISERROR($S489),"",OFFSET('Smelter Reference List'!$D$4,$S489-4,0)&amp;"")</f>
        <v/>
      </c>
      <c r="F489" s="161" t="str">
        <f ca="1">IF(ISERROR($S489),"",OFFSET('Smelter Reference List'!$E$4,$S489-4,0))</f>
        <v/>
      </c>
      <c r="G489" s="161" t="str">
        <f ca="1">IF(C489=$U$4,"Enter smelter details", IF(ISERROR($S489),"",OFFSET('Smelter Reference List'!$F$4,$S489-4,0)))</f>
        <v/>
      </c>
      <c r="H489" s="247" t="str">
        <f ca="1">IF(ISERROR($S489),"",OFFSET('Smelter Reference List'!$G$4,$S489-4,0))</f>
        <v/>
      </c>
      <c r="I489" s="248" t="str">
        <f ca="1">IF(ISERROR($S489),"",OFFSET('Smelter Reference List'!$H$4,$S489-4,0))</f>
        <v/>
      </c>
      <c r="J489" s="248" t="str">
        <f ca="1">IF(ISERROR($S489),"",OFFSET('Smelter Reference List'!$I$4,$S489-4,0))</f>
        <v/>
      </c>
      <c r="K489" s="245"/>
      <c r="L489" s="245"/>
      <c r="M489" s="245"/>
      <c r="N489" s="245"/>
      <c r="O489" s="245"/>
      <c r="P489" s="245"/>
      <c r="Q489" s="246"/>
      <c r="R489" s="233"/>
      <c r="S489" s="234" t="e">
        <f>IF(C489="",NA(),MATCH($B489&amp;$C489,'Smelter Reference List'!$J:$J,0))</f>
        <v>#N/A</v>
      </c>
      <c r="T489" s="235"/>
      <c r="U489" s="235">
        <f t="shared" ca="1" si="14"/>
        <v>0</v>
      </c>
      <c r="V489" s="235"/>
      <c r="W489" s="235"/>
      <c r="Y489" s="228" t="str">
        <f t="shared" si="15"/>
        <v/>
      </c>
    </row>
    <row r="490" spans="1:25" s="228" customFormat="1" ht="20.25">
      <c r="A490" s="257"/>
      <c r="B490" s="232" t="str">
        <f>IF(LEN(A490)=0,"",INDEX('Smelter Reference List'!$A:$A,MATCH($A490,'Smelter Reference List'!$E:$E,0)))</f>
        <v/>
      </c>
      <c r="C490" s="297" t="str">
        <f>IF(LEN(A490)=0,"",INDEX('Smelter Reference List'!$C:$C,MATCH($A490,'Smelter Reference List'!$E:$E,0)))</f>
        <v/>
      </c>
      <c r="D490" s="161" t="str">
        <f ca="1">IF(ISERROR($S490),"",OFFSET('Smelter Reference List'!$C$4,$S490-4,0)&amp;"")</f>
        <v/>
      </c>
      <c r="E490" s="161" t="str">
        <f ca="1">IF(ISERROR($S490),"",OFFSET('Smelter Reference List'!$D$4,$S490-4,0)&amp;"")</f>
        <v/>
      </c>
      <c r="F490" s="161" t="str">
        <f ca="1">IF(ISERROR($S490),"",OFFSET('Smelter Reference List'!$E$4,$S490-4,0))</f>
        <v/>
      </c>
      <c r="G490" s="161" t="str">
        <f ca="1">IF(C490=$U$4,"Enter smelter details", IF(ISERROR($S490),"",OFFSET('Smelter Reference List'!$F$4,$S490-4,0)))</f>
        <v/>
      </c>
      <c r="H490" s="247" t="str">
        <f ca="1">IF(ISERROR($S490),"",OFFSET('Smelter Reference List'!$G$4,$S490-4,0))</f>
        <v/>
      </c>
      <c r="I490" s="248" t="str">
        <f ca="1">IF(ISERROR($S490),"",OFFSET('Smelter Reference List'!$H$4,$S490-4,0))</f>
        <v/>
      </c>
      <c r="J490" s="248" t="str">
        <f ca="1">IF(ISERROR($S490),"",OFFSET('Smelter Reference List'!$I$4,$S490-4,0))</f>
        <v/>
      </c>
      <c r="K490" s="245"/>
      <c r="L490" s="245"/>
      <c r="M490" s="245"/>
      <c r="N490" s="245"/>
      <c r="O490" s="245"/>
      <c r="P490" s="245"/>
      <c r="Q490" s="246"/>
      <c r="R490" s="233"/>
      <c r="S490" s="234" t="e">
        <f>IF(C490="",NA(),MATCH($B490&amp;$C490,'Smelter Reference List'!$J:$J,0))</f>
        <v>#N/A</v>
      </c>
      <c r="T490" s="235"/>
      <c r="U490" s="235">
        <f t="shared" ca="1" si="14"/>
        <v>0</v>
      </c>
      <c r="V490" s="235"/>
      <c r="W490" s="235"/>
      <c r="Y490" s="228" t="str">
        <f t="shared" si="15"/>
        <v/>
      </c>
    </row>
    <row r="491" spans="1:25" s="228" customFormat="1" ht="20.25">
      <c r="A491" s="257"/>
      <c r="B491" s="232" t="str">
        <f>IF(LEN(A491)=0,"",INDEX('Smelter Reference List'!$A:$A,MATCH($A491,'Smelter Reference List'!$E:$E,0)))</f>
        <v/>
      </c>
      <c r="C491" s="297" t="str">
        <f>IF(LEN(A491)=0,"",INDEX('Smelter Reference List'!$C:$C,MATCH($A491,'Smelter Reference List'!$E:$E,0)))</f>
        <v/>
      </c>
      <c r="D491" s="161" t="str">
        <f ca="1">IF(ISERROR($S491),"",OFFSET('Smelter Reference List'!$C$4,$S491-4,0)&amp;"")</f>
        <v/>
      </c>
      <c r="E491" s="161" t="str">
        <f ca="1">IF(ISERROR($S491),"",OFFSET('Smelter Reference List'!$D$4,$S491-4,0)&amp;"")</f>
        <v/>
      </c>
      <c r="F491" s="161" t="str">
        <f ca="1">IF(ISERROR($S491),"",OFFSET('Smelter Reference List'!$E$4,$S491-4,0))</f>
        <v/>
      </c>
      <c r="G491" s="161" t="str">
        <f ca="1">IF(C491=$U$4,"Enter smelter details", IF(ISERROR($S491),"",OFFSET('Smelter Reference List'!$F$4,$S491-4,0)))</f>
        <v/>
      </c>
      <c r="H491" s="247" t="str">
        <f ca="1">IF(ISERROR($S491),"",OFFSET('Smelter Reference List'!$G$4,$S491-4,0))</f>
        <v/>
      </c>
      <c r="I491" s="248" t="str">
        <f ca="1">IF(ISERROR($S491),"",OFFSET('Smelter Reference List'!$H$4,$S491-4,0))</f>
        <v/>
      </c>
      <c r="J491" s="248" t="str">
        <f ca="1">IF(ISERROR($S491),"",OFFSET('Smelter Reference List'!$I$4,$S491-4,0))</f>
        <v/>
      </c>
      <c r="K491" s="245"/>
      <c r="L491" s="245"/>
      <c r="M491" s="245"/>
      <c r="N491" s="245"/>
      <c r="O491" s="245"/>
      <c r="P491" s="245"/>
      <c r="Q491" s="246"/>
      <c r="R491" s="233"/>
      <c r="S491" s="234" t="e">
        <f>IF(C491="",NA(),MATCH($B491&amp;$C491,'Smelter Reference List'!$J:$J,0))</f>
        <v>#N/A</v>
      </c>
      <c r="T491" s="235"/>
      <c r="U491" s="235">
        <f t="shared" ca="1" si="14"/>
        <v>0</v>
      </c>
      <c r="V491" s="235"/>
      <c r="W491" s="235"/>
      <c r="Y491" s="228" t="str">
        <f t="shared" si="15"/>
        <v/>
      </c>
    </row>
    <row r="492" spans="1:25" s="228" customFormat="1" ht="20.25">
      <c r="A492" s="257"/>
      <c r="B492" s="232" t="str">
        <f>IF(LEN(A492)=0,"",INDEX('Smelter Reference List'!$A:$A,MATCH($A492,'Smelter Reference List'!$E:$E,0)))</f>
        <v/>
      </c>
      <c r="C492" s="297" t="str">
        <f>IF(LEN(A492)=0,"",INDEX('Smelter Reference List'!$C:$C,MATCH($A492,'Smelter Reference List'!$E:$E,0)))</f>
        <v/>
      </c>
      <c r="D492" s="161" t="str">
        <f ca="1">IF(ISERROR($S492),"",OFFSET('Smelter Reference List'!$C$4,$S492-4,0)&amp;"")</f>
        <v/>
      </c>
      <c r="E492" s="161" t="str">
        <f ca="1">IF(ISERROR($S492),"",OFFSET('Smelter Reference List'!$D$4,$S492-4,0)&amp;"")</f>
        <v/>
      </c>
      <c r="F492" s="161" t="str">
        <f ca="1">IF(ISERROR($S492),"",OFFSET('Smelter Reference List'!$E$4,$S492-4,0))</f>
        <v/>
      </c>
      <c r="G492" s="161" t="str">
        <f ca="1">IF(C492=$U$4,"Enter smelter details", IF(ISERROR($S492),"",OFFSET('Smelter Reference List'!$F$4,$S492-4,0)))</f>
        <v/>
      </c>
      <c r="H492" s="247" t="str">
        <f ca="1">IF(ISERROR($S492),"",OFFSET('Smelter Reference List'!$G$4,$S492-4,0))</f>
        <v/>
      </c>
      <c r="I492" s="248" t="str">
        <f ca="1">IF(ISERROR($S492),"",OFFSET('Smelter Reference List'!$H$4,$S492-4,0))</f>
        <v/>
      </c>
      <c r="J492" s="248" t="str">
        <f ca="1">IF(ISERROR($S492),"",OFFSET('Smelter Reference List'!$I$4,$S492-4,0))</f>
        <v/>
      </c>
      <c r="K492" s="245"/>
      <c r="L492" s="245"/>
      <c r="M492" s="245"/>
      <c r="N492" s="245"/>
      <c r="O492" s="245"/>
      <c r="P492" s="245"/>
      <c r="Q492" s="246"/>
      <c r="R492" s="233"/>
      <c r="S492" s="234" t="e">
        <f>IF(C492="",NA(),MATCH($B492&amp;$C492,'Smelter Reference List'!$J:$J,0))</f>
        <v>#N/A</v>
      </c>
      <c r="T492" s="235"/>
      <c r="U492" s="235">
        <f t="shared" ca="1" si="14"/>
        <v>0</v>
      </c>
      <c r="V492" s="235"/>
      <c r="W492" s="235"/>
      <c r="Y492" s="228" t="str">
        <f t="shared" si="15"/>
        <v/>
      </c>
    </row>
    <row r="493" spans="1:25" s="228" customFormat="1" ht="20.25">
      <c r="A493" s="257"/>
      <c r="B493" s="232" t="str">
        <f>IF(LEN(A493)=0,"",INDEX('Smelter Reference List'!$A:$A,MATCH($A493,'Smelter Reference List'!$E:$E,0)))</f>
        <v/>
      </c>
      <c r="C493" s="297" t="str">
        <f>IF(LEN(A493)=0,"",INDEX('Smelter Reference List'!$C:$C,MATCH($A493,'Smelter Reference List'!$E:$E,0)))</f>
        <v/>
      </c>
      <c r="D493" s="161" t="str">
        <f ca="1">IF(ISERROR($S493),"",OFFSET('Smelter Reference List'!$C$4,$S493-4,0)&amp;"")</f>
        <v/>
      </c>
      <c r="E493" s="161" t="str">
        <f ca="1">IF(ISERROR($S493),"",OFFSET('Smelter Reference List'!$D$4,$S493-4,0)&amp;"")</f>
        <v/>
      </c>
      <c r="F493" s="161" t="str">
        <f ca="1">IF(ISERROR($S493),"",OFFSET('Smelter Reference List'!$E$4,$S493-4,0))</f>
        <v/>
      </c>
      <c r="G493" s="161" t="str">
        <f ca="1">IF(C493=$U$4,"Enter smelter details", IF(ISERROR($S493),"",OFFSET('Smelter Reference List'!$F$4,$S493-4,0)))</f>
        <v/>
      </c>
      <c r="H493" s="247" t="str">
        <f ca="1">IF(ISERROR($S493),"",OFFSET('Smelter Reference List'!$G$4,$S493-4,0))</f>
        <v/>
      </c>
      <c r="I493" s="248" t="str">
        <f ca="1">IF(ISERROR($S493),"",OFFSET('Smelter Reference List'!$H$4,$S493-4,0))</f>
        <v/>
      </c>
      <c r="J493" s="248" t="str">
        <f ca="1">IF(ISERROR($S493),"",OFFSET('Smelter Reference List'!$I$4,$S493-4,0))</f>
        <v/>
      </c>
      <c r="K493" s="245"/>
      <c r="L493" s="245"/>
      <c r="M493" s="245"/>
      <c r="N493" s="245"/>
      <c r="O493" s="245"/>
      <c r="P493" s="245"/>
      <c r="Q493" s="246"/>
      <c r="R493" s="233"/>
      <c r="S493" s="234" t="e">
        <f>IF(C493="",NA(),MATCH($B493&amp;$C493,'Smelter Reference List'!$J:$J,0))</f>
        <v>#N/A</v>
      </c>
      <c r="T493" s="235"/>
      <c r="U493" s="235">
        <f t="shared" ca="1" si="14"/>
        <v>0</v>
      </c>
      <c r="V493" s="235"/>
      <c r="W493" s="235"/>
      <c r="Y493" s="228" t="str">
        <f t="shared" si="15"/>
        <v/>
      </c>
    </row>
    <row r="494" spans="1:25" s="228" customFormat="1" ht="20.25">
      <c r="A494" s="257"/>
      <c r="B494" s="232" t="str">
        <f>IF(LEN(A494)=0,"",INDEX('Smelter Reference List'!$A:$A,MATCH($A494,'Smelter Reference List'!$E:$E,0)))</f>
        <v/>
      </c>
      <c r="C494" s="297" t="str">
        <f>IF(LEN(A494)=0,"",INDEX('Smelter Reference List'!$C:$C,MATCH($A494,'Smelter Reference List'!$E:$E,0)))</f>
        <v/>
      </c>
      <c r="D494" s="161" t="str">
        <f ca="1">IF(ISERROR($S494),"",OFFSET('Smelter Reference List'!$C$4,$S494-4,0)&amp;"")</f>
        <v/>
      </c>
      <c r="E494" s="161" t="str">
        <f ca="1">IF(ISERROR($S494),"",OFFSET('Smelter Reference List'!$D$4,$S494-4,0)&amp;"")</f>
        <v/>
      </c>
      <c r="F494" s="161" t="str">
        <f ca="1">IF(ISERROR($S494),"",OFFSET('Smelter Reference List'!$E$4,$S494-4,0))</f>
        <v/>
      </c>
      <c r="G494" s="161" t="str">
        <f ca="1">IF(C494=$U$4,"Enter smelter details", IF(ISERROR($S494),"",OFFSET('Smelter Reference List'!$F$4,$S494-4,0)))</f>
        <v/>
      </c>
      <c r="H494" s="247" t="str">
        <f ca="1">IF(ISERROR($S494),"",OFFSET('Smelter Reference List'!$G$4,$S494-4,0))</f>
        <v/>
      </c>
      <c r="I494" s="248" t="str">
        <f ca="1">IF(ISERROR($S494),"",OFFSET('Smelter Reference List'!$H$4,$S494-4,0))</f>
        <v/>
      </c>
      <c r="J494" s="248" t="str">
        <f ca="1">IF(ISERROR($S494),"",OFFSET('Smelter Reference List'!$I$4,$S494-4,0))</f>
        <v/>
      </c>
      <c r="K494" s="245"/>
      <c r="L494" s="245"/>
      <c r="M494" s="245"/>
      <c r="N494" s="245"/>
      <c r="O494" s="245"/>
      <c r="P494" s="245"/>
      <c r="Q494" s="246"/>
      <c r="R494" s="233"/>
      <c r="S494" s="234" t="e">
        <f>IF(C494="",NA(),MATCH($B494&amp;$C494,'Smelter Reference List'!$J:$J,0))</f>
        <v>#N/A</v>
      </c>
      <c r="T494" s="235"/>
      <c r="U494" s="235">
        <f t="shared" ca="1" si="14"/>
        <v>0</v>
      </c>
      <c r="V494" s="235"/>
      <c r="W494" s="235"/>
      <c r="Y494" s="228" t="str">
        <f t="shared" si="15"/>
        <v/>
      </c>
    </row>
    <row r="495" spans="1:25" s="228" customFormat="1" ht="20.25">
      <c r="A495" s="257"/>
      <c r="B495" s="232" t="str">
        <f>IF(LEN(A495)=0,"",INDEX('Smelter Reference List'!$A:$A,MATCH($A495,'Smelter Reference List'!$E:$E,0)))</f>
        <v/>
      </c>
      <c r="C495" s="297" t="str">
        <f>IF(LEN(A495)=0,"",INDEX('Smelter Reference List'!$C:$C,MATCH($A495,'Smelter Reference List'!$E:$E,0)))</f>
        <v/>
      </c>
      <c r="D495" s="161" t="str">
        <f ca="1">IF(ISERROR($S495),"",OFFSET('Smelter Reference List'!$C$4,$S495-4,0)&amp;"")</f>
        <v/>
      </c>
      <c r="E495" s="161" t="str">
        <f ca="1">IF(ISERROR($S495),"",OFFSET('Smelter Reference List'!$D$4,$S495-4,0)&amp;"")</f>
        <v/>
      </c>
      <c r="F495" s="161" t="str">
        <f ca="1">IF(ISERROR($S495),"",OFFSET('Smelter Reference List'!$E$4,$S495-4,0))</f>
        <v/>
      </c>
      <c r="G495" s="161" t="str">
        <f ca="1">IF(C495=$U$4,"Enter smelter details", IF(ISERROR($S495),"",OFFSET('Smelter Reference List'!$F$4,$S495-4,0)))</f>
        <v/>
      </c>
      <c r="H495" s="247" t="str">
        <f ca="1">IF(ISERROR($S495),"",OFFSET('Smelter Reference List'!$G$4,$S495-4,0))</f>
        <v/>
      </c>
      <c r="I495" s="248" t="str">
        <f ca="1">IF(ISERROR($S495),"",OFFSET('Smelter Reference List'!$H$4,$S495-4,0))</f>
        <v/>
      </c>
      <c r="J495" s="248" t="str">
        <f ca="1">IF(ISERROR($S495),"",OFFSET('Smelter Reference List'!$I$4,$S495-4,0))</f>
        <v/>
      </c>
      <c r="K495" s="245"/>
      <c r="L495" s="245"/>
      <c r="M495" s="245"/>
      <c r="N495" s="245"/>
      <c r="O495" s="245"/>
      <c r="P495" s="245"/>
      <c r="Q495" s="246"/>
      <c r="R495" s="233"/>
      <c r="S495" s="234" t="e">
        <f>IF(C495="",NA(),MATCH($B495&amp;$C495,'Smelter Reference List'!$J:$J,0))</f>
        <v>#N/A</v>
      </c>
      <c r="T495" s="235"/>
      <c r="U495" s="235">
        <f t="shared" ca="1" si="14"/>
        <v>0</v>
      </c>
      <c r="V495" s="235"/>
      <c r="W495" s="235"/>
      <c r="Y495" s="228" t="str">
        <f t="shared" si="15"/>
        <v/>
      </c>
    </row>
    <row r="496" spans="1:25" s="228" customFormat="1" ht="20.25">
      <c r="A496" s="257"/>
      <c r="B496" s="232" t="str">
        <f>IF(LEN(A496)=0,"",INDEX('Smelter Reference List'!$A:$A,MATCH($A496,'Smelter Reference List'!$E:$E,0)))</f>
        <v/>
      </c>
      <c r="C496" s="297" t="str">
        <f>IF(LEN(A496)=0,"",INDEX('Smelter Reference List'!$C:$C,MATCH($A496,'Smelter Reference List'!$E:$E,0)))</f>
        <v/>
      </c>
      <c r="D496" s="161" t="str">
        <f ca="1">IF(ISERROR($S496),"",OFFSET('Smelter Reference List'!$C$4,$S496-4,0)&amp;"")</f>
        <v/>
      </c>
      <c r="E496" s="161" t="str">
        <f ca="1">IF(ISERROR($S496),"",OFFSET('Smelter Reference List'!$D$4,$S496-4,0)&amp;"")</f>
        <v/>
      </c>
      <c r="F496" s="161" t="str">
        <f ca="1">IF(ISERROR($S496),"",OFFSET('Smelter Reference List'!$E$4,$S496-4,0))</f>
        <v/>
      </c>
      <c r="G496" s="161" t="str">
        <f ca="1">IF(C496=$U$4,"Enter smelter details", IF(ISERROR($S496),"",OFFSET('Smelter Reference List'!$F$4,$S496-4,0)))</f>
        <v/>
      </c>
      <c r="H496" s="247" t="str">
        <f ca="1">IF(ISERROR($S496),"",OFFSET('Smelter Reference List'!$G$4,$S496-4,0))</f>
        <v/>
      </c>
      <c r="I496" s="248" t="str">
        <f ca="1">IF(ISERROR($S496),"",OFFSET('Smelter Reference List'!$H$4,$S496-4,0))</f>
        <v/>
      </c>
      <c r="J496" s="248" t="str">
        <f ca="1">IF(ISERROR($S496),"",OFFSET('Smelter Reference List'!$I$4,$S496-4,0))</f>
        <v/>
      </c>
      <c r="K496" s="245"/>
      <c r="L496" s="245"/>
      <c r="M496" s="245"/>
      <c r="N496" s="245"/>
      <c r="O496" s="245"/>
      <c r="P496" s="245"/>
      <c r="Q496" s="246"/>
      <c r="R496" s="233"/>
      <c r="S496" s="234" t="e">
        <f>IF(C496="",NA(),MATCH($B496&amp;$C496,'Smelter Reference List'!$J:$J,0))</f>
        <v>#N/A</v>
      </c>
      <c r="T496" s="235"/>
      <c r="U496" s="235">
        <f t="shared" ca="1" si="14"/>
        <v>0</v>
      </c>
      <c r="V496" s="235"/>
      <c r="W496" s="235"/>
      <c r="Y496" s="228" t="str">
        <f t="shared" si="15"/>
        <v/>
      </c>
    </row>
    <row r="497" spans="1:25" s="228" customFormat="1" ht="20.25">
      <c r="A497" s="257"/>
      <c r="B497" s="232" t="str">
        <f>IF(LEN(A497)=0,"",INDEX('Smelter Reference List'!$A:$A,MATCH($A497,'Smelter Reference List'!$E:$E,0)))</f>
        <v/>
      </c>
      <c r="C497" s="297" t="str">
        <f>IF(LEN(A497)=0,"",INDEX('Smelter Reference List'!$C:$C,MATCH($A497,'Smelter Reference List'!$E:$E,0)))</f>
        <v/>
      </c>
      <c r="D497" s="161" t="str">
        <f ca="1">IF(ISERROR($S497),"",OFFSET('Smelter Reference List'!$C$4,$S497-4,0)&amp;"")</f>
        <v/>
      </c>
      <c r="E497" s="161" t="str">
        <f ca="1">IF(ISERROR($S497),"",OFFSET('Smelter Reference List'!$D$4,$S497-4,0)&amp;"")</f>
        <v/>
      </c>
      <c r="F497" s="161" t="str">
        <f ca="1">IF(ISERROR($S497),"",OFFSET('Smelter Reference List'!$E$4,$S497-4,0))</f>
        <v/>
      </c>
      <c r="G497" s="161" t="str">
        <f ca="1">IF(C497=$U$4,"Enter smelter details", IF(ISERROR($S497),"",OFFSET('Smelter Reference List'!$F$4,$S497-4,0)))</f>
        <v/>
      </c>
      <c r="H497" s="247" t="str">
        <f ca="1">IF(ISERROR($S497),"",OFFSET('Smelter Reference List'!$G$4,$S497-4,0))</f>
        <v/>
      </c>
      <c r="I497" s="248" t="str">
        <f ca="1">IF(ISERROR($S497),"",OFFSET('Smelter Reference List'!$H$4,$S497-4,0))</f>
        <v/>
      </c>
      <c r="J497" s="248" t="str">
        <f ca="1">IF(ISERROR($S497),"",OFFSET('Smelter Reference List'!$I$4,$S497-4,0))</f>
        <v/>
      </c>
      <c r="K497" s="245"/>
      <c r="L497" s="245"/>
      <c r="M497" s="245"/>
      <c r="N497" s="245"/>
      <c r="O497" s="245"/>
      <c r="P497" s="245"/>
      <c r="Q497" s="246"/>
      <c r="R497" s="233"/>
      <c r="S497" s="234" t="e">
        <f>IF(C497="",NA(),MATCH($B497&amp;$C497,'Smelter Reference List'!$J:$J,0))</f>
        <v>#N/A</v>
      </c>
      <c r="T497" s="235"/>
      <c r="U497" s="235">
        <f t="shared" ca="1" si="14"/>
        <v>0</v>
      </c>
      <c r="V497" s="235"/>
      <c r="W497" s="235"/>
      <c r="Y497" s="228" t="str">
        <f t="shared" si="15"/>
        <v/>
      </c>
    </row>
    <row r="498" spans="1:25" s="228" customFormat="1" ht="20.25">
      <c r="A498" s="257"/>
      <c r="B498" s="232" t="str">
        <f>IF(LEN(A498)=0,"",INDEX('Smelter Reference List'!$A:$A,MATCH($A498,'Smelter Reference List'!$E:$E,0)))</f>
        <v/>
      </c>
      <c r="C498" s="297" t="str">
        <f>IF(LEN(A498)=0,"",INDEX('Smelter Reference List'!$C:$C,MATCH($A498,'Smelter Reference List'!$E:$E,0)))</f>
        <v/>
      </c>
      <c r="D498" s="161" t="str">
        <f ca="1">IF(ISERROR($S498),"",OFFSET('Smelter Reference List'!$C$4,$S498-4,0)&amp;"")</f>
        <v/>
      </c>
      <c r="E498" s="161" t="str">
        <f ca="1">IF(ISERROR($S498),"",OFFSET('Smelter Reference List'!$D$4,$S498-4,0)&amp;"")</f>
        <v/>
      </c>
      <c r="F498" s="161" t="str">
        <f ca="1">IF(ISERROR($S498),"",OFFSET('Smelter Reference List'!$E$4,$S498-4,0))</f>
        <v/>
      </c>
      <c r="G498" s="161" t="str">
        <f ca="1">IF(C498=$U$4,"Enter smelter details", IF(ISERROR($S498),"",OFFSET('Smelter Reference List'!$F$4,$S498-4,0)))</f>
        <v/>
      </c>
      <c r="H498" s="247" t="str">
        <f ca="1">IF(ISERROR($S498),"",OFFSET('Smelter Reference List'!$G$4,$S498-4,0))</f>
        <v/>
      </c>
      <c r="I498" s="248" t="str">
        <f ca="1">IF(ISERROR($S498),"",OFFSET('Smelter Reference List'!$H$4,$S498-4,0))</f>
        <v/>
      </c>
      <c r="J498" s="248" t="str">
        <f ca="1">IF(ISERROR($S498),"",OFFSET('Smelter Reference List'!$I$4,$S498-4,0))</f>
        <v/>
      </c>
      <c r="K498" s="245"/>
      <c r="L498" s="245"/>
      <c r="M498" s="245"/>
      <c r="N498" s="245"/>
      <c r="O498" s="245"/>
      <c r="P498" s="245"/>
      <c r="Q498" s="246"/>
      <c r="R498" s="233"/>
      <c r="S498" s="234" t="e">
        <f>IF(C498="",NA(),MATCH($B498&amp;$C498,'Smelter Reference List'!$J:$J,0))</f>
        <v>#N/A</v>
      </c>
      <c r="T498" s="235"/>
      <c r="U498" s="235">
        <f t="shared" ca="1" si="14"/>
        <v>0</v>
      </c>
      <c r="V498" s="235"/>
      <c r="W498" s="235"/>
      <c r="Y498" s="228" t="str">
        <f t="shared" si="15"/>
        <v/>
      </c>
    </row>
    <row r="499" spans="1:25" s="228" customFormat="1" ht="20.25">
      <c r="A499" s="257"/>
      <c r="B499" s="232" t="str">
        <f>IF(LEN(A499)=0,"",INDEX('Smelter Reference List'!$A:$A,MATCH($A499,'Smelter Reference List'!$E:$E,0)))</f>
        <v/>
      </c>
      <c r="C499" s="297" t="str">
        <f>IF(LEN(A499)=0,"",INDEX('Smelter Reference List'!$C:$C,MATCH($A499,'Smelter Reference List'!$E:$E,0)))</f>
        <v/>
      </c>
      <c r="D499" s="161" t="str">
        <f ca="1">IF(ISERROR($S499),"",OFFSET('Smelter Reference List'!$C$4,$S499-4,0)&amp;"")</f>
        <v/>
      </c>
      <c r="E499" s="161" t="str">
        <f ca="1">IF(ISERROR($S499),"",OFFSET('Smelter Reference List'!$D$4,$S499-4,0)&amp;"")</f>
        <v/>
      </c>
      <c r="F499" s="161" t="str">
        <f ca="1">IF(ISERROR($S499),"",OFFSET('Smelter Reference List'!$E$4,$S499-4,0))</f>
        <v/>
      </c>
      <c r="G499" s="161" t="str">
        <f ca="1">IF(C499=$U$4,"Enter smelter details", IF(ISERROR($S499),"",OFFSET('Smelter Reference List'!$F$4,$S499-4,0)))</f>
        <v/>
      </c>
      <c r="H499" s="247" t="str">
        <f ca="1">IF(ISERROR($S499),"",OFFSET('Smelter Reference List'!$G$4,$S499-4,0))</f>
        <v/>
      </c>
      <c r="I499" s="248" t="str">
        <f ca="1">IF(ISERROR($S499),"",OFFSET('Smelter Reference List'!$H$4,$S499-4,0))</f>
        <v/>
      </c>
      <c r="J499" s="248" t="str">
        <f ca="1">IF(ISERROR($S499),"",OFFSET('Smelter Reference List'!$I$4,$S499-4,0))</f>
        <v/>
      </c>
      <c r="K499" s="245"/>
      <c r="L499" s="245"/>
      <c r="M499" s="245"/>
      <c r="N499" s="245"/>
      <c r="O499" s="245"/>
      <c r="P499" s="245"/>
      <c r="Q499" s="246"/>
      <c r="R499" s="233"/>
      <c r="S499" s="234" t="e">
        <f>IF(C499="",NA(),MATCH($B499&amp;$C499,'Smelter Reference List'!$J:$J,0))</f>
        <v>#N/A</v>
      </c>
      <c r="T499" s="235"/>
      <c r="U499" s="235">
        <f t="shared" ca="1" si="14"/>
        <v>0</v>
      </c>
      <c r="V499" s="235"/>
      <c r="W499" s="235"/>
      <c r="Y499" s="228" t="str">
        <f t="shared" si="15"/>
        <v/>
      </c>
    </row>
    <row r="500" spans="1:25" s="228" customFormat="1" ht="20.25">
      <c r="A500" s="257"/>
      <c r="B500" s="232" t="str">
        <f>IF(LEN(A500)=0,"",INDEX('Smelter Reference List'!$A:$A,MATCH($A500,'Smelter Reference List'!$E:$E,0)))</f>
        <v/>
      </c>
      <c r="C500" s="297" t="str">
        <f>IF(LEN(A500)=0,"",INDEX('Smelter Reference List'!$C:$C,MATCH($A500,'Smelter Reference List'!$E:$E,0)))</f>
        <v/>
      </c>
      <c r="D500" s="161" t="str">
        <f ca="1">IF(ISERROR($S500),"",OFFSET('Smelter Reference List'!$C$4,$S500-4,0)&amp;"")</f>
        <v/>
      </c>
      <c r="E500" s="161" t="str">
        <f ca="1">IF(ISERROR($S500),"",OFFSET('Smelter Reference List'!$D$4,$S500-4,0)&amp;"")</f>
        <v/>
      </c>
      <c r="F500" s="161" t="str">
        <f ca="1">IF(ISERROR($S500),"",OFFSET('Smelter Reference List'!$E$4,$S500-4,0))</f>
        <v/>
      </c>
      <c r="G500" s="161" t="str">
        <f ca="1">IF(C500=$U$4,"Enter smelter details", IF(ISERROR($S500),"",OFFSET('Smelter Reference List'!$F$4,$S500-4,0)))</f>
        <v/>
      </c>
      <c r="H500" s="247" t="str">
        <f ca="1">IF(ISERROR($S500),"",OFFSET('Smelter Reference List'!$G$4,$S500-4,0))</f>
        <v/>
      </c>
      <c r="I500" s="248" t="str">
        <f ca="1">IF(ISERROR($S500),"",OFFSET('Smelter Reference List'!$H$4,$S500-4,0))</f>
        <v/>
      </c>
      <c r="J500" s="248" t="str">
        <f ca="1">IF(ISERROR($S500),"",OFFSET('Smelter Reference List'!$I$4,$S500-4,0))</f>
        <v/>
      </c>
      <c r="K500" s="245"/>
      <c r="L500" s="245"/>
      <c r="M500" s="245"/>
      <c r="N500" s="245"/>
      <c r="O500" s="245"/>
      <c r="P500" s="245"/>
      <c r="Q500" s="246"/>
      <c r="R500" s="233"/>
      <c r="S500" s="234" t="e">
        <f>IF(C500="",NA(),MATCH($B500&amp;$C500,'Smelter Reference List'!$J:$J,0))</f>
        <v>#N/A</v>
      </c>
      <c r="T500" s="235"/>
      <c r="U500" s="235">
        <f t="shared" ca="1" si="14"/>
        <v>0</v>
      </c>
      <c r="V500" s="235"/>
      <c r="W500" s="235"/>
      <c r="Y500" s="228" t="str">
        <f t="shared" si="15"/>
        <v/>
      </c>
    </row>
    <row r="501" spans="1:25" s="228" customFormat="1" ht="20.25">
      <c r="A501" s="257"/>
      <c r="B501" s="232" t="str">
        <f>IF(LEN(A501)=0,"",INDEX('Smelter Reference List'!$A:$A,MATCH($A501,'Smelter Reference List'!$E:$E,0)))</f>
        <v/>
      </c>
      <c r="C501" s="297" t="str">
        <f>IF(LEN(A501)=0,"",INDEX('Smelter Reference List'!$C:$C,MATCH($A501,'Smelter Reference List'!$E:$E,0)))</f>
        <v/>
      </c>
      <c r="D501" s="161" t="str">
        <f ca="1">IF(ISERROR($S501),"",OFFSET('Smelter Reference List'!$C$4,$S501-4,0)&amp;"")</f>
        <v/>
      </c>
      <c r="E501" s="161" t="str">
        <f ca="1">IF(ISERROR($S501),"",OFFSET('Smelter Reference List'!$D$4,$S501-4,0)&amp;"")</f>
        <v/>
      </c>
      <c r="F501" s="161" t="str">
        <f ca="1">IF(ISERROR($S501),"",OFFSET('Smelter Reference List'!$E$4,$S501-4,0))</f>
        <v/>
      </c>
      <c r="G501" s="161" t="str">
        <f ca="1">IF(C501=$U$4,"Enter smelter details", IF(ISERROR($S501),"",OFFSET('Smelter Reference List'!$F$4,$S501-4,0)))</f>
        <v/>
      </c>
      <c r="H501" s="247" t="str">
        <f ca="1">IF(ISERROR($S501),"",OFFSET('Smelter Reference List'!$G$4,$S501-4,0))</f>
        <v/>
      </c>
      <c r="I501" s="248" t="str">
        <f ca="1">IF(ISERROR($S501),"",OFFSET('Smelter Reference List'!$H$4,$S501-4,0))</f>
        <v/>
      </c>
      <c r="J501" s="248" t="str">
        <f ca="1">IF(ISERROR($S501),"",OFFSET('Smelter Reference List'!$I$4,$S501-4,0))</f>
        <v/>
      </c>
      <c r="K501" s="245"/>
      <c r="L501" s="245"/>
      <c r="M501" s="245"/>
      <c r="N501" s="245"/>
      <c r="O501" s="245"/>
      <c r="P501" s="245"/>
      <c r="Q501" s="246"/>
      <c r="R501" s="233"/>
      <c r="S501" s="234" t="e">
        <f>IF(C501="",NA(),MATCH($B501&amp;$C501,'Smelter Reference List'!$J:$J,0))</f>
        <v>#N/A</v>
      </c>
      <c r="T501" s="235"/>
      <c r="U501" s="235">
        <f t="shared" ca="1" si="14"/>
        <v>0</v>
      </c>
      <c r="V501" s="235"/>
      <c r="W501" s="235"/>
      <c r="Y501" s="228" t="str">
        <f t="shared" si="15"/>
        <v/>
      </c>
    </row>
    <row r="502" spans="1:25" s="228" customFormat="1" ht="20.25">
      <c r="A502" s="257"/>
      <c r="B502" s="232" t="str">
        <f>IF(LEN(A502)=0,"",INDEX('Smelter Reference List'!$A:$A,MATCH($A502,'Smelter Reference List'!$E:$E,0)))</f>
        <v/>
      </c>
      <c r="C502" s="297" t="str">
        <f>IF(LEN(A502)=0,"",INDEX('Smelter Reference List'!$C:$C,MATCH($A502,'Smelter Reference List'!$E:$E,0)))</f>
        <v/>
      </c>
      <c r="D502" s="161" t="str">
        <f ca="1">IF(ISERROR($S502),"",OFFSET('Smelter Reference List'!$C$4,$S502-4,0)&amp;"")</f>
        <v/>
      </c>
      <c r="E502" s="161" t="str">
        <f ca="1">IF(ISERROR($S502),"",OFFSET('Smelter Reference List'!$D$4,$S502-4,0)&amp;"")</f>
        <v/>
      </c>
      <c r="F502" s="161" t="str">
        <f ca="1">IF(ISERROR($S502),"",OFFSET('Smelter Reference List'!$E$4,$S502-4,0))</f>
        <v/>
      </c>
      <c r="G502" s="161" t="str">
        <f ca="1">IF(C502=$U$4,"Enter smelter details", IF(ISERROR($S502),"",OFFSET('Smelter Reference List'!$F$4,$S502-4,0)))</f>
        <v/>
      </c>
      <c r="H502" s="247" t="str">
        <f ca="1">IF(ISERROR($S502),"",OFFSET('Smelter Reference List'!$G$4,$S502-4,0))</f>
        <v/>
      </c>
      <c r="I502" s="248" t="str">
        <f ca="1">IF(ISERROR($S502),"",OFFSET('Smelter Reference List'!$H$4,$S502-4,0))</f>
        <v/>
      </c>
      <c r="J502" s="248" t="str">
        <f ca="1">IF(ISERROR($S502),"",OFFSET('Smelter Reference List'!$I$4,$S502-4,0))</f>
        <v/>
      </c>
      <c r="K502" s="245"/>
      <c r="L502" s="245"/>
      <c r="M502" s="245"/>
      <c r="N502" s="245"/>
      <c r="O502" s="245"/>
      <c r="P502" s="245"/>
      <c r="Q502" s="246"/>
      <c r="R502" s="233"/>
      <c r="S502" s="234" t="e">
        <f>IF(C502="",NA(),MATCH($B502&amp;$C502,'Smelter Reference List'!$J:$J,0))</f>
        <v>#N/A</v>
      </c>
      <c r="T502" s="235"/>
      <c r="U502" s="235">
        <f t="shared" ca="1" si="14"/>
        <v>0</v>
      </c>
      <c r="V502" s="235"/>
      <c r="W502" s="235"/>
      <c r="Y502" s="228" t="str">
        <f t="shared" si="15"/>
        <v/>
      </c>
    </row>
    <row r="503" spans="1:25" s="228" customFormat="1" ht="20.25">
      <c r="A503" s="257"/>
      <c r="B503" s="232" t="str">
        <f>IF(LEN(A503)=0,"",INDEX('Smelter Reference List'!$A:$A,MATCH($A503,'Smelter Reference List'!$E:$E,0)))</f>
        <v/>
      </c>
      <c r="C503" s="297" t="str">
        <f>IF(LEN(A503)=0,"",INDEX('Smelter Reference List'!$C:$C,MATCH($A503,'Smelter Reference List'!$E:$E,0)))</f>
        <v/>
      </c>
      <c r="D503" s="161" t="str">
        <f ca="1">IF(ISERROR($S503),"",OFFSET('Smelter Reference List'!$C$4,$S503-4,0)&amp;"")</f>
        <v/>
      </c>
      <c r="E503" s="161" t="str">
        <f ca="1">IF(ISERROR($S503),"",OFFSET('Smelter Reference List'!$D$4,$S503-4,0)&amp;"")</f>
        <v/>
      </c>
      <c r="F503" s="161" t="str">
        <f ca="1">IF(ISERROR($S503),"",OFFSET('Smelter Reference List'!$E$4,$S503-4,0))</f>
        <v/>
      </c>
      <c r="G503" s="161" t="str">
        <f ca="1">IF(C503=$U$4,"Enter smelter details", IF(ISERROR($S503),"",OFFSET('Smelter Reference List'!$F$4,$S503-4,0)))</f>
        <v/>
      </c>
      <c r="H503" s="247" t="str">
        <f ca="1">IF(ISERROR($S503),"",OFFSET('Smelter Reference List'!$G$4,$S503-4,0))</f>
        <v/>
      </c>
      <c r="I503" s="248" t="str">
        <f ca="1">IF(ISERROR($S503),"",OFFSET('Smelter Reference List'!$H$4,$S503-4,0))</f>
        <v/>
      </c>
      <c r="J503" s="248" t="str">
        <f ca="1">IF(ISERROR($S503),"",OFFSET('Smelter Reference List'!$I$4,$S503-4,0))</f>
        <v/>
      </c>
      <c r="K503" s="245"/>
      <c r="L503" s="245"/>
      <c r="M503" s="245"/>
      <c r="N503" s="245"/>
      <c r="O503" s="245"/>
      <c r="P503" s="245"/>
      <c r="Q503" s="246"/>
      <c r="R503" s="233"/>
      <c r="S503" s="234" t="e">
        <f>IF(C503="",NA(),MATCH($B503&amp;$C503,'Smelter Reference List'!$J:$J,0))</f>
        <v>#N/A</v>
      </c>
      <c r="T503" s="235"/>
      <c r="U503" s="235">
        <f t="shared" ca="1" si="14"/>
        <v>0</v>
      </c>
      <c r="V503" s="235"/>
      <c r="W503" s="235"/>
      <c r="Y503" s="228" t="str">
        <f t="shared" si="15"/>
        <v/>
      </c>
    </row>
    <row r="504" spans="1:25" s="228" customFormat="1" ht="20.25">
      <c r="A504" s="257"/>
      <c r="B504" s="232" t="str">
        <f>IF(LEN(A504)=0,"",INDEX('Smelter Reference List'!$A:$A,MATCH($A504,'Smelter Reference List'!$E:$E,0)))</f>
        <v/>
      </c>
      <c r="C504" s="297" t="str">
        <f>IF(LEN(A504)=0,"",INDEX('Smelter Reference List'!$C:$C,MATCH($A504,'Smelter Reference List'!$E:$E,0)))</f>
        <v/>
      </c>
      <c r="D504" s="161" t="str">
        <f ca="1">IF(ISERROR($S504),"",OFFSET('Smelter Reference List'!$C$4,$S504-4,0)&amp;"")</f>
        <v/>
      </c>
      <c r="E504" s="161" t="str">
        <f ca="1">IF(ISERROR($S504),"",OFFSET('Smelter Reference List'!$D$4,$S504-4,0)&amp;"")</f>
        <v/>
      </c>
      <c r="F504" s="161" t="str">
        <f ca="1">IF(ISERROR($S504),"",OFFSET('Smelter Reference List'!$E$4,$S504-4,0))</f>
        <v/>
      </c>
      <c r="G504" s="161" t="str">
        <f ca="1">IF(C504=$U$4,"Enter smelter details", IF(ISERROR($S504),"",OFFSET('Smelter Reference List'!$F$4,$S504-4,0)))</f>
        <v/>
      </c>
      <c r="H504" s="247" t="str">
        <f ca="1">IF(ISERROR($S504),"",OFFSET('Smelter Reference List'!$G$4,$S504-4,0))</f>
        <v/>
      </c>
      <c r="I504" s="248" t="str">
        <f ca="1">IF(ISERROR($S504),"",OFFSET('Smelter Reference List'!$H$4,$S504-4,0))</f>
        <v/>
      </c>
      <c r="J504" s="248" t="str">
        <f ca="1">IF(ISERROR($S504),"",OFFSET('Smelter Reference List'!$I$4,$S504-4,0))</f>
        <v/>
      </c>
      <c r="K504" s="245"/>
      <c r="L504" s="245"/>
      <c r="M504" s="245"/>
      <c r="N504" s="245"/>
      <c r="O504" s="245"/>
      <c r="P504" s="245"/>
      <c r="Q504" s="246"/>
      <c r="R504" s="233"/>
      <c r="S504" s="234" t="e">
        <f>IF(C504="",NA(),MATCH($B504&amp;$C504,'Smelter Reference List'!$J:$J,0))</f>
        <v>#N/A</v>
      </c>
      <c r="T504" s="235"/>
      <c r="U504" s="235">
        <f t="shared" ca="1" si="14"/>
        <v>0</v>
      </c>
      <c r="V504" s="235"/>
      <c r="W504" s="235"/>
      <c r="Y504" s="228" t="str">
        <f t="shared" si="15"/>
        <v/>
      </c>
    </row>
    <row r="505" spans="1:25" s="228" customFormat="1" ht="20.25">
      <c r="A505" s="257"/>
      <c r="B505" s="232" t="str">
        <f>IF(LEN(A505)=0,"",INDEX('Smelter Reference List'!$A:$A,MATCH($A505,'Smelter Reference List'!$E:$E,0)))</f>
        <v/>
      </c>
      <c r="C505" s="297" t="str">
        <f>IF(LEN(A505)=0,"",INDEX('Smelter Reference List'!$C:$C,MATCH($A505,'Smelter Reference List'!$E:$E,0)))</f>
        <v/>
      </c>
      <c r="D505" s="161" t="str">
        <f ca="1">IF(ISERROR($S505),"",OFFSET('Smelter Reference List'!$C$4,$S505-4,0)&amp;"")</f>
        <v/>
      </c>
      <c r="E505" s="161" t="str">
        <f ca="1">IF(ISERROR($S505),"",OFFSET('Smelter Reference List'!$D$4,$S505-4,0)&amp;"")</f>
        <v/>
      </c>
      <c r="F505" s="161" t="str">
        <f ca="1">IF(ISERROR($S505),"",OFFSET('Smelter Reference List'!$E$4,$S505-4,0))</f>
        <v/>
      </c>
      <c r="G505" s="161" t="str">
        <f ca="1">IF(C505=$U$4,"Enter smelter details", IF(ISERROR($S505),"",OFFSET('Smelter Reference List'!$F$4,$S505-4,0)))</f>
        <v/>
      </c>
      <c r="H505" s="247" t="str">
        <f ca="1">IF(ISERROR($S505),"",OFFSET('Smelter Reference List'!$G$4,$S505-4,0))</f>
        <v/>
      </c>
      <c r="I505" s="248" t="str">
        <f ca="1">IF(ISERROR($S505),"",OFFSET('Smelter Reference List'!$H$4,$S505-4,0))</f>
        <v/>
      </c>
      <c r="J505" s="248" t="str">
        <f ca="1">IF(ISERROR($S505),"",OFFSET('Smelter Reference List'!$I$4,$S505-4,0))</f>
        <v/>
      </c>
      <c r="K505" s="245"/>
      <c r="L505" s="245"/>
      <c r="M505" s="245"/>
      <c r="N505" s="245"/>
      <c r="O505" s="245"/>
      <c r="P505" s="245"/>
      <c r="Q505" s="246"/>
      <c r="R505" s="233"/>
      <c r="S505" s="234" t="e">
        <f>IF(C505="",NA(),MATCH($B505&amp;$C505,'Smelter Reference List'!$J:$J,0))</f>
        <v>#N/A</v>
      </c>
      <c r="T505" s="235"/>
      <c r="U505" s="235">
        <f t="shared" ca="1" si="14"/>
        <v>0</v>
      </c>
      <c r="V505" s="235"/>
      <c r="W505" s="235"/>
      <c r="Y505" s="228" t="str">
        <f t="shared" si="15"/>
        <v/>
      </c>
    </row>
    <row r="506" spans="1:25" s="228" customFormat="1" ht="20.25">
      <c r="A506" s="257"/>
      <c r="B506" s="232" t="str">
        <f>IF(LEN(A506)=0,"",INDEX('Smelter Reference List'!$A:$A,MATCH($A506,'Smelter Reference List'!$E:$E,0)))</f>
        <v/>
      </c>
      <c r="C506" s="297" t="str">
        <f>IF(LEN(A506)=0,"",INDEX('Smelter Reference List'!$C:$C,MATCH($A506,'Smelter Reference List'!$E:$E,0)))</f>
        <v/>
      </c>
      <c r="D506" s="161" t="str">
        <f ca="1">IF(ISERROR($S506),"",OFFSET('Smelter Reference List'!$C$4,$S506-4,0)&amp;"")</f>
        <v/>
      </c>
      <c r="E506" s="161" t="str">
        <f ca="1">IF(ISERROR($S506),"",OFFSET('Smelter Reference List'!$D$4,$S506-4,0)&amp;"")</f>
        <v/>
      </c>
      <c r="F506" s="161" t="str">
        <f ca="1">IF(ISERROR($S506),"",OFFSET('Smelter Reference List'!$E$4,$S506-4,0))</f>
        <v/>
      </c>
      <c r="G506" s="161" t="str">
        <f ca="1">IF(C506=$U$4,"Enter smelter details", IF(ISERROR($S506),"",OFFSET('Smelter Reference List'!$F$4,$S506-4,0)))</f>
        <v/>
      </c>
      <c r="H506" s="247" t="str">
        <f ca="1">IF(ISERROR($S506),"",OFFSET('Smelter Reference List'!$G$4,$S506-4,0))</f>
        <v/>
      </c>
      <c r="I506" s="248" t="str">
        <f ca="1">IF(ISERROR($S506),"",OFFSET('Smelter Reference List'!$H$4,$S506-4,0))</f>
        <v/>
      </c>
      <c r="J506" s="248" t="str">
        <f ca="1">IF(ISERROR($S506),"",OFFSET('Smelter Reference List'!$I$4,$S506-4,0))</f>
        <v/>
      </c>
      <c r="K506" s="245"/>
      <c r="L506" s="245"/>
      <c r="M506" s="245"/>
      <c r="N506" s="245"/>
      <c r="O506" s="245"/>
      <c r="P506" s="245"/>
      <c r="Q506" s="246"/>
      <c r="R506" s="233"/>
      <c r="S506" s="234" t="e">
        <f>IF(C506="",NA(),MATCH($B506&amp;$C506,'Smelter Reference List'!$J:$J,0))</f>
        <v>#N/A</v>
      </c>
      <c r="T506" s="235"/>
      <c r="U506" s="235">
        <f t="shared" ca="1" si="14"/>
        <v>0</v>
      </c>
      <c r="V506" s="235"/>
      <c r="W506" s="235"/>
      <c r="Y506" s="228" t="str">
        <f t="shared" si="15"/>
        <v/>
      </c>
    </row>
    <row r="507" spans="1:25" s="228" customFormat="1" ht="20.25">
      <c r="A507" s="257"/>
      <c r="B507" s="232" t="str">
        <f>IF(LEN(A507)=0,"",INDEX('Smelter Reference List'!$A:$A,MATCH($A507,'Smelter Reference List'!$E:$E,0)))</f>
        <v/>
      </c>
      <c r="C507" s="297" t="str">
        <f>IF(LEN(A507)=0,"",INDEX('Smelter Reference List'!$C:$C,MATCH($A507,'Smelter Reference List'!$E:$E,0)))</f>
        <v/>
      </c>
      <c r="D507" s="161" t="str">
        <f ca="1">IF(ISERROR($S507),"",OFFSET('Smelter Reference List'!$C$4,$S507-4,0)&amp;"")</f>
        <v/>
      </c>
      <c r="E507" s="161" t="str">
        <f ca="1">IF(ISERROR($S507),"",OFFSET('Smelter Reference List'!$D$4,$S507-4,0)&amp;"")</f>
        <v/>
      </c>
      <c r="F507" s="161" t="str">
        <f ca="1">IF(ISERROR($S507),"",OFFSET('Smelter Reference List'!$E$4,$S507-4,0))</f>
        <v/>
      </c>
      <c r="G507" s="161" t="str">
        <f ca="1">IF(C507=$U$4,"Enter smelter details", IF(ISERROR($S507),"",OFFSET('Smelter Reference List'!$F$4,$S507-4,0)))</f>
        <v/>
      </c>
      <c r="H507" s="247" t="str">
        <f ca="1">IF(ISERROR($S507),"",OFFSET('Smelter Reference List'!$G$4,$S507-4,0))</f>
        <v/>
      </c>
      <c r="I507" s="248" t="str">
        <f ca="1">IF(ISERROR($S507),"",OFFSET('Smelter Reference List'!$H$4,$S507-4,0))</f>
        <v/>
      </c>
      <c r="J507" s="248" t="str">
        <f ca="1">IF(ISERROR($S507),"",OFFSET('Smelter Reference List'!$I$4,$S507-4,0))</f>
        <v/>
      </c>
      <c r="K507" s="245"/>
      <c r="L507" s="245"/>
      <c r="M507" s="245"/>
      <c r="N507" s="245"/>
      <c r="O507" s="245"/>
      <c r="P507" s="245"/>
      <c r="Q507" s="246"/>
      <c r="R507" s="233"/>
      <c r="S507" s="234" t="e">
        <f>IF(C507="",NA(),MATCH($B507&amp;$C507,'Smelter Reference List'!$J:$J,0))</f>
        <v>#N/A</v>
      </c>
      <c r="T507" s="235"/>
      <c r="U507" s="235">
        <f t="shared" ca="1" si="14"/>
        <v>0</v>
      </c>
      <c r="V507" s="235"/>
      <c r="W507" s="235"/>
      <c r="Y507" s="228" t="str">
        <f t="shared" si="15"/>
        <v/>
      </c>
    </row>
    <row r="508" spans="1:25" s="228" customFormat="1" ht="20.25">
      <c r="A508" s="257"/>
      <c r="B508" s="232" t="str">
        <f>IF(LEN(A508)=0,"",INDEX('Smelter Reference List'!$A:$A,MATCH($A508,'Smelter Reference List'!$E:$E,0)))</f>
        <v/>
      </c>
      <c r="C508" s="297" t="str">
        <f>IF(LEN(A508)=0,"",INDEX('Smelter Reference List'!$C:$C,MATCH($A508,'Smelter Reference List'!$E:$E,0)))</f>
        <v/>
      </c>
      <c r="D508" s="161" t="str">
        <f ca="1">IF(ISERROR($S508),"",OFFSET('Smelter Reference List'!$C$4,$S508-4,0)&amp;"")</f>
        <v/>
      </c>
      <c r="E508" s="161" t="str">
        <f ca="1">IF(ISERROR($S508),"",OFFSET('Smelter Reference List'!$D$4,$S508-4,0)&amp;"")</f>
        <v/>
      </c>
      <c r="F508" s="161" t="str">
        <f ca="1">IF(ISERROR($S508),"",OFFSET('Smelter Reference List'!$E$4,$S508-4,0))</f>
        <v/>
      </c>
      <c r="G508" s="161" t="str">
        <f ca="1">IF(C508=$U$4,"Enter smelter details", IF(ISERROR($S508),"",OFFSET('Smelter Reference List'!$F$4,$S508-4,0)))</f>
        <v/>
      </c>
      <c r="H508" s="247" t="str">
        <f ca="1">IF(ISERROR($S508),"",OFFSET('Smelter Reference List'!$G$4,$S508-4,0))</f>
        <v/>
      </c>
      <c r="I508" s="248" t="str">
        <f ca="1">IF(ISERROR($S508),"",OFFSET('Smelter Reference List'!$H$4,$S508-4,0))</f>
        <v/>
      </c>
      <c r="J508" s="248" t="str">
        <f ca="1">IF(ISERROR($S508),"",OFFSET('Smelter Reference List'!$I$4,$S508-4,0))</f>
        <v/>
      </c>
      <c r="K508" s="245"/>
      <c r="L508" s="245"/>
      <c r="M508" s="245"/>
      <c r="N508" s="245"/>
      <c r="O508" s="245"/>
      <c r="P508" s="245"/>
      <c r="Q508" s="246"/>
      <c r="R508" s="233"/>
      <c r="S508" s="234" t="e">
        <f>IF(C508="",NA(),MATCH($B508&amp;$C508,'Smelter Reference List'!$J:$J,0))</f>
        <v>#N/A</v>
      </c>
      <c r="T508" s="235"/>
      <c r="U508" s="235">
        <f t="shared" ca="1" si="14"/>
        <v>0</v>
      </c>
      <c r="V508" s="235"/>
      <c r="W508" s="235"/>
      <c r="Y508" s="228" t="str">
        <f t="shared" si="15"/>
        <v/>
      </c>
    </row>
    <row r="509" spans="1:25" s="228" customFormat="1" ht="20.25">
      <c r="A509" s="257"/>
      <c r="B509" s="232" t="str">
        <f>IF(LEN(A509)=0,"",INDEX('Smelter Reference List'!$A:$A,MATCH($A509,'Smelter Reference List'!$E:$E,0)))</f>
        <v/>
      </c>
      <c r="C509" s="297" t="str">
        <f>IF(LEN(A509)=0,"",INDEX('Smelter Reference List'!$C:$C,MATCH($A509,'Smelter Reference List'!$E:$E,0)))</f>
        <v/>
      </c>
      <c r="D509" s="161" t="str">
        <f ca="1">IF(ISERROR($S509),"",OFFSET('Smelter Reference List'!$C$4,$S509-4,0)&amp;"")</f>
        <v/>
      </c>
      <c r="E509" s="161" t="str">
        <f ca="1">IF(ISERROR($S509),"",OFFSET('Smelter Reference List'!$D$4,$S509-4,0)&amp;"")</f>
        <v/>
      </c>
      <c r="F509" s="161" t="str">
        <f ca="1">IF(ISERROR($S509),"",OFFSET('Smelter Reference List'!$E$4,$S509-4,0))</f>
        <v/>
      </c>
      <c r="G509" s="161" t="str">
        <f ca="1">IF(C509=$U$4,"Enter smelter details", IF(ISERROR($S509),"",OFFSET('Smelter Reference List'!$F$4,$S509-4,0)))</f>
        <v/>
      </c>
      <c r="H509" s="247" t="str">
        <f ca="1">IF(ISERROR($S509),"",OFFSET('Smelter Reference List'!$G$4,$S509-4,0))</f>
        <v/>
      </c>
      <c r="I509" s="248" t="str">
        <f ca="1">IF(ISERROR($S509),"",OFFSET('Smelter Reference List'!$H$4,$S509-4,0))</f>
        <v/>
      </c>
      <c r="J509" s="248" t="str">
        <f ca="1">IF(ISERROR($S509),"",OFFSET('Smelter Reference List'!$I$4,$S509-4,0))</f>
        <v/>
      </c>
      <c r="K509" s="245"/>
      <c r="L509" s="245"/>
      <c r="M509" s="245"/>
      <c r="N509" s="245"/>
      <c r="O509" s="245"/>
      <c r="P509" s="245"/>
      <c r="Q509" s="246"/>
      <c r="R509" s="233"/>
      <c r="S509" s="234" t="e">
        <f>IF(C509="",NA(),MATCH($B509&amp;$C509,'Smelter Reference List'!$J:$J,0))</f>
        <v>#N/A</v>
      </c>
      <c r="T509" s="235"/>
      <c r="U509" s="235">
        <f t="shared" ca="1" si="14"/>
        <v>0</v>
      </c>
      <c r="V509" s="235"/>
      <c r="W509" s="235"/>
      <c r="Y509" s="228" t="str">
        <f t="shared" si="15"/>
        <v/>
      </c>
    </row>
    <row r="510" spans="1:25" s="228" customFormat="1" ht="20.25">
      <c r="A510" s="257"/>
      <c r="B510" s="232" t="str">
        <f>IF(LEN(A510)=0,"",INDEX('Smelter Reference List'!$A:$A,MATCH($A510,'Smelter Reference List'!$E:$E,0)))</f>
        <v/>
      </c>
      <c r="C510" s="297" t="str">
        <f>IF(LEN(A510)=0,"",INDEX('Smelter Reference List'!$C:$C,MATCH($A510,'Smelter Reference List'!$E:$E,0)))</f>
        <v/>
      </c>
      <c r="D510" s="161" t="str">
        <f ca="1">IF(ISERROR($S510),"",OFFSET('Smelter Reference List'!$C$4,$S510-4,0)&amp;"")</f>
        <v/>
      </c>
      <c r="E510" s="161" t="str">
        <f ca="1">IF(ISERROR($S510),"",OFFSET('Smelter Reference List'!$D$4,$S510-4,0)&amp;"")</f>
        <v/>
      </c>
      <c r="F510" s="161" t="str">
        <f ca="1">IF(ISERROR($S510),"",OFFSET('Smelter Reference List'!$E$4,$S510-4,0))</f>
        <v/>
      </c>
      <c r="G510" s="161" t="str">
        <f ca="1">IF(C510=$U$4,"Enter smelter details", IF(ISERROR($S510),"",OFFSET('Smelter Reference List'!$F$4,$S510-4,0)))</f>
        <v/>
      </c>
      <c r="H510" s="247" t="str">
        <f ca="1">IF(ISERROR($S510),"",OFFSET('Smelter Reference List'!$G$4,$S510-4,0))</f>
        <v/>
      </c>
      <c r="I510" s="248" t="str">
        <f ca="1">IF(ISERROR($S510),"",OFFSET('Smelter Reference List'!$H$4,$S510-4,0))</f>
        <v/>
      </c>
      <c r="J510" s="248" t="str">
        <f ca="1">IF(ISERROR($S510),"",OFFSET('Smelter Reference List'!$I$4,$S510-4,0))</f>
        <v/>
      </c>
      <c r="K510" s="245"/>
      <c r="L510" s="245"/>
      <c r="M510" s="245"/>
      <c r="N510" s="245"/>
      <c r="O510" s="245"/>
      <c r="P510" s="245"/>
      <c r="Q510" s="246"/>
      <c r="R510" s="233"/>
      <c r="S510" s="234" t="e">
        <f>IF(C510="",NA(),MATCH($B510&amp;$C510,'Smelter Reference List'!$J:$J,0))</f>
        <v>#N/A</v>
      </c>
      <c r="T510" s="235"/>
      <c r="U510" s="235">
        <f t="shared" ca="1" si="14"/>
        <v>0</v>
      </c>
      <c r="V510" s="235"/>
      <c r="W510" s="235"/>
      <c r="Y510" s="228" t="str">
        <f t="shared" si="15"/>
        <v/>
      </c>
    </row>
    <row r="511" spans="1:25" s="228" customFormat="1" ht="20.25">
      <c r="A511" s="257"/>
      <c r="B511" s="232" t="str">
        <f>IF(LEN(A511)=0,"",INDEX('Smelter Reference List'!$A:$A,MATCH($A511,'Smelter Reference List'!$E:$E,0)))</f>
        <v/>
      </c>
      <c r="C511" s="297" t="str">
        <f>IF(LEN(A511)=0,"",INDEX('Smelter Reference List'!$C:$C,MATCH($A511,'Smelter Reference List'!$E:$E,0)))</f>
        <v/>
      </c>
      <c r="D511" s="161" t="str">
        <f ca="1">IF(ISERROR($S511),"",OFFSET('Smelter Reference List'!$C$4,$S511-4,0)&amp;"")</f>
        <v/>
      </c>
      <c r="E511" s="161" t="str">
        <f ca="1">IF(ISERROR($S511),"",OFFSET('Smelter Reference List'!$D$4,$S511-4,0)&amp;"")</f>
        <v/>
      </c>
      <c r="F511" s="161" t="str">
        <f ca="1">IF(ISERROR($S511),"",OFFSET('Smelter Reference List'!$E$4,$S511-4,0))</f>
        <v/>
      </c>
      <c r="G511" s="161" t="str">
        <f ca="1">IF(C511=$U$4,"Enter smelter details", IF(ISERROR($S511),"",OFFSET('Smelter Reference List'!$F$4,$S511-4,0)))</f>
        <v/>
      </c>
      <c r="H511" s="247" t="str">
        <f ca="1">IF(ISERROR($S511),"",OFFSET('Smelter Reference List'!$G$4,$S511-4,0))</f>
        <v/>
      </c>
      <c r="I511" s="248" t="str">
        <f ca="1">IF(ISERROR($S511),"",OFFSET('Smelter Reference List'!$H$4,$S511-4,0))</f>
        <v/>
      </c>
      <c r="J511" s="248" t="str">
        <f ca="1">IF(ISERROR($S511),"",OFFSET('Smelter Reference List'!$I$4,$S511-4,0))</f>
        <v/>
      </c>
      <c r="K511" s="245"/>
      <c r="L511" s="245"/>
      <c r="M511" s="245"/>
      <c r="N511" s="245"/>
      <c r="O511" s="245"/>
      <c r="P511" s="245"/>
      <c r="Q511" s="246"/>
      <c r="R511" s="233"/>
      <c r="S511" s="234" t="e">
        <f>IF(C511="",NA(),MATCH($B511&amp;$C511,'Smelter Reference List'!$J:$J,0))</f>
        <v>#N/A</v>
      </c>
      <c r="T511" s="235"/>
      <c r="U511" s="235">
        <f t="shared" ca="1" si="14"/>
        <v>0</v>
      </c>
      <c r="V511" s="235"/>
      <c r="W511" s="235"/>
      <c r="Y511" s="228" t="str">
        <f t="shared" si="15"/>
        <v/>
      </c>
    </row>
    <row r="512" spans="1:25" s="228" customFormat="1" ht="20.25">
      <c r="A512" s="257"/>
      <c r="B512" s="232" t="str">
        <f>IF(LEN(A512)=0,"",INDEX('Smelter Reference List'!$A:$A,MATCH($A512,'Smelter Reference List'!$E:$E,0)))</f>
        <v/>
      </c>
      <c r="C512" s="297" t="str">
        <f>IF(LEN(A512)=0,"",INDEX('Smelter Reference List'!$C:$C,MATCH($A512,'Smelter Reference List'!$E:$E,0)))</f>
        <v/>
      </c>
      <c r="D512" s="161" t="str">
        <f ca="1">IF(ISERROR($S512),"",OFFSET('Smelter Reference List'!$C$4,$S512-4,0)&amp;"")</f>
        <v/>
      </c>
      <c r="E512" s="161" t="str">
        <f ca="1">IF(ISERROR($S512),"",OFFSET('Smelter Reference List'!$D$4,$S512-4,0)&amp;"")</f>
        <v/>
      </c>
      <c r="F512" s="161" t="str">
        <f ca="1">IF(ISERROR($S512),"",OFFSET('Smelter Reference List'!$E$4,$S512-4,0))</f>
        <v/>
      </c>
      <c r="G512" s="161" t="str">
        <f ca="1">IF(C512=$U$4,"Enter smelter details", IF(ISERROR($S512),"",OFFSET('Smelter Reference List'!$F$4,$S512-4,0)))</f>
        <v/>
      </c>
      <c r="H512" s="247" t="str">
        <f ca="1">IF(ISERROR($S512),"",OFFSET('Smelter Reference List'!$G$4,$S512-4,0))</f>
        <v/>
      </c>
      <c r="I512" s="248" t="str">
        <f ca="1">IF(ISERROR($S512),"",OFFSET('Smelter Reference List'!$H$4,$S512-4,0))</f>
        <v/>
      </c>
      <c r="J512" s="248" t="str">
        <f ca="1">IF(ISERROR($S512),"",OFFSET('Smelter Reference List'!$I$4,$S512-4,0))</f>
        <v/>
      </c>
      <c r="K512" s="245"/>
      <c r="L512" s="245"/>
      <c r="M512" s="245"/>
      <c r="N512" s="245"/>
      <c r="O512" s="245"/>
      <c r="P512" s="245"/>
      <c r="Q512" s="246"/>
      <c r="R512" s="233"/>
      <c r="S512" s="234" t="e">
        <f>IF(C512="",NA(),MATCH($B512&amp;$C512,'Smelter Reference List'!$J:$J,0))</f>
        <v>#N/A</v>
      </c>
      <c r="T512" s="235"/>
      <c r="U512" s="235">
        <f t="shared" ca="1" si="14"/>
        <v>0</v>
      </c>
      <c r="V512" s="235"/>
      <c r="W512" s="235"/>
      <c r="Y512" s="228" t="str">
        <f t="shared" si="15"/>
        <v/>
      </c>
    </row>
    <row r="513" spans="1:25" s="228" customFormat="1" ht="20.25">
      <c r="A513" s="257"/>
      <c r="B513" s="232" t="str">
        <f>IF(LEN(A513)=0,"",INDEX('Smelter Reference List'!$A:$A,MATCH($A513,'Smelter Reference List'!$E:$E,0)))</f>
        <v/>
      </c>
      <c r="C513" s="297" t="str">
        <f>IF(LEN(A513)=0,"",INDEX('Smelter Reference List'!$C:$C,MATCH($A513,'Smelter Reference List'!$E:$E,0)))</f>
        <v/>
      </c>
      <c r="D513" s="161" t="str">
        <f ca="1">IF(ISERROR($S513),"",OFFSET('Smelter Reference List'!$C$4,$S513-4,0)&amp;"")</f>
        <v/>
      </c>
      <c r="E513" s="161" t="str">
        <f ca="1">IF(ISERROR($S513),"",OFFSET('Smelter Reference List'!$D$4,$S513-4,0)&amp;"")</f>
        <v/>
      </c>
      <c r="F513" s="161" t="str">
        <f ca="1">IF(ISERROR($S513),"",OFFSET('Smelter Reference List'!$E$4,$S513-4,0))</f>
        <v/>
      </c>
      <c r="G513" s="161" t="str">
        <f ca="1">IF(C513=$U$4,"Enter smelter details", IF(ISERROR($S513),"",OFFSET('Smelter Reference List'!$F$4,$S513-4,0)))</f>
        <v/>
      </c>
      <c r="H513" s="247" t="str">
        <f ca="1">IF(ISERROR($S513),"",OFFSET('Smelter Reference List'!$G$4,$S513-4,0))</f>
        <v/>
      </c>
      <c r="I513" s="248" t="str">
        <f ca="1">IF(ISERROR($S513),"",OFFSET('Smelter Reference List'!$H$4,$S513-4,0))</f>
        <v/>
      </c>
      <c r="J513" s="248" t="str">
        <f ca="1">IF(ISERROR($S513),"",OFFSET('Smelter Reference List'!$I$4,$S513-4,0))</f>
        <v/>
      </c>
      <c r="K513" s="245"/>
      <c r="L513" s="245"/>
      <c r="M513" s="245"/>
      <c r="N513" s="245"/>
      <c r="O513" s="245"/>
      <c r="P513" s="245"/>
      <c r="Q513" s="246"/>
      <c r="R513" s="233"/>
      <c r="S513" s="234" t="e">
        <f>IF(C513="",NA(),MATCH($B513&amp;$C513,'Smelter Reference List'!$J:$J,0))</f>
        <v>#N/A</v>
      </c>
      <c r="T513" s="235"/>
      <c r="U513" s="235">
        <f t="shared" ca="1" si="14"/>
        <v>0</v>
      </c>
      <c r="V513" s="235"/>
      <c r="W513" s="235"/>
      <c r="Y513" s="228" t="str">
        <f t="shared" si="15"/>
        <v/>
      </c>
    </row>
    <row r="514" spans="1:25" s="228" customFormat="1" ht="20.25">
      <c r="A514" s="257"/>
      <c r="B514" s="232" t="str">
        <f>IF(LEN(A514)=0,"",INDEX('Smelter Reference List'!$A:$A,MATCH($A514,'Smelter Reference List'!$E:$E,0)))</f>
        <v/>
      </c>
      <c r="C514" s="297" t="str">
        <f>IF(LEN(A514)=0,"",INDEX('Smelter Reference List'!$C:$C,MATCH($A514,'Smelter Reference List'!$E:$E,0)))</f>
        <v/>
      </c>
      <c r="D514" s="161" t="str">
        <f ca="1">IF(ISERROR($S514),"",OFFSET('Smelter Reference List'!$C$4,$S514-4,0)&amp;"")</f>
        <v/>
      </c>
      <c r="E514" s="161" t="str">
        <f ca="1">IF(ISERROR($S514),"",OFFSET('Smelter Reference List'!$D$4,$S514-4,0)&amp;"")</f>
        <v/>
      </c>
      <c r="F514" s="161" t="str">
        <f ca="1">IF(ISERROR($S514),"",OFFSET('Smelter Reference List'!$E$4,$S514-4,0))</f>
        <v/>
      </c>
      <c r="G514" s="161" t="str">
        <f ca="1">IF(C514=$U$4,"Enter smelter details", IF(ISERROR($S514),"",OFFSET('Smelter Reference List'!$F$4,$S514-4,0)))</f>
        <v/>
      </c>
      <c r="H514" s="247" t="str">
        <f ca="1">IF(ISERROR($S514),"",OFFSET('Smelter Reference List'!$G$4,$S514-4,0))</f>
        <v/>
      </c>
      <c r="I514" s="248" t="str">
        <f ca="1">IF(ISERROR($S514),"",OFFSET('Smelter Reference List'!$H$4,$S514-4,0))</f>
        <v/>
      </c>
      <c r="J514" s="248" t="str">
        <f ca="1">IF(ISERROR($S514),"",OFFSET('Smelter Reference List'!$I$4,$S514-4,0))</f>
        <v/>
      </c>
      <c r="K514" s="245"/>
      <c r="L514" s="245"/>
      <c r="M514" s="245"/>
      <c r="N514" s="245"/>
      <c r="O514" s="245"/>
      <c r="P514" s="245"/>
      <c r="Q514" s="246"/>
      <c r="R514" s="233"/>
      <c r="S514" s="234" t="e">
        <f>IF(C514="",NA(),MATCH($B514&amp;$C514,'Smelter Reference List'!$J:$J,0))</f>
        <v>#N/A</v>
      </c>
      <c r="T514" s="235"/>
      <c r="U514" s="235">
        <f t="shared" ca="1" si="14"/>
        <v>0</v>
      </c>
      <c r="V514" s="235"/>
      <c r="W514" s="235"/>
      <c r="Y514" s="228" t="str">
        <f t="shared" si="15"/>
        <v/>
      </c>
    </row>
    <row r="515" spans="1:25" s="228" customFormat="1" ht="20.25">
      <c r="A515" s="257"/>
      <c r="B515" s="232" t="str">
        <f>IF(LEN(A515)=0,"",INDEX('Smelter Reference List'!$A:$A,MATCH($A515,'Smelter Reference List'!$E:$E,0)))</f>
        <v/>
      </c>
      <c r="C515" s="297" t="str">
        <f>IF(LEN(A515)=0,"",INDEX('Smelter Reference List'!$C:$C,MATCH($A515,'Smelter Reference List'!$E:$E,0)))</f>
        <v/>
      </c>
      <c r="D515" s="161" t="str">
        <f ca="1">IF(ISERROR($S515),"",OFFSET('Smelter Reference List'!$C$4,$S515-4,0)&amp;"")</f>
        <v/>
      </c>
      <c r="E515" s="161" t="str">
        <f ca="1">IF(ISERROR($S515),"",OFFSET('Smelter Reference List'!$D$4,$S515-4,0)&amp;"")</f>
        <v/>
      </c>
      <c r="F515" s="161" t="str">
        <f ca="1">IF(ISERROR($S515),"",OFFSET('Smelter Reference List'!$E$4,$S515-4,0))</f>
        <v/>
      </c>
      <c r="G515" s="161" t="str">
        <f ca="1">IF(C515=$U$4,"Enter smelter details", IF(ISERROR($S515),"",OFFSET('Smelter Reference List'!$F$4,$S515-4,0)))</f>
        <v/>
      </c>
      <c r="H515" s="247" t="str">
        <f ca="1">IF(ISERROR($S515),"",OFFSET('Smelter Reference List'!$G$4,$S515-4,0))</f>
        <v/>
      </c>
      <c r="I515" s="248" t="str">
        <f ca="1">IF(ISERROR($S515),"",OFFSET('Smelter Reference List'!$H$4,$S515-4,0))</f>
        <v/>
      </c>
      <c r="J515" s="248" t="str">
        <f ca="1">IF(ISERROR($S515),"",OFFSET('Smelter Reference List'!$I$4,$S515-4,0))</f>
        <v/>
      </c>
      <c r="K515" s="245"/>
      <c r="L515" s="245"/>
      <c r="M515" s="245"/>
      <c r="N515" s="245"/>
      <c r="O515" s="245"/>
      <c r="P515" s="245"/>
      <c r="Q515" s="246"/>
      <c r="R515" s="233"/>
      <c r="S515" s="234" t="e">
        <f>IF(C515="",NA(),MATCH($B515&amp;$C515,'Smelter Reference List'!$J:$J,0))</f>
        <v>#N/A</v>
      </c>
      <c r="T515" s="235"/>
      <c r="U515" s="235">
        <f t="shared" ca="1" si="14"/>
        <v>0</v>
      </c>
      <c r="V515" s="235"/>
      <c r="W515" s="235"/>
      <c r="Y515" s="228" t="str">
        <f t="shared" si="15"/>
        <v/>
      </c>
    </row>
    <row r="516" spans="1:25" s="228" customFormat="1" ht="20.25">
      <c r="A516" s="257"/>
      <c r="B516" s="232" t="str">
        <f>IF(LEN(A516)=0,"",INDEX('Smelter Reference List'!$A:$A,MATCH($A516,'Smelter Reference List'!$E:$E,0)))</f>
        <v/>
      </c>
      <c r="C516" s="297" t="str">
        <f>IF(LEN(A516)=0,"",INDEX('Smelter Reference List'!$C:$C,MATCH($A516,'Smelter Reference List'!$E:$E,0)))</f>
        <v/>
      </c>
      <c r="D516" s="161" t="str">
        <f ca="1">IF(ISERROR($S516),"",OFFSET('Smelter Reference List'!$C$4,$S516-4,0)&amp;"")</f>
        <v/>
      </c>
      <c r="E516" s="161" t="str">
        <f ca="1">IF(ISERROR($S516),"",OFFSET('Smelter Reference List'!$D$4,$S516-4,0)&amp;"")</f>
        <v/>
      </c>
      <c r="F516" s="161" t="str">
        <f ca="1">IF(ISERROR($S516),"",OFFSET('Smelter Reference List'!$E$4,$S516-4,0))</f>
        <v/>
      </c>
      <c r="G516" s="161" t="str">
        <f ca="1">IF(C516=$U$4,"Enter smelter details", IF(ISERROR($S516),"",OFFSET('Smelter Reference List'!$F$4,$S516-4,0)))</f>
        <v/>
      </c>
      <c r="H516" s="247" t="str">
        <f ca="1">IF(ISERROR($S516),"",OFFSET('Smelter Reference List'!$G$4,$S516-4,0))</f>
        <v/>
      </c>
      <c r="I516" s="248" t="str">
        <f ca="1">IF(ISERROR($S516),"",OFFSET('Smelter Reference List'!$H$4,$S516-4,0))</f>
        <v/>
      </c>
      <c r="J516" s="248" t="str">
        <f ca="1">IF(ISERROR($S516),"",OFFSET('Smelter Reference List'!$I$4,$S516-4,0))</f>
        <v/>
      </c>
      <c r="K516" s="245"/>
      <c r="L516" s="245"/>
      <c r="M516" s="245"/>
      <c r="N516" s="245"/>
      <c r="O516" s="245"/>
      <c r="P516" s="245"/>
      <c r="Q516" s="246"/>
      <c r="R516" s="233"/>
      <c r="S516" s="234" t="e">
        <f>IF(C516="",NA(),MATCH($B516&amp;$C516,'Smelter Reference List'!$J:$J,0))</f>
        <v>#N/A</v>
      </c>
      <c r="T516" s="235"/>
      <c r="U516" s="235">
        <f t="shared" ca="1" si="14"/>
        <v>0</v>
      </c>
      <c r="V516" s="235"/>
      <c r="W516" s="235"/>
      <c r="Y516" s="228" t="str">
        <f t="shared" si="15"/>
        <v/>
      </c>
    </row>
    <row r="517" spans="1:25" s="228" customFormat="1" ht="20.25">
      <c r="A517" s="257"/>
      <c r="B517" s="232" t="str">
        <f>IF(LEN(A517)=0,"",INDEX('Smelter Reference List'!$A:$A,MATCH($A517,'Smelter Reference List'!$E:$E,0)))</f>
        <v/>
      </c>
      <c r="C517" s="297" t="str">
        <f>IF(LEN(A517)=0,"",INDEX('Smelter Reference List'!$C:$C,MATCH($A517,'Smelter Reference List'!$E:$E,0)))</f>
        <v/>
      </c>
      <c r="D517" s="161" t="str">
        <f ca="1">IF(ISERROR($S517),"",OFFSET('Smelter Reference List'!$C$4,$S517-4,0)&amp;"")</f>
        <v/>
      </c>
      <c r="E517" s="161" t="str">
        <f ca="1">IF(ISERROR($S517),"",OFFSET('Smelter Reference List'!$D$4,$S517-4,0)&amp;"")</f>
        <v/>
      </c>
      <c r="F517" s="161" t="str">
        <f ca="1">IF(ISERROR($S517),"",OFFSET('Smelter Reference List'!$E$4,$S517-4,0))</f>
        <v/>
      </c>
      <c r="G517" s="161" t="str">
        <f ca="1">IF(C517=$U$4,"Enter smelter details", IF(ISERROR($S517),"",OFFSET('Smelter Reference List'!$F$4,$S517-4,0)))</f>
        <v/>
      </c>
      <c r="H517" s="247" t="str">
        <f ca="1">IF(ISERROR($S517),"",OFFSET('Smelter Reference List'!$G$4,$S517-4,0))</f>
        <v/>
      </c>
      <c r="I517" s="248" t="str">
        <f ca="1">IF(ISERROR($S517),"",OFFSET('Smelter Reference List'!$H$4,$S517-4,0))</f>
        <v/>
      </c>
      <c r="J517" s="248" t="str">
        <f ca="1">IF(ISERROR($S517),"",OFFSET('Smelter Reference List'!$I$4,$S517-4,0))</f>
        <v/>
      </c>
      <c r="K517" s="245"/>
      <c r="L517" s="245"/>
      <c r="M517" s="245"/>
      <c r="N517" s="245"/>
      <c r="O517" s="245"/>
      <c r="P517" s="245"/>
      <c r="Q517" s="246"/>
      <c r="R517" s="233"/>
      <c r="S517" s="234" t="e">
        <f>IF(C517="",NA(),MATCH($B517&amp;$C517,'Smelter Reference List'!$J:$J,0))</f>
        <v>#N/A</v>
      </c>
      <c r="T517" s="235"/>
      <c r="U517" s="235">
        <f t="shared" ca="1" si="14"/>
        <v>0</v>
      </c>
      <c r="V517" s="235"/>
      <c r="W517" s="235"/>
      <c r="Y517" s="228" t="str">
        <f t="shared" si="15"/>
        <v/>
      </c>
    </row>
    <row r="518" spans="1:25" s="228" customFormat="1" ht="20.25">
      <c r="A518" s="257"/>
      <c r="B518" s="232" t="str">
        <f>IF(LEN(A518)=0,"",INDEX('Smelter Reference List'!$A:$A,MATCH($A518,'Smelter Reference List'!$E:$E,0)))</f>
        <v/>
      </c>
      <c r="C518" s="297" t="str">
        <f>IF(LEN(A518)=0,"",INDEX('Smelter Reference List'!$C:$C,MATCH($A518,'Smelter Reference List'!$E:$E,0)))</f>
        <v/>
      </c>
      <c r="D518" s="161" t="str">
        <f ca="1">IF(ISERROR($S518),"",OFFSET('Smelter Reference List'!$C$4,$S518-4,0)&amp;"")</f>
        <v/>
      </c>
      <c r="E518" s="161" t="str">
        <f ca="1">IF(ISERROR($S518),"",OFFSET('Smelter Reference List'!$D$4,$S518-4,0)&amp;"")</f>
        <v/>
      </c>
      <c r="F518" s="161" t="str">
        <f ca="1">IF(ISERROR($S518),"",OFFSET('Smelter Reference List'!$E$4,$S518-4,0))</f>
        <v/>
      </c>
      <c r="G518" s="161" t="str">
        <f ca="1">IF(C518=$U$4,"Enter smelter details", IF(ISERROR($S518),"",OFFSET('Smelter Reference List'!$F$4,$S518-4,0)))</f>
        <v/>
      </c>
      <c r="H518" s="247" t="str">
        <f ca="1">IF(ISERROR($S518),"",OFFSET('Smelter Reference List'!$G$4,$S518-4,0))</f>
        <v/>
      </c>
      <c r="I518" s="248" t="str">
        <f ca="1">IF(ISERROR($S518),"",OFFSET('Smelter Reference List'!$H$4,$S518-4,0))</f>
        <v/>
      </c>
      <c r="J518" s="248" t="str">
        <f ca="1">IF(ISERROR($S518),"",OFFSET('Smelter Reference List'!$I$4,$S518-4,0))</f>
        <v/>
      </c>
      <c r="K518" s="245"/>
      <c r="L518" s="245"/>
      <c r="M518" s="245"/>
      <c r="N518" s="245"/>
      <c r="O518" s="245"/>
      <c r="P518" s="245"/>
      <c r="Q518" s="246"/>
      <c r="R518" s="233"/>
      <c r="S518" s="234" t="e">
        <f>IF(C518="",NA(),MATCH($B518&amp;$C518,'Smelter Reference List'!$J:$J,0))</f>
        <v>#N/A</v>
      </c>
      <c r="T518" s="235"/>
      <c r="U518" s="235">
        <f t="shared" ref="U518:U581" ca="1" si="16">IF(AND(C518="Smelter not listed",OR(LEN(D518)=0,LEN(E518)=0)),1,0)</f>
        <v>0</v>
      </c>
      <c r="V518" s="235"/>
      <c r="W518" s="235"/>
      <c r="Y518" s="228" t="str">
        <f t="shared" ref="Y518:Y581" si="17">B518&amp;C518</f>
        <v/>
      </c>
    </row>
    <row r="519" spans="1:25" s="228" customFormat="1" ht="20.25">
      <c r="A519" s="257"/>
      <c r="B519" s="232" t="str">
        <f>IF(LEN(A519)=0,"",INDEX('Smelter Reference List'!$A:$A,MATCH($A519,'Smelter Reference List'!$E:$E,0)))</f>
        <v/>
      </c>
      <c r="C519" s="297" t="str">
        <f>IF(LEN(A519)=0,"",INDEX('Smelter Reference List'!$C:$C,MATCH($A519,'Smelter Reference List'!$E:$E,0)))</f>
        <v/>
      </c>
      <c r="D519" s="161" t="str">
        <f ca="1">IF(ISERROR($S519),"",OFFSET('Smelter Reference List'!$C$4,$S519-4,0)&amp;"")</f>
        <v/>
      </c>
      <c r="E519" s="161" t="str">
        <f ca="1">IF(ISERROR($S519),"",OFFSET('Smelter Reference List'!$D$4,$S519-4,0)&amp;"")</f>
        <v/>
      </c>
      <c r="F519" s="161" t="str">
        <f ca="1">IF(ISERROR($S519),"",OFFSET('Smelter Reference List'!$E$4,$S519-4,0))</f>
        <v/>
      </c>
      <c r="G519" s="161" t="str">
        <f ca="1">IF(C519=$U$4,"Enter smelter details", IF(ISERROR($S519),"",OFFSET('Smelter Reference List'!$F$4,$S519-4,0)))</f>
        <v/>
      </c>
      <c r="H519" s="247" t="str">
        <f ca="1">IF(ISERROR($S519),"",OFFSET('Smelter Reference List'!$G$4,$S519-4,0))</f>
        <v/>
      </c>
      <c r="I519" s="248" t="str">
        <f ca="1">IF(ISERROR($S519),"",OFFSET('Smelter Reference List'!$H$4,$S519-4,0))</f>
        <v/>
      </c>
      <c r="J519" s="248" t="str">
        <f ca="1">IF(ISERROR($S519),"",OFFSET('Smelter Reference List'!$I$4,$S519-4,0))</f>
        <v/>
      </c>
      <c r="K519" s="245"/>
      <c r="L519" s="245"/>
      <c r="M519" s="245"/>
      <c r="N519" s="245"/>
      <c r="O519" s="245"/>
      <c r="P519" s="245"/>
      <c r="Q519" s="246"/>
      <c r="R519" s="233"/>
      <c r="S519" s="234" t="e">
        <f>IF(C519="",NA(),MATCH($B519&amp;$C519,'Smelter Reference List'!$J:$J,0))</f>
        <v>#N/A</v>
      </c>
      <c r="T519" s="235"/>
      <c r="U519" s="235">
        <f t="shared" ca="1" si="16"/>
        <v>0</v>
      </c>
      <c r="V519" s="235"/>
      <c r="W519" s="235"/>
      <c r="Y519" s="228" t="str">
        <f t="shared" si="17"/>
        <v/>
      </c>
    </row>
    <row r="520" spans="1:25" s="228" customFormat="1" ht="20.25">
      <c r="A520" s="257"/>
      <c r="B520" s="232" t="str">
        <f>IF(LEN(A520)=0,"",INDEX('Smelter Reference List'!$A:$A,MATCH($A520,'Smelter Reference List'!$E:$E,0)))</f>
        <v/>
      </c>
      <c r="C520" s="297" t="str">
        <f>IF(LEN(A520)=0,"",INDEX('Smelter Reference List'!$C:$C,MATCH($A520,'Smelter Reference List'!$E:$E,0)))</f>
        <v/>
      </c>
      <c r="D520" s="161" t="str">
        <f ca="1">IF(ISERROR($S520),"",OFFSET('Smelter Reference List'!$C$4,$S520-4,0)&amp;"")</f>
        <v/>
      </c>
      <c r="E520" s="161" t="str">
        <f ca="1">IF(ISERROR($S520),"",OFFSET('Smelter Reference List'!$D$4,$S520-4,0)&amp;"")</f>
        <v/>
      </c>
      <c r="F520" s="161" t="str">
        <f ca="1">IF(ISERROR($S520),"",OFFSET('Smelter Reference List'!$E$4,$S520-4,0))</f>
        <v/>
      </c>
      <c r="G520" s="161" t="str">
        <f ca="1">IF(C520=$U$4,"Enter smelter details", IF(ISERROR($S520),"",OFFSET('Smelter Reference List'!$F$4,$S520-4,0)))</f>
        <v/>
      </c>
      <c r="H520" s="247" t="str">
        <f ca="1">IF(ISERROR($S520),"",OFFSET('Smelter Reference List'!$G$4,$S520-4,0))</f>
        <v/>
      </c>
      <c r="I520" s="248" t="str">
        <f ca="1">IF(ISERROR($S520),"",OFFSET('Smelter Reference List'!$H$4,$S520-4,0))</f>
        <v/>
      </c>
      <c r="J520" s="248" t="str">
        <f ca="1">IF(ISERROR($S520),"",OFFSET('Smelter Reference List'!$I$4,$S520-4,0))</f>
        <v/>
      </c>
      <c r="K520" s="245"/>
      <c r="L520" s="245"/>
      <c r="M520" s="245"/>
      <c r="N520" s="245"/>
      <c r="O520" s="245"/>
      <c r="P520" s="245"/>
      <c r="Q520" s="246"/>
      <c r="R520" s="233"/>
      <c r="S520" s="234" t="e">
        <f>IF(C520="",NA(),MATCH($B520&amp;$C520,'Smelter Reference List'!$J:$J,0))</f>
        <v>#N/A</v>
      </c>
      <c r="T520" s="235"/>
      <c r="U520" s="235">
        <f t="shared" ca="1" si="16"/>
        <v>0</v>
      </c>
      <c r="V520" s="235"/>
      <c r="W520" s="235"/>
      <c r="Y520" s="228" t="str">
        <f t="shared" si="17"/>
        <v/>
      </c>
    </row>
    <row r="521" spans="1:25" s="228" customFormat="1" ht="20.25">
      <c r="A521" s="257"/>
      <c r="B521" s="232" t="str">
        <f>IF(LEN(A521)=0,"",INDEX('Smelter Reference List'!$A:$A,MATCH($A521,'Smelter Reference List'!$E:$E,0)))</f>
        <v/>
      </c>
      <c r="C521" s="297" t="str">
        <f>IF(LEN(A521)=0,"",INDEX('Smelter Reference List'!$C:$C,MATCH($A521,'Smelter Reference List'!$E:$E,0)))</f>
        <v/>
      </c>
      <c r="D521" s="161" t="str">
        <f ca="1">IF(ISERROR($S521),"",OFFSET('Smelter Reference List'!$C$4,$S521-4,0)&amp;"")</f>
        <v/>
      </c>
      <c r="E521" s="161" t="str">
        <f ca="1">IF(ISERROR($S521),"",OFFSET('Smelter Reference List'!$D$4,$S521-4,0)&amp;"")</f>
        <v/>
      </c>
      <c r="F521" s="161" t="str">
        <f ca="1">IF(ISERROR($S521),"",OFFSET('Smelter Reference List'!$E$4,$S521-4,0))</f>
        <v/>
      </c>
      <c r="G521" s="161" t="str">
        <f ca="1">IF(C521=$U$4,"Enter smelter details", IF(ISERROR($S521),"",OFFSET('Smelter Reference List'!$F$4,$S521-4,0)))</f>
        <v/>
      </c>
      <c r="H521" s="247" t="str">
        <f ca="1">IF(ISERROR($S521),"",OFFSET('Smelter Reference List'!$G$4,$S521-4,0))</f>
        <v/>
      </c>
      <c r="I521" s="248" t="str">
        <f ca="1">IF(ISERROR($S521),"",OFFSET('Smelter Reference List'!$H$4,$S521-4,0))</f>
        <v/>
      </c>
      <c r="J521" s="248" t="str">
        <f ca="1">IF(ISERROR($S521),"",OFFSET('Smelter Reference List'!$I$4,$S521-4,0))</f>
        <v/>
      </c>
      <c r="K521" s="245"/>
      <c r="L521" s="245"/>
      <c r="M521" s="245"/>
      <c r="N521" s="245"/>
      <c r="O521" s="245"/>
      <c r="P521" s="245"/>
      <c r="Q521" s="246"/>
      <c r="R521" s="233"/>
      <c r="S521" s="234" t="e">
        <f>IF(C521="",NA(),MATCH($B521&amp;$C521,'Smelter Reference List'!$J:$J,0))</f>
        <v>#N/A</v>
      </c>
      <c r="T521" s="235"/>
      <c r="U521" s="235">
        <f t="shared" ca="1" si="16"/>
        <v>0</v>
      </c>
      <c r="V521" s="235"/>
      <c r="W521" s="235"/>
      <c r="Y521" s="228" t="str">
        <f t="shared" si="17"/>
        <v/>
      </c>
    </row>
    <row r="522" spans="1:25" s="228" customFormat="1" ht="20.25">
      <c r="A522" s="257"/>
      <c r="B522" s="232" t="str">
        <f>IF(LEN(A522)=0,"",INDEX('Smelter Reference List'!$A:$A,MATCH($A522,'Smelter Reference List'!$E:$E,0)))</f>
        <v/>
      </c>
      <c r="C522" s="297" t="str">
        <f>IF(LEN(A522)=0,"",INDEX('Smelter Reference List'!$C:$C,MATCH($A522,'Smelter Reference List'!$E:$E,0)))</f>
        <v/>
      </c>
      <c r="D522" s="161" t="str">
        <f ca="1">IF(ISERROR($S522),"",OFFSET('Smelter Reference List'!$C$4,$S522-4,0)&amp;"")</f>
        <v/>
      </c>
      <c r="E522" s="161" t="str">
        <f ca="1">IF(ISERROR($S522),"",OFFSET('Smelter Reference List'!$D$4,$S522-4,0)&amp;"")</f>
        <v/>
      </c>
      <c r="F522" s="161" t="str">
        <f ca="1">IF(ISERROR($S522),"",OFFSET('Smelter Reference List'!$E$4,$S522-4,0))</f>
        <v/>
      </c>
      <c r="G522" s="161" t="str">
        <f ca="1">IF(C522=$U$4,"Enter smelter details", IF(ISERROR($S522),"",OFFSET('Smelter Reference List'!$F$4,$S522-4,0)))</f>
        <v/>
      </c>
      <c r="H522" s="247" t="str">
        <f ca="1">IF(ISERROR($S522),"",OFFSET('Smelter Reference List'!$G$4,$S522-4,0))</f>
        <v/>
      </c>
      <c r="I522" s="248" t="str">
        <f ca="1">IF(ISERROR($S522),"",OFFSET('Smelter Reference List'!$H$4,$S522-4,0))</f>
        <v/>
      </c>
      <c r="J522" s="248" t="str">
        <f ca="1">IF(ISERROR($S522),"",OFFSET('Smelter Reference List'!$I$4,$S522-4,0))</f>
        <v/>
      </c>
      <c r="K522" s="245"/>
      <c r="L522" s="245"/>
      <c r="M522" s="245"/>
      <c r="N522" s="245"/>
      <c r="O522" s="245"/>
      <c r="P522" s="245"/>
      <c r="Q522" s="246"/>
      <c r="R522" s="233"/>
      <c r="S522" s="234" t="e">
        <f>IF(C522="",NA(),MATCH($B522&amp;$C522,'Smelter Reference List'!$J:$J,0))</f>
        <v>#N/A</v>
      </c>
      <c r="T522" s="235"/>
      <c r="U522" s="235">
        <f t="shared" ca="1" si="16"/>
        <v>0</v>
      </c>
      <c r="V522" s="235"/>
      <c r="W522" s="235"/>
      <c r="Y522" s="228" t="str">
        <f t="shared" si="17"/>
        <v/>
      </c>
    </row>
    <row r="523" spans="1:25" s="228" customFormat="1" ht="20.25">
      <c r="A523" s="257"/>
      <c r="B523" s="232" t="str">
        <f>IF(LEN(A523)=0,"",INDEX('Smelter Reference List'!$A:$A,MATCH($A523,'Smelter Reference List'!$E:$E,0)))</f>
        <v/>
      </c>
      <c r="C523" s="297" t="str">
        <f>IF(LEN(A523)=0,"",INDEX('Smelter Reference List'!$C:$C,MATCH($A523,'Smelter Reference List'!$E:$E,0)))</f>
        <v/>
      </c>
      <c r="D523" s="161" t="str">
        <f ca="1">IF(ISERROR($S523),"",OFFSET('Smelter Reference List'!$C$4,$S523-4,0)&amp;"")</f>
        <v/>
      </c>
      <c r="E523" s="161" t="str">
        <f ca="1">IF(ISERROR($S523),"",OFFSET('Smelter Reference List'!$D$4,$S523-4,0)&amp;"")</f>
        <v/>
      </c>
      <c r="F523" s="161" t="str">
        <f ca="1">IF(ISERROR($S523),"",OFFSET('Smelter Reference List'!$E$4,$S523-4,0))</f>
        <v/>
      </c>
      <c r="G523" s="161" t="str">
        <f ca="1">IF(C523=$U$4,"Enter smelter details", IF(ISERROR($S523),"",OFFSET('Smelter Reference List'!$F$4,$S523-4,0)))</f>
        <v/>
      </c>
      <c r="H523" s="247" t="str">
        <f ca="1">IF(ISERROR($S523),"",OFFSET('Smelter Reference List'!$G$4,$S523-4,0))</f>
        <v/>
      </c>
      <c r="I523" s="248" t="str">
        <f ca="1">IF(ISERROR($S523),"",OFFSET('Smelter Reference List'!$H$4,$S523-4,0))</f>
        <v/>
      </c>
      <c r="J523" s="248" t="str">
        <f ca="1">IF(ISERROR($S523),"",OFFSET('Smelter Reference List'!$I$4,$S523-4,0))</f>
        <v/>
      </c>
      <c r="K523" s="245"/>
      <c r="L523" s="245"/>
      <c r="M523" s="245"/>
      <c r="N523" s="245"/>
      <c r="O523" s="245"/>
      <c r="P523" s="245"/>
      <c r="Q523" s="246"/>
      <c r="R523" s="233"/>
      <c r="S523" s="234" t="e">
        <f>IF(C523="",NA(),MATCH($B523&amp;$C523,'Smelter Reference List'!$J:$J,0))</f>
        <v>#N/A</v>
      </c>
      <c r="T523" s="235"/>
      <c r="U523" s="235">
        <f t="shared" ca="1" si="16"/>
        <v>0</v>
      </c>
      <c r="V523" s="235"/>
      <c r="W523" s="235"/>
      <c r="Y523" s="228" t="str">
        <f t="shared" si="17"/>
        <v/>
      </c>
    </row>
    <row r="524" spans="1:25" s="228" customFormat="1" ht="20.25">
      <c r="A524" s="257"/>
      <c r="B524" s="232" t="str">
        <f>IF(LEN(A524)=0,"",INDEX('Smelter Reference List'!$A:$A,MATCH($A524,'Smelter Reference List'!$E:$E,0)))</f>
        <v/>
      </c>
      <c r="C524" s="297" t="str">
        <f>IF(LEN(A524)=0,"",INDEX('Smelter Reference List'!$C:$C,MATCH($A524,'Smelter Reference List'!$E:$E,0)))</f>
        <v/>
      </c>
      <c r="D524" s="161" t="str">
        <f ca="1">IF(ISERROR($S524),"",OFFSET('Smelter Reference List'!$C$4,$S524-4,0)&amp;"")</f>
        <v/>
      </c>
      <c r="E524" s="161" t="str">
        <f ca="1">IF(ISERROR($S524),"",OFFSET('Smelter Reference List'!$D$4,$S524-4,0)&amp;"")</f>
        <v/>
      </c>
      <c r="F524" s="161" t="str">
        <f ca="1">IF(ISERROR($S524),"",OFFSET('Smelter Reference List'!$E$4,$S524-4,0))</f>
        <v/>
      </c>
      <c r="G524" s="161" t="str">
        <f ca="1">IF(C524=$U$4,"Enter smelter details", IF(ISERROR($S524),"",OFFSET('Smelter Reference List'!$F$4,$S524-4,0)))</f>
        <v/>
      </c>
      <c r="H524" s="247" t="str">
        <f ca="1">IF(ISERROR($S524),"",OFFSET('Smelter Reference List'!$G$4,$S524-4,0))</f>
        <v/>
      </c>
      <c r="I524" s="248" t="str">
        <f ca="1">IF(ISERROR($S524),"",OFFSET('Smelter Reference List'!$H$4,$S524-4,0))</f>
        <v/>
      </c>
      <c r="J524" s="248" t="str">
        <f ca="1">IF(ISERROR($S524),"",OFFSET('Smelter Reference List'!$I$4,$S524-4,0))</f>
        <v/>
      </c>
      <c r="K524" s="245"/>
      <c r="L524" s="245"/>
      <c r="M524" s="245"/>
      <c r="N524" s="245"/>
      <c r="O524" s="245"/>
      <c r="P524" s="245"/>
      <c r="Q524" s="246"/>
      <c r="R524" s="233"/>
      <c r="S524" s="234" t="e">
        <f>IF(C524="",NA(),MATCH($B524&amp;$C524,'Smelter Reference List'!$J:$J,0))</f>
        <v>#N/A</v>
      </c>
      <c r="T524" s="235"/>
      <c r="U524" s="235">
        <f t="shared" ca="1" si="16"/>
        <v>0</v>
      </c>
      <c r="V524" s="235"/>
      <c r="W524" s="235"/>
      <c r="Y524" s="228" t="str">
        <f t="shared" si="17"/>
        <v/>
      </c>
    </row>
    <row r="525" spans="1:25" s="228" customFormat="1" ht="20.25">
      <c r="A525" s="257"/>
      <c r="B525" s="232" t="str">
        <f>IF(LEN(A525)=0,"",INDEX('Smelter Reference List'!$A:$A,MATCH($A525,'Smelter Reference List'!$E:$E,0)))</f>
        <v/>
      </c>
      <c r="C525" s="297" t="str">
        <f>IF(LEN(A525)=0,"",INDEX('Smelter Reference List'!$C:$C,MATCH($A525,'Smelter Reference List'!$E:$E,0)))</f>
        <v/>
      </c>
      <c r="D525" s="161" t="str">
        <f ca="1">IF(ISERROR($S525),"",OFFSET('Smelter Reference List'!$C$4,$S525-4,0)&amp;"")</f>
        <v/>
      </c>
      <c r="E525" s="161" t="str">
        <f ca="1">IF(ISERROR($S525),"",OFFSET('Smelter Reference List'!$D$4,$S525-4,0)&amp;"")</f>
        <v/>
      </c>
      <c r="F525" s="161" t="str">
        <f ca="1">IF(ISERROR($S525),"",OFFSET('Smelter Reference List'!$E$4,$S525-4,0))</f>
        <v/>
      </c>
      <c r="G525" s="161" t="str">
        <f ca="1">IF(C525=$U$4,"Enter smelter details", IF(ISERROR($S525),"",OFFSET('Smelter Reference List'!$F$4,$S525-4,0)))</f>
        <v/>
      </c>
      <c r="H525" s="247" t="str">
        <f ca="1">IF(ISERROR($S525),"",OFFSET('Smelter Reference List'!$G$4,$S525-4,0))</f>
        <v/>
      </c>
      <c r="I525" s="248" t="str">
        <f ca="1">IF(ISERROR($S525),"",OFFSET('Smelter Reference List'!$H$4,$S525-4,0))</f>
        <v/>
      </c>
      <c r="J525" s="248" t="str">
        <f ca="1">IF(ISERROR($S525),"",OFFSET('Smelter Reference List'!$I$4,$S525-4,0))</f>
        <v/>
      </c>
      <c r="K525" s="245"/>
      <c r="L525" s="245"/>
      <c r="M525" s="245"/>
      <c r="N525" s="245"/>
      <c r="O525" s="245"/>
      <c r="P525" s="245"/>
      <c r="Q525" s="246"/>
      <c r="R525" s="233"/>
      <c r="S525" s="234" t="e">
        <f>IF(C525="",NA(),MATCH($B525&amp;$C525,'Smelter Reference List'!$J:$J,0))</f>
        <v>#N/A</v>
      </c>
      <c r="T525" s="235"/>
      <c r="U525" s="235">
        <f t="shared" ca="1" si="16"/>
        <v>0</v>
      </c>
      <c r="V525" s="235"/>
      <c r="W525" s="235"/>
      <c r="Y525" s="228" t="str">
        <f t="shared" si="17"/>
        <v/>
      </c>
    </row>
    <row r="526" spans="1:25" s="228" customFormat="1" ht="20.25">
      <c r="A526" s="257"/>
      <c r="B526" s="232" t="str">
        <f>IF(LEN(A526)=0,"",INDEX('Smelter Reference List'!$A:$A,MATCH($A526,'Smelter Reference List'!$E:$E,0)))</f>
        <v/>
      </c>
      <c r="C526" s="297" t="str">
        <f>IF(LEN(A526)=0,"",INDEX('Smelter Reference List'!$C:$C,MATCH($A526,'Smelter Reference List'!$E:$E,0)))</f>
        <v/>
      </c>
      <c r="D526" s="161" t="str">
        <f ca="1">IF(ISERROR($S526),"",OFFSET('Smelter Reference List'!$C$4,$S526-4,0)&amp;"")</f>
        <v/>
      </c>
      <c r="E526" s="161" t="str">
        <f ca="1">IF(ISERROR($S526),"",OFFSET('Smelter Reference List'!$D$4,$S526-4,0)&amp;"")</f>
        <v/>
      </c>
      <c r="F526" s="161" t="str">
        <f ca="1">IF(ISERROR($S526),"",OFFSET('Smelter Reference List'!$E$4,$S526-4,0))</f>
        <v/>
      </c>
      <c r="G526" s="161" t="str">
        <f ca="1">IF(C526=$U$4,"Enter smelter details", IF(ISERROR($S526),"",OFFSET('Smelter Reference List'!$F$4,$S526-4,0)))</f>
        <v/>
      </c>
      <c r="H526" s="247" t="str">
        <f ca="1">IF(ISERROR($S526),"",OFFSET('Smelter Reference List'!$G$4,$S526-4,0))</f>
        <v/>
      </c>
      <c r="I526" s="248" t="str">
        <f ca="1">IF(ISERROR($S526),"",OFFSET('Smelter Reference List'!$H$4,$S526-4,0))</f>
        <v/>
      </c>
      <c r="J526" s="248" t="str">
        <f ca="1">IF(ISERROR($S526),"",OFFSET('Smelter Reference List'!$I$4,$S526-4,0))</f>
        <v/>
      </c>
      <c r="K526" s="245"/>
      <c r="L526" s="245"/>
      <c r="M526" s="245"/>
      <c r="N526" s="245"/>
      <c r="O526" s="245"/>
      <c r="P526" s="245"/>
      <c r="Q526" s="246"/>
      <c r="R526" s="233"/>
      <c r="S526" s="234" t="e">
        <f>IF(C526="",NA(),MATCH($B526&amp;$C526,'Smelter Reference List'!$J:$J,0))</f>
        <v>#N/A</v>
      </c>
      <c r="T526" s="235"/>
      <c r="U526" s="235">
        <f t="shared" ca="1" si="16"/>
        <v>0</v>
      </c>
      <c r="V526" s="235"/>
      <c r="W526" s="235"/>
      <c r="Y526" s="228" t="str">
        <f t="shared" si="17"/>
        <v/>
      </c>
    </row>
    <row r="527" spans="1:25" s="228" customFormat="1" ht="20.25">
      <c r="A527" s="257"/>
      <c r="B527" s="232" t="str">
        <f>IF(LEN(A527)=0,"",INDEX('Smelter Reference List'!$A:$A,MATCH($A527,'Smelter Reference List'!$E:$E,0)))</f>
        <v/>
      </c>
      <c r="C527" s="297" t="str">
        <f>IF(LEN(A527)=0,"",INDEX('Smelter Reference List'!$C:$C,MATCH($A527,'Smelter Reference List'!$E:$E,0)))</f>
        <v/>
      </c>
      <c r="D527" s="161" t="str">
        <f ca="1">IF(ISERROR($S527),"",OFFSET('Smelter Reference List'!$C$4,$S527-4,0)&amp;"")</f>
        <v/>
      </c>
      <c r="E527" s="161" t="str">
        <f ca="1">IF(ISERROR($S527),"",OFFSET('Smelter Reference List'!$D$4,$S527-4,0)&amp;"")</f>
        <v/>
      </c>
      <c r="F527" s="161" t="str">
        <f ca="1">IF(ISERROR($S527),"",OFFSET('Smelter Reference List'!$E$4,$S527-4,0))</f>
        <v/>
      </c>
      <c r="G527" s="161" t="str">
        <f ca="1">IF(C527=$U$4,"Enter smelter details", IF(ISERROR($S527),"",OFFSET('Smelter Reference List'!$F$4,$S527-4,0)))</f>
        <v/>
      </c>
      <c r="H527" s="247" t="str">
        <f ca="1">IF(ISERROR($S527),"",OFFSET('Smelter Reference List'!$G$4,$S527-4,0))</f>
        <v/>
      </c>
      <c r="I527" s="248" t="str">
        <f ca="1">IF(ISERROR($S527),"",OFFSET('Smelter Reference List'!$H$4,$S527-4,0))</f>
        <v/>
      </c>
      <c r="J527" s="248" t="str">
        <f ca="1">IF(ISERROR($S527),"",OFFSET('Smelter Reference List'!$I$4,$S527-4,0))</f>
        <v/>
      </c>
      <c r="K527" s="245"/>
      <c r="L527" s="245"/>
      <c r="M527" s="245"/>
      <c r="N527" s="245"/>
      <c r="O527" s="245"/>
      <c r="P527" s="245"/>
      <c r="Q527" s="246"/>
      <c r="R527" s="233"/>
      <c r="S527" s="234" t="e">
        <f>IF(C527="",NA(),MATCH($B527&amp;$C527,'Smelter Reference List'!$J:$J,0))</f>
        <v>#N/A</v>
      </c>
      <c r="T527" s="235"/>
      <c r="U527" s="235">
        <f t="shared" ca="1" si="16"/>
        <v>0</v>
      </c>
      <c r="V527" s="235"/>
      <c r="W527" s="235"/>
      <c r="Y527" s="228" t="str">
        <f t="shared" si="17"/>
        <v/>
      </c>
    </row>
    <row r="528" spans="1:25" s="228" customFormat="1" ht="20.25">
      <c r="A528" s="257"/>
      <c r="B528" s="232" t="str">
        <f>IF(LEN(A528)=0,"",INDEX('Smelter Reference List'!$A:$A,MATCH($A528,'Smelter Reference List'!$E:$E,0)))</f>
        <v/>
      </c>
      <c r="C528" s="297" t="str">
        <f>IF(LEN(A528)=0,"",INDEX('Smelter Reference List'!$C:$C,MATCH($A528,'Smelter Reference List'!$E:$E,0)))</f>
        <v/>
      </c>
      <c r="D528" s="161" t="str">
        <f ca="1">IF(ISERROR($S528),"",OFFSET('Smelter Reference List'!$C$4,$S528-4,0)&amp;"")</f>
        <v/>
      </c>
      <c r="E528" s="161" t="str">
        <f ca="1">IF(ISERROR($S528),"",OFFSET('Smelter Reference List'!$D$4,$S528-4,0)&amp;"")</f>
        <v/>
      </c>
      <c r="F528" s="161" t="str">
        <f ca="1">IF(ISERROR($S528),"",OFFSET('Smelter Reference List'!$E$4,$S528-4,0))</f>
        <v/>
      </c>
      <c r="G528" s="161" t="str">
        <f ca="1">IF(C528=$U$4,"Enter smelter details", IF(ISERROR($S528),"",OFFSET('Smelter Reference List'!$F$4,$S528-4,0)))</f>
        <v/>
      </c>
      <c r="H528" s="247" t="str">
        <f ca="1">IF(ISERROR($S528),"",OFFSET('Smelter Reference List'!$G$4,$S528-4,0))</f>
        <v/>
      </c>
      <c r="I528" s="248" t="str">
        <f ca="1">IF(ISERROR($S528),"",OFFSET('Smelter Reference List'!$H$4,$S528-4,0))</f>
        <v/>
      </c>
      <c r="J528" s="248" t="str">
        <f ca="1">IF(ISERROR($S528),"",OFFSET('Smelter Reference List'!$I$4,$S528-4,0))</f>
        <v/>
      </c>
      <c r="K528" s="245"/>
      <c r="L528" s="245"/>
      <c r="M528" s="245"/>
      <c r="N528" s="245"/>
      <c r="O528" s="245"/>
      <c r="P528" s="245"/>
      <c r="Q528" s="246"/>
      <c r="R528" s="233"/>
      <c r="S528" s="234" t="e">
        <f>IF(C528="",NA(),MATCH($B528&amp;$C528,'Smelter Reference List'!$J:$J,0))</f>
        <v>#N/A</v>
      </c>
      <c r="T528" s="235"/>
      <c r="U528" s="235">
        <f t="shared" ca="1" si="16"/>
        <v>0</v>
      </c>
      <c r="V528" s="235"/>
      <c r="W528" s="235"/>
      <c r="Y528" s="228" t="str">
        <f t="shared" si="17"/>
        <v/>
      </c>
    </row>
    <row r="529" spans="1:25" s="228" customFormat="1" ht="20.25">
      <c r="A529" s="257"/>
      <c r="B529" s="232" t="str">
        <f>IF(LEN(A529)=0,"",INDEX('Smelter Reference List'!$A:$A,MATCH($A529,'Smelter Reference List'!$E:$E,0)))</f>
        <v/>
      </c>
      <c r="C529" s="297" t="str">
        <f>IF(LEN(A529)=0,"",INDEX('Smelter Reference List'!$C:$C,MATCH($A529,'Smelter Reference List'!$E:$E,0)))</f>
        <v/>
      </c>
      <c r="D529" s="161" t="str">
        <f ca="1">IF(ISERROR($S529),"",OFFSET('Smelter Reference List'!$C$4,$S529-4,0)&amp;"")</f>
        <v/>
      </c>
      <c r="E529" s="161" t="str">
        <f ca="1">IF(ISERROR($S529),"",OFFSET('Smelter Reference List'!$D$4,$S529-4,0)&amp;"")</f>
        <v/>
      </c>
      <c r="F529" s="161" t="str">
        <f ca="1">IF(ISERROR($S529),"",OFFSET('Smelter Reference List'!$E$4,$S529-4,0))</f>
        <v/>
      </c>
      <c r="G529" s="161" t="str">
        <f ca="1">IF(C529=$U$4,"Enter smelter details", IF(ISERROR($S529),"",OFFSET('Smelter Reference List'!$F$4,$S529-4,0)))</f>
        <v/>
      </c>
      <c r="H529" s="247" t="str">
        <f ca="1">IF(ISERROR($S529),"",OFFSET('Smelter Reference List'!$G$4,$S529-4,0))</f>
        <v/>
      </c>
      <c r="I529" s="248" t="str">
        <f ca="1">IF(ISERROR($S529),"",OFFSET('Smelter Reference List'!$H$4,$S529-4,0))</f>
        <v/>
      </c>
      <c r="J529" s="248" t="str">
        <f ca="1">IF(ISERROR($S529),"",OFFSET('Smelter Reference List'!$I$4,$S529-4,0))</f>
        <v/>
      </c>
      <c r="K529" s="245"/>
      <c r="L529" s="245"/>
      <c r="M529" s="245"/>
      <c r="N529" s="245"/>
      <c r="O529" s="245"/>
      <c r="P529" s="245"/>
      <c r="Q529" s="246"/>
      <c r="R529" s="233"/>
      <c r="S529" s="234" t="e">
        <f>IF(C529="",NA(),MATCH($B529&amp;$C529,'Smelter Reference List'!$J:$J,0))</f>
        <v>#N/A</v>
      </c>
      <c r="T529" s="235"/>
      <c r="U529" s="235">
        <f t="shared" ca="1" si="16"/>
        <v>0</v>
      </c>
      <c r="V529" s="235"/>
      <c r="W529" s="235"/>
      <c r="Y529" s="228" t="str">
        <f t="shared" si="17"/>
        <v/>
      </c>
    </row>
    <row r="530" spans="1:25" s="228" customFormat="1" ht="20.25">
      <c r="A530" s="257"/>
      <c r="B530" s="232" t="str">
        <f>IF(LEN(A530)=0,"",INDEX('Smelter Reference List'!$A:$A,MATCH($A530,'Smelter Reference List'!$E:$E,0)))</f>
        <v/>
      </c>
      <c r="C530" s="297" t="str">
        <f>IF(LEN(A530)=0,"",INDEX('Smelter Reference List'!$C:$C,MATCH($A530,'Smelter Reference List'!$E:$E,0)))</f>
        <v/>
      </c>
      <c r="D530" s="161" t="str">
        <f ca="1">IF(ISERROR($S530),"",OFFSET('Smelter Reference List'!$C$4,$S530-4,0)&amp;"")</f>
        <v/>
      </c>
      <c r="E530" s="161" t="str">
        <f ca="1">IF(ISERROR($S530),"",OFFSET('Smelter Reference List'!$D$4,$S530-4,0)&amp;"")</f>
        <v/>
      </c>
      <c r="F530" s="161" t="str">
        <f ca="1">IF(ISERROR($S530),"",OFFSET('Smelter Reference List'!$E$4,$S530-4,0))</f>
        <v/>
      </c>
      <c r="G530" s="161" t="str">
        <f ca="1">IF(C530=$U$4,"Enter smelter details", IF(ISERROR($S530),"",OFFSET('Smelter Reference List'!$F$4,$S530-4,0)))</f>
        <v/>
      </c>
      <c r="H530" s="247" t="str">
        <f ca="1">IF(ISERROR($S530),"",OFFSET('Smelter Reference List'!$G$4,$S530-4,0))</f>
        <v/>
      </c>
      <c r="I530" s="248" t="str">
        <f ca="1">IF(ISERROR($S530),"",OFFSET('Smelter Reference List'!$H$4,$S530-4,0))</f>
        <v/>
      </c>
      <c r="J530" s="248" t="str">
        <f ca="1">IF(ISERROR($S530),"",OFFSET('Smelter Reference List'!$I$4,$S530-4,0))</f>
        <v/>
      </c>
      <c r="K530" s="245"/>
      <c r="L530" s="245"/>
      <c r="M530" s="245"/>
      <c r="N530" s="245"/>
      <c r="O530" s="245"/>
      <c r="P530" s="245"/>
      <c r="Q530" s="246"/>
      <c r="R530" s="233"/>
      <c r="S530" s="234" t="e">
        <f>IF(C530="",NA(),MATCH($B530&amp;$C530,'Smelter Reference List'!$J:$J,0))</f>
        <v>#N/A</v>
      </c>
      <c r="T530" s="235"/>
      <c r="U530" s="235">
        <f t="shared" ca="1" si="16"/>
        <v>0</v>
      </c>
      <c r="V530" s="235"/>
      <c r="W530" s="235"/>
      <c r="Y530" s="228" t="str">
        <f t="shared" si="17"/>
        <v/>
      </c>
    </row>
    <row r="531" spans="1:25" s="228" customFormat="1" ht="20.25">
      <c r="A531" s="257"/>
      <c r="B531" s="232" t="str">
        <f>IF(LEN(A531)=0,"",INDEX('Smelter Reference List'!$A:$A,MATCH($A531,'Smelter Reference List'!$E:$E,0)))</f>
        <v/>
      </c>
      <c r="C531" s="297" t="str">
        <f>IF(LEN(A531)=0,"",INDEX('Smelter Reference List'!$C:$C,MATCH($A531,'Smelter Reference List'!$E:$E,0)))</f>
        <v/>
      </c>
      <c r="D531" s="161" t="str">
        <f ca="1">IF(ISERROR($S531),"",OFFSET('Smelter Reference List'!$C$4,$S531-4,0)&amp;"")</f>
        <v/>
      </c>
      <c r="E531" s="161" t="str">
        <f ca="1">IF(ISERROR($S531),"",OFFSET('Smelter Reference List'!$D$4,$S531-4,0)&amp;"")</f>
        <v/>
      </c>
      <c r="F531" s="161" t="str">
        <f ca="1">IF(ISERROR($S531),"",OFFSET('Smelter Reference List'!$E$4,$S531-4,0))</f>
        <v/>
      </c>
      <c r="G531" s="161" t="str">
        <f ca="1">IF(C531=$U$4,"Enter smelter details", IF(ISERROR($S531),"",OFFSET('Smelter Reference List'!$F$4,$S531-4,0)))</f>
        <v/>
      </c>
      <c r="H531" s="247" t="str">
        <f ca="1">IF(ISERROR($S531),"",OFFSET('Smelter Reference List'!$G$4,$S531-4,0))</f>
        <v/>
      </c>
      <c r="I531" s="248" t="str">
        <f ca="1">IF(ISERROR($S531),"",OFFSET('Smelter Reference List'!$H$4,$S531-4,0))</f>
        <v/>
      </c>
      <c r="J531" s="248" t="str">
        <f ca="1">IF(ISERROR($S531),"",OFFSET('Smelter Reference List'!$I$4,$S531-4,0))</f>
        <v/>
      </c>
      <c r="K531" s="245"/>
      <c r="L531" s="245"/>
      <c r="M531" s="245"/>
      <c r="N531" s="245"/>
      <c r="O531" s="245"/>
      <c r="P531" s="245"/>
      <c r="Q531" s="246"/>
      <c r="R531" s="233"/>
      <c r="S531" s="234" t="e">
        <f>IF(C531="",NA(),MATCH($B531&amp;$C531,'Smelter Reference List'!$J:$J,0))</f>
        <v>#N/A</v>
      </c>
      <c r="T531" s="235"/>
      <c r="U531" s="235">
        <f t="shared" ca="1" si="16"/>
        <v>0</v>
      </c>
      <c r="V531" s="235"/>
      <c r="W531" s="235"/>
      <c r="Y531" s="228" t="str">
        <f t="shared" si="17"/>
        <v/>
      </c>
    </row>
    <row r="532" spans="1:25" s="228" customFormat="1" ht="20.25">
      <c r="A532" s="257"/>
      <c r="B532" s="232" t="str">
        <f>IF(LEN(A532)=0,"",INDEX('Smelter Reference List'!$A:$A,MATCH($A532,'Smelter Reference List'!$E:$E,0)))</f>
        <v/>
      </c>
      <c r="C532" s="297" t="str">
        <f>IF(LEN(A532)=0,"",INDEX('Smelter Reference List'!$C:$C,MATCH($A532,'Smelter Reference List'!$E:$E,0)))</f>
        <v/>
      </c>
      <c r="D532" s="161" t="str">
        <f ca="1">IF(ISERROR($S532),"",OFFSET('Smelter Reference List'!$C$4,$S532-4,0)&amp;"")</f>
        <v/>
      </c>
      <c r="E532" s="161" t="str">
        <f ca="1">IF(ISERROR($S532),"",OFFSET('Smelter Reference List'!$D$4,$S532-4,0)&amp;"")</f>
        <v/>
      </c>
      <c r="F532" s="161" t="str">
        <f ca="1">IF(ISERROR($S532),"",OFFSET('Smelter Reference List'!$E$4,$S532-4,0))</f>
        <v/>
      </c>
      <c r="G532" s="161" t="str">
        <f ca="1">IF(C532=$U$4,"Enter smelter details", IF(ISERROR($S532),"",OFFSET('Smelter Reference List'!$F$4,$S532-4,0)))</f>
        <v/>
      </c>
      <c r="H532" s="247" t="str">
        <f ca="1">IF(ISERROR($S532),"",OFFSET('Smelter Reference List'!$G$4,$S532-4,0))</f>
        <v/>
      </c>
      <c r="I532" s="248" t="str">
        <f ca="1">IF(ISERROR($S532),"",OFFSET('Smelter Reference List'!$H$4,$S532-4,0))</f>
        <v/>
      </c>
      <c r="J532" s="248" t="str">
        <f ca="1">IF(ISERROR($S532),"",OFFSET('Smelter Reference List'!$I$4,$S532-4,0))</f>
        <v/>
      </c>
      <c r="K532" s="245"/>
      <c r="L532" s="245"/>
      <c r="M532" s="245"/>
      <c r="N532" s="245"/>
      <c r="O532" s="245"/>
      <c r="P532" s="245"/>
      <c r="Q532" s="246"/>
      <c r="R532" s="233"/>
      <c r="S532" s="234" t="e">
        <f>IF(C532="",NA(),MATCH($B532&amp;$C532,'Smelter Reference List'!$J:$J,0))</f>
        <v>#N/A</v>
      </c>
      <c r="T532" s="235"/>
      <c r="U532" s="235">
        <f t="shared" ca="1" si="16"/>
        <v>0</v>
      </c>
      <c r="V532" s="235"/>
      <c r="W532" s="235"/>
      <c r="Y532" s="228" t="str">
        <f t="shared" si="17"/>
        <v/>
      </c>
    </row>
    <row r="533" spans="1:25" s="228" customFormat="1" ht="20.25">
      <c r="A533" s="257"/>
      <c r="B533" s="232" t="str">
        <f>IF(LEN(A533)=0,"",INDEX('Smelter Reference List'!$A:$A,MATCH($A533,'Smelter Reference List'!$E:$E,0)))</f>
        <v/>
      </c>
      <c r="C533" s="297" t="str">
        <f>IF(LEN(A533)=0,"",INDEX('Smelter Reference List'!$C:$C,MATCH($A533,'Smelter Reference List'!$E:$E,0)))</f>
        <v/>
      </c>
      <c r="D533" s="161" t="str">
        <f ca="1">IF(ISERROR($S533),"",OFFSET('Smelter Reference List'!$C$4,$S533-4,0)&amp;"")</f>
        <v/>
      </c>
      <c r="E533" s="161" t="str">
        <f ca="1">IF(ISERROR($S533),"",OFFSET('Smelter Reference List'!$D$4,$S533-4,0)&amp;"")</f>
        <v/>
      </c>
      <c r="F533" s="161" t="str">
        <f ca="1">IF(ISERROR($S533),"",OFFSET('Smelter Reference List'!$E$4,$S533-4,0))</f>
        <v/>
      </c>
      <c r="G533" s="161" t="str">
        <f ca="1">IF(C533=$U$4,"Enter smelter details", IF(ISERROR($S533),"",OFFSET('Smelter Reference List'!$F$4,$S533-4,0)))</f>
        <v/>
      </c>
      <c r="H533" s="247" t="str">
        <f ca="1">IF(ISERROR($S533),"",OFFSET('Smelter Reference List'!$G$4,$S533-4,0))</f>
        <v/>
      </c>
      <c r="I533" s="248" t="str">
        <f ca="1">IF(ISERROR($S533),"",OFFSET('Smelter Reference List'!$H$4,$S533-4,0))</f>
        <v/>
      </c>
      <c r="J533" s="248" t="str">
        <f ca="1">IF(ISERROR($S533),"",OFFSET('Smelter Reference List'!$I$4,$S533-4,0))</f>
        <v/>
      </c>
      <c r="K533" s="245"/>
      <c r="L533" s="245"/>
      <c r="M533" s="245"/>
      <c r="N533" s="245"/>
      <c r="O533" s="245"/>
      <c r="P533" s="245"/>
      <c r="Q533" s="246"/>
      <c r="R533" s="233"/>
      <c r="S533" s="234" t="e">
        <f>IF(C533="",NA(),MATCH($B533&amp;$C533,'Smelter Reference List'!$J:$J,0))</f>
        <v>#N/A</v>
      </c>
      <c r="T533" s="235"/>
      <c r="U533" s="235">
        <f t="shared" ca="1" si="16"/>
        <v>0</v>
      </c>
      <c r="V533" s="235"/>
      <c r="W533" s="235"/>
      <c r="Y533" s="228" t="str">
        <f t="shared" si="17"/>
        <v/>
      </c>
    </row>
    <row r="534" spans="1:25" s="228" customFormat="1" ht="20.25">
      <c r="A534" s="257"/>
      <c r="B534" s="232" t="str">
        <f>IF(LEN(A534)=0,"",INDEX('Smelter Reference List'!$A:$A,MATCH($A534,'Smelter Reference List'!$E:$E,0)))</f>
        <v/>
      </c>
      <c r="C534" s="297" t="str">
        <f>IF(LEN(A534)=0,"",INDEX('Smelter Reference List'!$C:$C,MATCH($A534,'Smelter Reference List'!$E:$E,0)))</f>
        <v/>
      </c>
      <c r="D534" s="161" t="str">
        <f ca="1">IF(ISERROR($S534),"",OFFSET('Smelter Reference List'!$C$4,$S534-4,0)&amp;"")</f>
        <v/>
      </c>
      <c r="E534" s="161" t="str">
        <f ca="1">IF(ISERROR($S534),"",OFFSET('Smelter Reference List'!$D$4,$S534-4,0)&amp;"")</f>
        <v/>
      </c>
      <c r="F534" s="161" t="str">
        <f ca="1">IF(ISERROR($S534),"",OFFSET('Smelter Reference List'!$E$4,$S534-4,0))</f>
        <v/>
      </c>
      <c r="G534" s="161" t="str">
        <f ca="1">IF(C534=$U$4,"Enter smelter details", IF(ISERROR($S534),"",OFFSET('Smelter Reference List'!$F$4,$S534-4,0)))</f>
        <v/>
      </c>
      <c r="H534" s="247" t="str">
        <f ca="1">IF(ISERROR($S534),"",OFFSET('Smelter Reference List'!$G$4,$S534-4,0))</f>
        <v/>
      </c>
      <c r="I534" s="248" t="str">
        <f ca="1">IF(ISERROR($S534),"",OFFSET('Smelter Reference List'!$H$4,$S534-4,0))</f>
        <v/>
      </c>
      <c r="J534" s="248" t="str">
        <f ca="1">IF(ISERROR($S534),"",OFFSET('Smelter Reference List'!$I$4,$S534-4,0))</f>
        <v/>
      </c>
      <c r="K534" s="245"/>
      <c r="L534" s="245"/>
      <c r="M534" s="245"/>
      <c r="N534" s="245"/>
      <c r="O534" s="245"/>
      <c r="P534" s="245"/>
      <c r="Q534" s="246"/>
      <c r="R534" s="233"/>
      <c r="S534" s="234" t="e">
        <f>IF(C534="",NA(),MATCH($B534&amp;$C534,'Smelter Reference List'!$J:$J,0))</f>
        <v>#N/A</v>
      </c>
      <c r="T534" s="235"/>
      <c r="U534" s="235">
        <f t="shared" ca="1" si="16"/>
        <v>0</v>
      </c>
      <c r="V534" s="235"/>
      <c r="W534" s="235"/>
      <c r="Y534" s="228" t="str">
        <f t="shared" si="17"/>
        <v/>
      </c>
    </row>
    <row r="535" spans="1:25" s="228" customFormat="1" ht="20.25">
      <c r="A535" s="257"/>
      <c r="B535" s="232" t="str">
        <f>IF(LEN(A535)=0,"",INDEX('Smelter Reference List'!$A:$A,MATCH($A535,'Smelter Reference List'!$E:$E,0)))</f>
        <v/>
      </c>
      <c r="C535" s="297" t="str">
        <f>IF(LEN(A535)=0,"",INDEX('Smelter Reference List'!$C:$C,MATCH($A535,'Smelter Reference List'!$E:$E,0)))</f>
        <v/>
      </c>
      <c r="D535" s="161" t="str">
        <f ca="1">IF(ISERROR($S535),"",OFFSET('Smelter Reference List'!$C$4,$S535-4,0)&amp;"")</f>
        <v/>
      </c>
      <c r="E535" s="161" t="str">
        <f ca="1">IF(ISERROR($S535),"",OFFSET('Smelter Reference List'!$D$4,$S535-4,0)&amp;"")</f>
        <v/>
      </c>
      <c r="F535" s="161" t="str">
        <f ca="1">IF(ISERROR($S535),"",OFFSET('Smelter Reference List'!$E$4,$S535-4,0))</f>
        <v/>
      </c>
      <c r="G535" s="161" t="str">
        <f ca="1">IF(C535=$U$4,"Enter smelter details", IF(ISERROR($S535),"",OFFSET('Smelter Reference List'!$F$4,$S535-4,0)))</f>
        <v/>
      </c>
      <c r="H535" s="247" t="str">
        <f ca="1">IF(ISERROR($S535),"",OFFSET('Smelter Reference List'!$G$4,$S535-4,0))</f>
        <v/>
      </c>
      <c r="I535" s="248" t="str">
        <f ca="1">IF(ISERROR($S535),"",OFFSET('Smelter Reference List'!$H$4,$S535-4,0))</f>
        <v/>
      </c>
      <c r="J535" s="248" t="str">
        <f ca="1">IF(ISERROR($S535),"",OFFSET('Smelter Reference List'!$I$4,$S535-4,0))</f>
        <v/>
      </c>
      <c r="K535" s="245"/>
      <c r="L535" s="245"/>
      <c r="M535" s="245"/>
      <c r="N535" s="245"/>
      <c r="O535" s="245"/>
      <c r="P535" s="245"/>
      <c r="Q535" s="246"/>
      <c r="R535" s="233"/>
      <c r="S535" s="234" t="e">
        <f>IF(C535="",NA(),MATCH($B535&amp;$C535,'Smelter Reference List'!$J:$J,0))</f>
        <v>#N/A</v>
      </c>
      <c r="T535" s="235"/>
      <c r="U535" s="235">
        <f t="shared" ca="1" si="16"/>
        <v>0</v>
      </c>
      <c r="V535" s="235"/>
      <c r="W535" s="235"/>
      <c r="Y535" s="228" t="str">
        <f t="shared" si="17"/>
        <v/>
      </c>
    </row>
    <row r="536" spans="1:25" s="228" customFormat="1" ht="20.25">
      <c r="A536" s="257"/>
      <c r="B536" s="232" t="str">
        <f>IF(LEN(A536)=0,"",INDEX('Smelter Reference List'!$A:$A,MATCH($A536,'Smelter Reference List'!$E:$E,0)))</f>
        <v/>
      </c>
      <c r="C536" s="297" t="str">
        <f>IF(LEN(A536)=0,"",INDEX('Smelter Reference List'!$C:$C,MATCH($A536,'Smelter Reference List'!$E:$E,0)))</f>
        <v/>
      </c>
      <c r="D536" s="161" t="str">
        <f ca="1">IF(ISERROR($S536),"",OFFSET('Smelter Reference List'!$C$4,$S536-4,0)&amp;"")</f>
        <v/>
      </c>
      <c r="E536" s="161" t="str">
        <f ca="1">IF(ISERROR($S536),"",OFFSET('Smelter Reference List'!$D$4,$S536-4,0)&amp;"")</f>
        <v/>
      </c>
      <c r="F536" s="161" t="str">
        <f ca="1">IF(ISERROR($S536),"",OFFSET('Smelter Reference List'!$E$4,$S536-4,0))</f>
        <v/>
      </c>
      <c r="G536" s="161" t="str">
        <f ca="1">IF(C536=$U$4,"Enter smelter details", IF(ISERROR($S536),"",OFFSET('Smelter Reference List'!$F$4,$S536-4,0)))</f>
        <v/>
      </c>
      <c r="H536" s="247" t="str">
        <f ca="1">IF(ISERROR($S536),"",OFFSET('Smelter Reference List'!$G$4,$S536-4,0))</f>
        <v/>
      </c>
      <c r="I536" s="248" t="str">
        <f ca="1">IF(ISERROR($S536),"",OFFSET('Smelter Reference List'!$H$4,$S536-4,0))</f>
        <v/>
      </c>
      <c r="J536" s="248" t="str">
        <f ca="1">IF(ISERROR($S536),"",OFFSET('Smelter Reference List'!$I$4,$S536-4,0))</f>
        <v/>
      </c>
      <c r="K536" s="245"/>
      <c r="L536" s="245"/>
      <c r="M536" s="245"/>
      <c r="N536" s="245"/>
      <c r="O536" s="245"/>
      <c r="P536" s="245"/>
      <c r="Q536" s="246"/>
      <c r="R536" s="233"/>
      <c r="S536" s="234" t="e">
        <f>IF(C536="",NA(),MATCH($B536&amp;$C536,'Smelter Reference List'!$J:$J,0))</f>
        <v>#N/A</v>
      </c>
      <c r="T536" s="235"/>
      <c r="U536" s="235">
        <f t="shared" ca="1" si="16"/>
        <v>0</v>
      </c>
      <c r="V536" s="235"/>
      <c r="W536" s="235"/>
      <c r="Y536" s="228" t="str">
        <f t="shared" si="17"/>
        <v/>
      </c>
    </row>
    <row r="537" spans="1:25" s="228" customFormat="1" ht="20.25">
      <c r="A537" s="257"/>
      <c r="B537" s="232" t="str">
        <f>IF(LEN(A537)=0,"",INDEX('Smelter Reference List'!$A:$A,MATCH($A537,'Smelter Reference List'!$E:$E,0)))</f>
        <v/>
      </c>
      <c r="C537" s="297" t="str">
        <f>IF(LEN(A537)=0,"",INDEX('Smelter Reference List'!$C:$C,MATCH($A537,'Smelter Reference List'!$E:$E,0)))</f>
        <v/>
      </c>
      <c r="D537" s="161" t="str">
        <f ca="1">IF(ISERROR($S537),"",OFFSET('Smelter Reference List'!$C$4,$S537-4,0)&amp;"")</f>
        <v/>
      </c>
      <c r="E537" s="161" t="str">
        <f ca="1">IF(ISERROR($S537),"",OFFSET('Smelter Reference List'!$D$4,$S537-4,0)&amp;"")</f>
        <v/>
      </c>
      <c r="F537" s="161" t="str">
        <f ca="1">IF(ISERROR($S537),"",OFFSET('Smelter Reference List'!$E$4,$S537-4,0))</f>
        <v/>
      </c>
      <c r="G537" s="161" t="str">
        <f ca="1">IF(C537=$U$4,"Enter smelter details", IF(ISERROR($S537),"",OFFSET('Smelter Reference List'!$F$4,$S537-4,0)))</f>
        <v/>
      </c>
      <c r="H537" s="247" t="str">
        <f ca="1">IF(ISERROR($S537),"",OFFSET('Smelter Reference List'!$G$4,$S537-4,0))</f>
        <v/>
      </c>
      <c r="I537" s="248" t="str">
        <f ca="1">IF(ISERROR($S537),"",OFFSET('Smelter Reference List'!$H$4,$S537-4,0))</f>
        <v/>
      </c>
      <c r="J537" s="248" t="str">
        <f ca="1">IF(ISERROR($S537),"",OFFSET('Smelter Reference List'!$I$4,$S537-4,0))</f>
        <v/>
      </c>
      <c r="K537" s="245"/>
      <c r="L537" s="245"/>
      <c r="M537" s="245"/>
      <c r="N537" s="245"/>
      <c r="O537" s="245"/>
      <c r="P537" s="245"/>
      <c r="Q537" s="246"/>
      <c r="R537" s="233"/>
      <c r="S537" s="234" t="e">
        <f>IF(C537="",NA(),MATCH($B537&amp;$C537,'Smelter Reference List'!$J:$J,0))</f>
        <v>#N/A</v>
      </c>
      <c r="T537" s="235"/>
      <c r="U537" s="235">
        <f t="shared" ca="1" si="16"/>
        <v>0</v>
      </c>
      <c r="V537" s="235"/>
      <c r="W537" s="235"/>
      <c r="Y537" s="228" t="str">
        <f t="shared" si="17"/>
        <v/>
      </c>
    </row>
    <row r="538" spans="1:25" s="228" customFormat="1" ht="20.25">
      <c r="A538" s="257"/>
      <c r="B538" s="232" t="str">
        <f>IF(LEN(A538)=0,"",INDEX('Smelter Reference List'!$A:$A,MATCH($A538,'Smelter Reference List'!$E:$E,0)))</f>
        <v/>
      </c>
      <c r="C538" s="297" t="str">
        <f>IF(LEN(A538)=0,"",INDEX('Smelter Reference List'!$C:$C,MATCH($A538,'Smelter Reference List'!$E:$E,0)))</f>
        <v/>
      </c>
      <c r="D538" s="161" t="str">
        <f ca="1">IF(ISERROR($S538),"",OFFSET('Smelter Reference List'!$C$4,$S538-4,0)&amp;"")</f>
        <v/>
      </c>
      <c r="E538" s="161" t="str">
        <f ca="1">IF(ISERROR($S538),"",OFFSET('Smelter Reference List'!$D$4,$S538-4,0)&amp;"")</f>
        <v/>
      </c>
      <c r="F538" s="161" t="str">
        <f ca="1">IF(ISERROR($S538),"",OFFSET('Smelter Reference List'!$E$4,$S538-4,0))</f>
        <v/>
      </c>
      <c r="G538" s="161" t="str">
        <f ca="1">IF(C538=$U$4,"Enter smelter details", IF(ISERROR($S538),"",OFFSET('Smelter Reference List'!$F$4,$S538-4,0)))</f>
        <v/>
      </c>
      <c r="H538" s="247" t="str">
        <f ca="1">IF(ISERROR($S538),"",OFFSET('Smelter Reference List'!$G$4,$S538-4,0))</f>
        <v/>
      </c>
      <c r="I538" s="248" t="str">
        <f ca="1">IF(ISERROR($S538),"",OFFSET('Smelter Reference List'!$H$4,$S538-4,0))</f>
        <v/>
      </c>
      <c r="J538" s="248" t="str">
        <f ca="1">IF(ISERROR($S538),"",OFFSET('Smelter Reference List'!$I$4,$S538-4,0))</f>
        <v/>
      </c>
      <c r="K538" s="245"/>
      <c r="L538" s="245"/>
      <c r="M538" s="245"/>
      <c r="N538" s="245"/>
      <c r="O538" s="245"/>
      <c r="P538" s="245"/>
      <c r="Q538" s="246"/>
      <c r="R538" s="233"/>
      <c r="S538" s="234" t="e">
        <f>IF(C538="",NA(),MATCH($B538&amp;$C538,'Smelter Reference List'!$J:$J,0))</f>
        <v>#N/A</v>
      </c>
      <c r="T538" s="235"/>
      <c r="U538" s="235">
        <f t="shared" ca="1" si="16"/>
        <v>0</v>
      </c>
      <c r="V538" s="235"/>
      <c r="W538" s="235"/>
      <c r="Y538" s="228" t="str">
        <f t="shared" si="17"/>
        <v/>
      </c>
    </row>
    <row r="539" spans="1:25" s="228" customFormat="1" ht="20.25">
      <c r="A539" s="257"/>
      <c r="B539" s="232" t="str">
        <f>IF(LEN(A539)=0,"",INDEX('Smelter Reference List'!$A:$A,MATCH($A539,'Smelter Reference List'!$E:$E,0)))</f>
        <v/>
      </c>
      <c r="C539" s="297" t="str">
        <f>IF(LEN(A539)=0,"",INDEX('Smelter Reference List'!$C:$C,MATCH($A539,'Smelter Reference List'!$E:$E,0)))</f>
        <v/>
      </c>
      <c r="D539" s="161" t="str">
        <f ca="1">IF(ISERROR($S539),"",OFFSET('Smelter Reference List'!$C$4,$S539-4,0)&amp;"")</f>
        <v/>
      </c>
      <c r="E539" s="161" t="str">
        <f ca="1">IF(ISERROR($S539),"",OFFSET('Smelter Reference List'!$D$4,$S539-4,0)&amp;"")</f>
        <v/>
      </c>
      <c r="F539" s="161" t="str">
        <f ca="1">IF(ISERROR($S539),"",OFFSET('Smelter Reference List'!$E$4,$S539-4,0))</f>
        <v/>
      </c>
      <c r="G539" s="161" t="str">
        <f ca="1">IF(C539=$U$4,"Enter smelter details", IF(ISERROR($S539),"",OFFSET('Smelter Reference List'!$F$4,$S539-4,0)))</f>
        <v/>
      </c>
      <c r="H539" s="247" t="str">
        <f ca="1">IF(ISERROR($S539),"",OFFSET('Smelter Reference List'!$G$4,$S539-4,0))</f>
        <v/>
      </c>
      <c r="I539" s="248" t="str">
        <f ca="1">IF(ISERROR($S539),"",OFFSET('Smelter Reference List'!$H$4,$S539-4,0))</f>
        <v/>
      </c>
      <c r="J539" s="248" t="str">
        <f ca="1">IF(ISERROR($S539),"",OFFSET('Smelter Reference List'!$I$4,$S539-4,0))</f>
        <v/>
      </c>
      <c r="K539" s="245"/>
      <c r="L539" s="245"/>
      <c r="M539" s="245"/>
      <c r="N539" s="245"/>
      <c r="O539" s="245"/>
      <c r="P539" s="245"/>
      <c r="Q539" s="246"/>
      <c r="R539" s="233"/>
      <c r="S539" s="234" t="e">
        <f>IF(C539="",NA(),MATCH($B539&amp;$C539,'Smelter Reference List'!$J:$J,0))</f>
        <v>#N/A</v>
      </c>
      <c r="T539" s="235"/>
      <c r="U539" s="235">
        <f t="shared" ca="1" si="16"/>
        <v>0</v>
      </c>
      <c r="V539" s="235"/>
      <c r="W539" s="235"/>
      <c r="Y539" s="228" t="str">
        <f t="shared" si="17"/>
        <v/>
      </c>
    </row>
    <row r="540" spans="1:25" s="228" customFormat="1" ht="20.25">
      <c r="A540" s="257"/>
      <c r="B540" s="232" t="str">
        <f>IF(LEN(A540)=0,"",INDEX('Smelter Reference List'!$A:$A,MATCH($A540,'Smelter Reference List'!$E:$E,0)))</f>
        <v/>
      </c>
      <c r="C540" s="297" t="str">
        <f>IF(LEN(A540)=0,"",INDEX('Smelter Reference List'!$C:$C,MATCH($A540,'Smelter Reference List'!$E:$E,0)))</f>
        <v/>
      </c>
      <c r="D540" s="161" t="str">
        <f ca="1">IF(ISERROR($S540),"",OFFSET('Smelter Reference List'!$C$4,$S540-4,0)&amp;"")</f>
        <v/>
      </c>
      <c r="E540" s="161" t="str">
        <f ca="1">IF(ISERROR($S540),"",OFFSET('Smelter Reference List'!$D$4,$S540-4,0)&amp;"")</f>
        <v/>
      </c>
      <c r="F540" s="161" t="str">
        <f ca="1">IF(ISERROR($S540),"",OFFSET('Smelter Reference List'!$E$4,$S540-4,0))</f>
        <v/>
      </c>
      <c r="G540" s="161" t="str">
        <f ca="1">IF(C540=$U$4,"Enter smelter details", IF(ISERROR($S540),"",OFFSET('Smelter Reference List'!$F$4,$S540-4,0)))</f>
        <v/>
      </c>
      <c r="H540" s="247" t="str">
        <f ca="1">IF(ISERROR($S540),"",OFFSET('Smelter Reference List'!$G$4,$S540-4,0))</f>
        <v/>
      </c>
      <c r="I540" s="248" t="str">
        <f ca="1">IF(ISERROR($S540),"",OFFSET('Smelter Reference List'!$H$4,$S540-4,0))</f>
        <v/>
      </c>
      <c r="J540" s="248" t="str">
        <f ca="1">IF(ISERROR($S540),"",OFFSET('Smelter Reference List'!$I$4,$S540-4,0))</f>
        <v/>
      </c>
      <c r="K540" s="245"/>
      <c r="L540" s="245"/>
      <c r="M540" s="245"/>
      <c r="N540" s="245"/>
      <c r="O540" s="245"/>
      <c r="P540" s="245"/>
      <c r="Q540" s="246"/>
      <c r="R540" s="233"/>
      <c r="S540" s="234" t="e">
        <f>IF(C540="",NA(),MATCH($B540&amp;$C540,'Smelter Reference List'!$J:$J,0))</f>
        <v>#N/A</v>
      </c>
      <c r="T540" s="235"/>
      <c r="U540" s="235">
        <f t="shared" ca="1" si="16"/>
        <v>0</v>
      </c>
      <c r="V540" s="235"/>
      <c r="W540" s="235"/>
      <c r="Y540" s="228" t="str">
        <f t="shared" si="17"/>
        <v/>
      </c>
    </row>
    <row r="541" spans="1:25" s="228" customFormat="1" ht="20.25">
      <c r="A541" s="257"/>
      <c r="B541" s="232" t="str">
        <f>IF(LEN(A541)=0,"",INDEX('Smelter Reference List'!$A:$A,MATCH($A541,'Smelter Reference List'!$E:$E,0)))</f>
        <v/>
      </c>
      <c r="C541" s="297" t="str">
        <f>IF(LEN(A541)=0,"",INDEX('Smelter Reference List'!$C:$C,MATCH($A541,'Smelter Reference List'!$E:$E,0)))</f>
        <v/>
      </c>
      <c r="D541" s="161" t="str">
        <f ca="1">IF(ISERROR($S541),"",OFFSET('Smelter Reference List'!$C$4,$S541-4,0)&amp;"")</f>
        <v/>
      </c>
      <c r="E541" s="161" t="str">
        <f ca="1">IF(ISERROR($S541),"",OFFSET('Smelter Reference List'!$D$4,$S541-4,0)&amp;"")</f>
        <v/>
      </c>
      <c r="F541" s="161" t="str">
        <f ca="1">IF(ISERROR($S541),"",OFFSET('Smelter Reference List'!$E$4,$S541-4,0))</f>
        <v/>
      </c>
      <c r="G541" s="161" t="str">
        <f ca="1">IF(C541=$U$4,"Enter smelter details", IF(ISERROR($S541),"",OFFSET('Smelter Reference List'!$F$4,$S541-4,0)))</f>
        <v/>
      </c>
      <c r="H541" s="247" t="str">
        <f ca="1">IF(ISERROR($S541),"",OFFSET('Smelter Reference List'!$G$4,$S541-4,0))</f>
        <v/>
      </c>
      <c r="I541" s="248" t="str">
        <f ca="1">IF(ISERROR($S541),"",OFFSET('Smelter Reference List'!$H$4,$S541-4,0))</f>
        <v/>
      </c>
      <c r="J541" s="248" t="str">
        <f ca="1">IF(ISERROR($S541),"",OFFSET('Smelter Reference List'!$I$4,$S541-4,0))</f>
        <v/>
      </c>
      <c r="K541" s="245"/>
      <c r="L541" s="245"/>
      <c r="M541" s="245"/>
      <c r="N541" s="245"/>
      <c r="O541" s="245"/>
      <c r="P541" s="245"/>
      <c r="Q541" s="246"/>
      <c r="R541" s="233"/>
      <c r="S541" s="234" t="e">
        <f>IF(C541="",NA(),MATCH($B541&amp;$C541,'Smelter Reference List'!$J:$J,0))</f>
        <v>#N/A</v>
      </c>
      <c r="T541" s="235"/>
      <c r="U541" s="235">
        <f t="shared" ca="1" si="16"/>
        <v>0</v>
      </c>
      <c r="V541" s="235"/>
      <c r="W541" s="235"/>
      <c r="Y541" s="228" t="str">
        <f t="shared" si="17"/>
        <v/>
      </c>
    </row>
    <row r="542" spans="1:25" s="228" customFormat="1" ht="20.25">
      <c r="A542" s="257"/>
      <c r="B542" s="232" t="str">
        <f>IF(LEN(A542)=0,"",INDEX('Smelter Reference List'!$A:$A,MATCH($A542,'Smelter Reference List'!$E:$E,0)))</f>
        <v/>
      </c>
      <c r="C542" s="297" t="str">
        <f>IF(LEN(A542)=0,"",INDEX('Smelter Reference List'!$C:$C,MATCH($A542,'Smelter Reference List'!$E:$E,0)))</f>
        <v/>
      </c>
      <c r="D542" s="161" t="str">
        <f ca="1">IF(ISERROR($S542),"",OFFSET('Smelter Reference List'!$C$4,$S542-4,0)&amp;"")</f>
        <v/>
      </c>
      <c r="E542" s="161" t="str">
        <f ca="1">IF(ISERROR($S542),"",OFFSET('Smelter Reference List'!$D$4,$S542-4,0)&amp;"")</f>
        <v/>
      </c>
      <c r="F542" s="161" t="str">
        <f ca="1">IF(ISERROR($S542),"",OFFSET('Smelter Reference List'!$E$4,$S542-4,0))</f>
        <v/>
      </c>
      <c r="G542" s="161" t="str">
        <f ca="1">IF(C542=$U$4,"Enter smelter details", IF(ISERROR($S542),"",OFFSET('Smelter Reference List'!$F$4,$S542-4,0)))</f>
        <v/>
      </c>
      <c r="H542" s="247" t="str">
        <f ca="1">IF(ISERROR($S542),"",OFFSET('Smelter Reference List'!$G$4,$S542-4,0))</f>
        <v/>
      </c>
      <c r="I542" s="248" t="str">
        <f ca="1">IF(ISERROR($S542),"",OFFSET('Smelter Reference List'!$H$4,$S542-4,0))</f>
        <v/>
      </c>
      <c r="J542" s="248" t="str">
        <f ca="1">IF(ISERROR($S542),"",OFFSET('Smelter Reference List'!$I$4,$S542-4,0))</f>
        <v/>
      </c>
      <c r="K542" s="245"/>
      <c r="L542" s="245"/>
      <c r="M542" s="245"/>
      <c r="N542" s="245"/>
      <c r="O542" s="245"/>
      <c r="P542" s="245"/>
      <c r="Q542" s="246"/>
      <c r="R542" s="233"/>
      <c r="S542" s="234" t="e">
        <f>IF(C542="",NA(),MATCH($B542&amp;$C542,'Smelter Reference List'!$J:$J,0))</f>
        <v>#N/A</v>
      </c>
      <c r="T542" s="235"/>
      <c r="U542" s="235">
        <f t="shared" ca="1" si="16"/>
        <v>0</v>
      </c>
      <c r="V542" s="235"/>
      <c r="W542" s="235"/>
      <c r="Y542" s="228" t="str">
        <f t="shared" si="17"/>
        <v/>
      </c>
    </row>
    <row r="543" spans="1:25" s="228" customFormat="1" ht="20.25">
      <c r="A543" s="257"/>
      <c r="B543" s="232" t="str">
        <f>IF(LEN(A543)=0,"",INDEX('Smelter Reference List'!$A:$A,MATCH($A543,'Smelter Reference List'!$E:$E,0)))</f>
        <v/>
      </c>
      <c r="C543" s="297" t="str">
        <f>IF(LEN(A543)=0,"",INDEX('Smelter Reference List'!$C:$C,MATCH($A543,'Smelter Reference List'!$E:$E,0)))</f>
        <v/>
      </c>
      <c r="D543" s="161" t="str">
        <f ca="1">IF(ISERROR($S543),"",OFFSET('Smelter Reference List'!$C$4,$S543-4,0)&amp;"")</f>
        <v/>
      </c>
      <c r="E543" s="161" t="str">
        <f ca="1">IF(ISERROR($S543),"",OFFSET('Smelter Reference List'!$D$4,$S543-4,0)&amp;"")</f>
        <v/>
      </c>
      <c r="F543" s="161" t="str">
        <f ca="1">IF(ISERROR($S543),"",OFFSET('Smelter Reference List'!$E$4,$S543-4,0))</f>
        <v/>
      </c>
      <c r="G543" s="161" t="str">
        <f ca="1">IF(C543=$U$4,"Enter smelter details", IF(ISERROR($S543),"",OFFSET('Smelter Reference List'!$F$4,$S543-4,0)))</f>
        <v/>
      </c>
      <c r="H543" s="247" t="str">
        <f ca="1">IF(ISERROR($S543),"",OFFSET('Smelter Reference List'!$G$4,$S543-4,0))</f>
        <v/>
      </c>
      <c r="I543" s="248" t="str">
        <f ca="1">IF(ISERROR($S543),"",OFFSET('Smelter Reference List'!$H$4,$S543-4,0))</f>
        <v/>
      </c>
      <c r="J543" s="248" t="str">
        <f ca="1">IF(ISERROR($S543),"",OFFSET('Smelter Reference List'!$I$4,$S543-4,0))</f>
        <v/>
      </c>
      <c r="K543" s="245"/>
      <c r="L543" s="245"/>
      <c r="M543" s="245"/>
      <c r="N543" s="245"/>
      <c r="O543" s="245"/>
      <c r="P543" s="245"/>
      <c r="Q543" s="246"/>
      <c r="R543" s="233"/>
      <c r="S543" s="234" t="e">
        <f>IF(C543="",NA(),MATCH($B543&amp;$C543,'Smelter Reference List'!$J:$J,0))</f>
        <v>#N/A</v>
      </c>
      <c r="T543" s="235"/>
      <c r="U543" s="235">
        <f t="shared" ca="1" si="16"/>
        <v>0</v>
      </c>
      <c r="V543" s="235"/>
      <c r="W543" s="235"/>
      <c r="Y543" s="228" t="str">
        <f t="shared" si="17"/>
        <v/>
      </c>
    </row>
    <row r="544" spans="1:25" s="228" customFormat="1" ht="20.25">
      <c r="A544" s="257"/>
      <c r="B544" s="232" t="str">
        <f>IF(LEN(A544)=0,"",INDEX('Smelter Reference List'!$A:$A,MATCH($A544,'Smelter Reference List'!$E:$E,0)))</f>
        <v/>
      </c>
      <c r="C544" s="297" t="str">
        <f>IF(LEN(A544)=0,"",INDEX('Smelter Reference List'!$C:$C,MATCH($A544,'Smelter Reference List'!$E:$E,0)))</f>
        <v/>
      </c>
      <c r="D544" s="161" t="str">
        <f ca="1">IF(ISERROR($S544),"",OFFSET('Smelter Reference List'!$C$4,$S544-4,0)&amp;"")</f>
        <v/>
      </c>
      <c r="E544" s="161" t="str">
        <f ca="1">IF(ISERROR($S544),"",OFFSET('Smelter Reference List'!$D$4,$S544-4,0)&amp;"")</f>
        <v/>
      </c>
      <c r="F544" s="161" t="str">
        <f ca="1">IF(ISERROR($S544),"",OFFSET('Smelter Reference List'!$E$4,$S544-4,0))</f>
        <v/>
      </c>
      <c r="G544" s="161" t="str">
        <f ca="1">IF(C544=$U$4,"Enter smelter details", IF(ISERROR($S544),"",OFFSET('Smelter Reference List'!$F$4,$S544-4,0)))</f>
        <v/>
      </c>
      <c r="H544" s="247" t="str">
        <f ca="1">IF(ISERROR($S544),"",OFFSET('Smelter Reference List'!$G$4,$S544-4,0))</f>
        <v/>
      </c>
      <c r="I544" s="248" t="str">
        <f ca="1">IF(ISERROR($S544),"",OFFSET('Smelter Reference List'!$H$4,$S544-4,0))</f>
        <v/>
      </c>
      <c r="J544" s="248" t="str">
        <f ca="1">IF(ISERROR($S544),"",OFFSET('Smelter Reference List'!$I$4,$S544-4,0))</f>
        <v/>
      </c>
      <c r="K544" s="245"/>
      <c r="L544" s="245"/>
      <c r="M544" s="245"/>
      <c r="N544" s="245"/>
      <c r="O544" s="245"/>
      <c r="P544" s="245"/>
      <c r="Q544" s="246"/>
      <c r="R544" s="233"/>
      <c r="S544" s="234" t="e">
        <f>IF(C544="",NA(),MATCH($B544&amp;$C544,'Smelter Reference List'!$J:$J,0))</f>
        <v>#N/A</v>
      </c>
      <c r="T544" s="235"/>
      <c r="U544" s="235">
        <f t="shared" ca="1" si="16"/>
        <v>0</v>
      </c>
      <c r="V544" s="235"/>
      <c r="W544" s="235"/>
      <c r="Y544" s="228" t="str">
        <f t="shared" si="17"/>
        <v/>
      </c>
    </row>
    <row r="545" spans="1:25" s="228" customFormat="1" ht="20.25">
      <c r="A545" s="257"/>
      <c r="B545" s="232" t="str">
        <f>IF(LEN(A545)=0,"",INDEX('Smelter Reference List'!$A:$A,MATCH($A545,'Smelter Reference List'!$E:$E,0)))</f>
        <v/>
      </c>
      <c r="C545" s="297" t="str">
        <f>IF(LEN(A545)=0,"",INDEX('Smelter Reference List'!$C:$C,MATCH($A545,'Smelter Reference List'!$E:$E,0)))</f>
        <v/>
      </c>
      <c r="D545" s="161" t="str">
        <f ca="1">IF(ISERROR($S545),"",OFFSET('Smelter Reference List'!$C$4,$S545-4,0)&amp;"")</f>
        <v/>
      </c>
      <c r="E545" s="161" t="str">
        <f ca="1">IF(ISERROR($S545),"",OFFSET('Smelter Reference List'!$D$4,$S545-4,0)&amp;"")</f>
        <v/>
      </c>
      <c r="F545" s="161" t="str">
        <f ca="1">IF(ISERROR($S545),"",OFFSET('Smelter Reference List'!$E$4,$S545-4,0))</f>
        <v/>
      </c>
      <c r="G545" s="161" t="str">
        <f ca="1">IF(C545=$U$4,"Enter smelter details", IF(ISERROR($S545),"",OFFSET('Smelter Reference List'!$F$4,$S545-4,0)))</f>
        <v/>
      </c>
      <c r="H545" s="247" t="str">
        <f ca="1">IF(ISERROR($S545),"",OFFSET('Smelter Reference List'!$G$4,$S545-4,0))</f>
        <v/>
      </c>
      <c r="I545" s="248" t="str">
        <f ca="1">IF(ISERROR($S545),"",OFFSET('Smelter Reference List'!$H$4,$S545-4,0))</f>
        <v/>
      </c>
      <c r="J545" s="248" t="str">
        <f ca="1">IF(ISERROR($S545),"",OFFSET('Smelter Reference List'!$I$4,$S545-4,0))</f>
        <v/>
      </c>
      <c r="K545" s="245"/>
      <c r="L545" s="245"/>
      <c r="M545" s="245"/>
      <c r="N545" s="245"/>
      <c r="O545" s="245"/>
      <c r="P545" s="245"/>
      <c r="Q545" s="246"/>
      <c r="R545" s="233"/>
      <c r="S545" s="234" t="e">
        <f>IF(C545="",NA(),MATCH($B545&amp;$C545,'Smelter Reference List'!$J:$J,0))</f>
        <v>#N/A</v>
      </c>
      <c r="T545" s="235"/>
      <c r="U545" s="235">
        <f t="shared" ca="1" si="16"/>
        <v>0</v>
      </c>
      <c r="V545" s="235"/>
      <c r="W545" s="235"/>
      <c r="Y545" s="228" t="str">
        <f t="shared" si="17"/>
        <v/>
      </c>
    </row>
    <row r="546" spans="1:25" s="228" customFormat="1" ht="20.25">
      <c r="A546" s="257"/>
      <c r="B546" s="232" t="str">
        <f>IF(LEN(A546)=0,"",INDEX('Smelter Reference List'!$A:$A,MATCH($A546,'Smelter Reference List'!$E:$E,0)))</f>
        <v/>
      </c>
      <c r="C546" s="297" t="str">
        <f>IF(LEN(A546)=0,"",INDEX('Smelter Reference List'!$C:$C,MATCH($A546,'Smelter Reference List'!$E:$E,0)))</f>
        <v/>
      </c>
      <c r="D546" s="161" t="str">
        <f ca="1">IF(ISERROR($S546),"",OFFSET('Smelter Reference List'!$C$4,$S546-4,0)&amp;"")</f>
        <v/>
      </c>
      <c r="E546" s="161" t="str">
        <f ca="1">IF(ISERROR($S546),"",OFFSET('Smelter Reference List'!$D$4,$S546-4,0)&amp;"")</f>
        <v/>
      </c>
      <c r="F546" s="161" t="str">
        <f ca="1">IF(ISERROR($S546),"",OFFSET('Smelter Reference List'!$E$4,$S546-4,0))</f>
        <v/>
      </c>
      <c r="G546" s="161" t="str">
        <f ca="1">IF(C546=$U$4,"Enter smelter details", IF(ISERROR($S546),"",OFFSET('Smelter Reference List'!$F$4,$S546-4,0)))</f>
        <v/>
      </c>
      <c r="H546" s="247" t="str">
        <f ca="1">IF(ISERROR($S546),"",OFFSET('Smelter Reference List'!$G$4,$S546-4,0))</f>
        <v/>
      </c>
      <c r="I546" s="248" t="str">
        <f ca="1">IF(ISERROR($S546),"",OFFSET('Smelter Reference List'!$H$4,$S546-4,0))</f>
        <v/>
      </c>
      <c r="J546" s="248" t="str">
        <f ca="1">IF(ISERROR($S546),"",OFFSET('Smelter Reference List'!$I$4,$S546-4,0))</f>
        <v/>
      </c>
      <c r="K546" s="245"/>
      <c r="L546" s="245"/>
      <c r="M546" s="245"/>
      <c r="N546" s="245"/>
      <c r="O546" s="245"/>
      <c r="P546" s="245"/>
      <c r="Q546" s="246"/>
      <c r="R546" s="233"/>
      <c r="S546" s="234" t="e">
        <f>IF(C546="",NA(),MATCH($B546&amp;$C546,'Smelter Reference List'!$J:$J,0))</f>
        <v>#N/A</v>
      </c>
      <c r="T546" s="235"/>
      <c r="U546" s="235">
        <f t="shared" ca="1" si="16"/>
        <v>0</v>
      </c>
      <c r="V546" s="235"/>
      <c r="W546" s="235"/>
      <c r="Y546" s="228" t="str">
        <f t="shared" si="17"/>
        <v/>
      </c>
    </row>
    <row r="547" spans="1:25" s="228" customFormat="1" ht="20.25">
      <c r="A547" s="257"/>
      <c r="B547" s="232" t="str">
        <f>IF(LEN(A547)=0,"",INDEX('Smelter Reference List'!$A:$A,MATCH($A547,'Smelter Reference List'!$E:$E,0)))</f>
        <v/>
      </c>
      <c r="C547" s="297" t="str">
        <f>IF(LEN(A547)=0,"",INDEX('Smelter Reference List'!$C:$C,MATCH($A547,'Smelter Reference List'!$E:$E,0)))</f>
        <v/>
      </c>
      <c r="D547" s="161" t="str">
        <f ca="1">IF(ISERROR($S547),"",OFFSET('Smelter Reference List'!$C$4,$S547-4,0)&amp;"")</f>
        <v/>
      </c>
      <c r="E547" s="161" t="str">
        <f ca="1">IF(ISERROR($S547),"",OFFSET('Smelter Reference List'!$D$4,$S547-4,0)&amp;"")</f>
        <v/>
      </c>
      <c r="F547" s="161" t="str">
        <f ca="1">IF(ISERROR($S547),"",OFFSET('Smelter Reference List'!$E$4,$S547-4,0))</f>
        <v/>
      </c>
      <c r="G547" s="161" t="str">
        <f ca="1">IF(C547=$U$4,"Enter smelter details", IF(ISERROR($S547),"",OFFSET('Smelter Reference List'!$F$4,$S547-4,0)))</f>
        <v/>
      </c>
      <c r="H547" s="247" t="str">
        <f ca="1">IF(ISERROR($S547),"",OFFSET('Smelter Reference List'!$G$4,$S547-4,0))</f>
        <v/>
      </c>
      <c r="I547" s="248" t="str">
        <f ca="1">IF(ISERROR($S547),"",OFFSET('Smelter Reference List'!$H$4,$S547-4,0))</f>
        <v/>
      </c>
      <c r="J547" s="248" t="str">
        <f ca="1">IF(ISERROR($S547),"",OFFSET('Smelter Reference List'!$I$4,$S547-4,0))</f>
        <v/>
      </c>
      <c r="K547" s="245"/>
      <c r="L547" s="245"/>
      <c r="M547" s="245"/>
      <c r="N547" s="245"/>
      <c r="O547" s="245"/>
      <c r="P547" s="245"/>
      <c r="Q547" s="246"/>
      <c r="R547" s="233"/>
      <c r="S547" s="234" t="e">
        <f>IF(C547="",NA(),MATCH($B547&amp;$C547,'Smelter Reference List'!$J:$J,0))</f>
        <v>#N/A</v>
      </c>
      <c r="T547" s="235"/>
      <c r="U547" s="235">
        <f t="shared" ca="1" si="16"/>
        <v>0</v>
      </c>
      <c r="V547" s="235"/>
      <c r="W547" s="235"/>
      <c r="Y547" s="228" t="str">
        <f t="shared" si="17"/>
        <v/>
      </c>
    </row>
    <row r="548" spans="1:25" s="228" customFormat="1" ht="20.25">
      <c r="A548" s="257"/>
      <c r="B548" s="232" t="str">
        <f>IF(LEN(A548)=0,"",INDEX('Smelter Reference List'!$A:$A,MATCH($A548,'Smelter Reference List'!$E:$E,0)))</f>
        <v/>
      </c>
      <c r="C548" s="297" t="str">
        <f>IF(LEN(A548)=0,"",INDEX('Smelter Reference List'!$C:$C,MATCH($A548,'Smelter Reference List'!$E:$E,0)))</f>
        <v/>
      </c>
      <c r="D548" s="161" t="str">
        <f ca="1">IF(ISERROR($S548),"",OFFSET('Smelter Reference List'!$C$4,$S548-4,0)&amp;"")</f>
        <v/>
      </c>
      <c r="E548" s="161" t="str">
        <f ca="1">IF(ISERROR($S548),"",OFFSET('Smelter Reference List'!$D$4,$S548-4,0)&amp;"")</f>
        <v/>
      </c>
      <c r="F548" s="161" t="str">
        <f ca="1">IF(ISERROR($S548),"",OFFSET('Smelter Reference List'!$E$4,$S548-4,0))</f>
        <v/>
      </c>
      <c r="G548" s="161" t="str">
        <f ca="1">IF(C548=$U$4,"Enter smelter details", IF(ISERROR($S548),"",OFFSET('Smelter Reference List'!$F$4,$S548-4,0)))</f>
        <v/>
      </c>
      <c r="H548" s="247" t="str">
        <f ca="1">IF(ISERROR($S548),"",OFFSET('Smelter Reference List'!$G$4,$S548-4,0))</f>
        <v/>
      </c>
      <c r="I548" s="248" t="str">
        <f ca="1">IF(ISERROR($S548),"",OFFSET('Smelter Reference List'!$H$4,$S548-4,0))</f>
        <v/>
      </c>
      <c r="J548" s="248" t="str">
        <f ca="1">IF(ISERROR($S548),"",OFFSET('Smelter Reference List'!$I$4,$S548-4,0))</f>
        <v/>
      </c>
      <c r="K548" s="245"/>
      <c r="L548" s="245"/>
      <c r="M548" s="245"/>
      <c r="N548" s="245"/>
      <c r="O548" s="245"/>
      <c r="P548" s="245"/>
      <c r="Q548" s="246"/>
      <c r="R548" s="233"/>
      <c r="S548" s="234" t="e">
        <f>IF(C548="",NA(),MATCH($B548&amp;$C548,'Smelter Reference List'!$J:$J,0))</f>
        <v>#N/A</v>
      </c>
      <c r="T548" s="235"/>
      <c r="U548" s="235">
        <f t="shared" ca="1" si="16"/>
        <v>0</v>
      </c>
      <c r="V548" s="235"/>
      <c r="W548" s="235"/>
      <c r="Y548" s="228" t="str">
        <f t="shared" si="17"/>
        <v/>
      </c>
    </row>
    <row r="549" spans="1:25" s="228" customFormat="1" ht="20.25">
      <c r="A549" s="257"/>
      <c r="B549" s="232" t="str">
        <f>IF(LEN(A549)=0,"",INDEX('Smelter Reference List'!$A:$A,MATCH($A549,'Smelter Reference List'!$E:$E,0)))</f>
        <v/>
      </c>
      <c r="C549" s="297" t="str">
        <f>IF(LEN(A549)=0,"",INDEX('Smelter Reference List'!$C:$C,MATCH($A549,'Smelter Reference List'!$E:$E,0)))</f>
        <v/>
      </c>
      <c r="D549" s="161" t="str">
        <f ca="1">IF(ISERROR($S549),"",OFFSET('Smelter Reference List'!$C$4,$S549-4,0)&amp;"")</f>
        <v/>
      </c>
      <c r="E549" s="161" t="str">
        <f ca="1">IF(ISERROR($S549),"",OFFSET('Smelter Reference List'!$D$4,$S549-4,0)&amp;"")</f>
        <v/>
      </c>
      <c r="F549" s="161" t="str">
        <f ca="1">IF(ISERROR($S549),"",OFFSET('Smelter Reference List'!$E$4,$S549-4,0))</f>
        <v/>
      </c>
      <c r="G549" s="161" t="str">
        <f ca="1">IF(C549=$U$4,"Enter smelter details", IF(ISERROR($S549),"",OFFSET('Smelter Reference List'!$F$4,$S549-4,0)))</f>
        <v/>
      </c>
      <c r="H549" s="247" t="str">
        <f ca="1">IF(ISERROR($S549),"",OFFSET('Smelter Reference List'!$G$4,$S549-4,0))</f>
        <v/>
      </c>
      <c r="I549" s="248" t="str">
        <f ca="1">IF(ISERROR($S549),"",OFFSET('Smelter Reference List'!$H$4,$S549-4,0))</f>
        <v/>
      </c>
      <c r="J549" s="248" t="str">
        <f ca="1">IF(ISERROR($S549),"",OFFSET('Smelter Reference List'!$I$4,$S549-4,0))</f>
        <v/>
      </c>
      <c r="K549" s="245"/>
      <c r="L549" s="245"/>
      <c r="M549" s="245"/>
      <c r="N549" s="245"/>
      <c r="O549" s="245"/>
      <c r="P549" s="245"/>
      <c r="Q549" s="246"/>
      <c r="R549" s="233"/>
      <c r="S549" s="234" t="e">
        <f>IF(C549="",NA(),MATCH($B549&amp;$C549,'Smelter Reference List'!$J:$J,0))</f>
        <v>#N/A</v>
      </c>
      <c r="T549" s="235"/>
      <c r="U549" s="235">
        <f t="shared" ca="1" si="16"/>
        <v>0</v>
      </c>
      <c r="V549" s="235"/>
      <c r="W549" s="235"/>
      <c r="Y549" s="228" t="str">
        <f t="shared" si="17"/>
        <v/>
      </c>
    </row>
    <row r="550" spans="1:25" s="228" customFormat="1" ht="20.25">
      <c r="A550" s="257"/>
      <c r="B550" s="232" t="str">
        <f>IF(LEN(A550)=0,"",INDEX('Smelter Reference List'!$A:$A,MATCH($A550,'Smelter Reference List'!$E:$E,0)))</f>
        <v/>
      </c>
      <c r="C550" s="297" t="str">
        <f>IF(LEN(A550)=0,"",INDEX('Smelter Reference List'!$C:$C,MATCH($A550,'Smelter Reference List'!$E:$E,0)))</f>
        <v/>
      </c>
      <c r="D550" s="161" t="str">
        <f ca="1">IF(ISERROR($S550),"",OFFSET('Smelter Reference List'!$C$4,$S550-4,0)&amp;"")</f>
        <v/>
      </c>
      <c r="E550" s="161" t="str">
        <f ca="1">IF(ISERROR($S550),"",OFFSET('Smelter Reference List'!$D$4,$S550-4,0)&amp;"")</f>
        <v/>
      </c>
      <c r="F550" s="161" t="str">
        <f ca="1">IF(ISERROR($S550),"",OFFSET('Smelter Reference List'!$E$4,$S550-4,0))</f>
        <v/>
      </c>
      <c r="G550" s="161" t="str">
        <f ca="1">IF(C550=$U$4,"Enter smelter details", IF(ISERROR($S550),"",OFFSET('Smelter Reference List'!$F$4,$S550-4,0)))</f>
        <v/>
      </c>
      <c r="H550" s="247" t="str">
        <f ca="1">IF(ISERROR($S550),"",OFFSET('Smelter Reference List'!$G$4,$S550-4,0))</f>
        <v/>
      </c>
      <c r="I550" s="248" t="str">
        <f ca="1">IF(ISERROR($S550),"",OFFSET('Smelter Reference List'!$H$4,$S550-4,0))</f>
        <v/>
      </c>
      <c r="J550" s="248" t="str">
        <f ca="1">IF(ISERROR($S550),"",OFFSET('Smelter Reference List'!$I$4,$S550-4,0))</f>
        <v/>
      </c>
      <c r="K550" s="245"/>
      <c r="L550" s="245"/>
      <c r="M550" s="245"/>
      <c r="N550" s="245"/>
      <c r="O550" s="245"/>
      <c r="P550" s="245"/>
      <c r="Q550" s="246"/>
      <c r="R550" s="233"/>
      <c r="S550" s="234" t="e">
        <f>IF(C550="",NA(),MATCH($B550&amp;$C550,'Smelter Reference List'!$J:$J,0))</f>
        <v>#N/A</v>
      </c>
      <c r="T550" s="235"/>
      <c r="U550" s="235">
        <f t="shared" ca="1" si="16"/>
        <v>0</v>
      </c>
      <c r="V550" s="235"/>
      <c r="W550" s="235"/>
      <c r="Y550" s="228" t="str">
        <f t="shared" si="17"/>
        <v/>
      </c>
    </row>
    <row r="551" spans="1:25" s="228" customFormat="1" ht="20.25">
      <c r="A551" s="257"/>
      <c r="B551" s="232" t="str">
        <f>IF(LEN(A551)=0,"",INDEX('Smelter Reference List'!$A:$A,MATCH($A551,'Smelter Reference List'!$E:$E,0)))</f>
        <v/>
      </c>
      <c r="C551" s="297" t="str">
        <f>IF(LEN(A551)=0,"",INDEX('Smelter Reference List'!$C:$C,MATCH($A551,'Smelter Reference List'!$E:$E,0)))</f>
        <v/>
      </c>
      <c r="D551" s="161" t="str">
        <f ca="1">IF(ISERROR($S551),"",OFFSET('Smelter Reference List'!$C$4,$S551-4,0)&amp;"")</f>
        <v/>
      </c>
      <c r="E551" s="161" t="str">
        <f ca="1">IF(ISERROR($S551),"",OFFSET('Smelter Reference List'!$D$4,$S551-4,0)&amp;"")</f>
        <v/>
      </c>
      <c r="F551" s="161" t="str">
        <f ca="1">IF(ISERROR($S551),"",OFFSET('Smelter Reference List'!$E$4,$S551-4,0))</f>
        <v/>
      </c>
      <c r="G551" s="161" t="str">
        <f ca="1">IF(C551=$U$4,"Enter smelter details", IF(ISERROR($S551),"",OFFSET('Smelter Reference List'!$F$4,$S551-4,0)))</f>
        <v/>
      </c>
      <c r="H551" s="247" t="str">
        <f ca="1">IF(ISERROR($S551),"",OFFSET('Smelter Reference List'!$G$4,$S551-4,0))</f>
        <v/>
      </c>
      <c r="I551" s="248" t="str">
        <f ca="1">IF(ISERROR($S551),"",OFFSET('Smelter Reference List'!$H$4,$S551-4,0))</f>
        <v/>
      </c>
      <c r="J551" s="248" t="str">
        <f ca="1">IF(ISERROR($S551),"",OFFSET('Smelter Reference List'!$I$4,$S551-4,0))</f>
        <v/>
      </c>
      <c r="K551" s="245"/>
      <c r="L551" s="245"/>
      <c r="M551" s="245"/>
      <c r="N551" s="245"/>
      <c r="O551" s="245"/>
      <c r="P551" s="245"/>
      <c r="Q551" s="246"/>
      <c r="R551" s="233"/>
      <c r="S551" s="234" t="e">
        <f>IF(C551="",NA(),MATCH($B551&amp;$C551,'Smelter Reference List'!$J:$J,0))</f>
        <v>#N/A</v>
      </c>
      <c r="T551" s="235"/>
      <c r="U551" s="235">
        <f t="shared" ca="1" si="16"/>
        <v>0</v>
      </c>
      <c r="V551" s="235"/>
      <c r="W551" s="235"/>
      <c r="Y551" s="228" t="str">
        <f t="shared" si="17"/>
        <v/>
      </c>
    </row>
    <row r="552" spans="1:25" s="228" customFormat="1" ht="20.25">
      <c r="A552" s="257"/>
      <c r="B552" s="232" t="str">
        <f>IF(LEN(A552)=0,"",INDEX('Smelter Reference List'!$A:$A,MATCH($A552,'Smelter Reference List'!$E:$E,0)))</f>
        <v/>
      </c>
      <c r="C552" s="297" t="str">
        <f>IF(LEN(A552)=0,"",INDEX('Smelter Reference List'!$C:$C,MATCH($A552,'Smelter Reference List'!$E:$E,0)))</f>
        <v/>
      </c>
      <c r="D552" s="161" t="str">
        <f ca="1">IF(ISERROR($S552),"",OFFSET('Smelter Reference List'!$C$4,$S552-4,0)&amp;"")</f>
        <v/>
      </c>
      <c r="E552" s="161" t="str">
        <f ca="1">IF(ISERROR($S552),"",OFFSET('Smelter Reference List'!$D$4,$S552-4,0)&amp;"")</f>
        <v/>
      </c>
      <c r="F552" s="161" t="str">
        <f ca="1">IF(ISERROR($S552),"",OFFSET('Smelter Reference List'!$E$4,$S552-4,0))</f>
        <v/>
      </c>
      <c r="G552" s="161" t="str">
        <f ca="1">IF(C552=$U$4,"Enter smelter details", IF(ISERROR($S552),"",OFFSET('Smelter Reference List'!$F$4,$S552-4,0)))</f>
        <v/>
      </c>
      <c r="H552" s="247" t="str">
        <f ca="1">IF(ISERROR($S552),"",OFFSET('Smelter Reference List'!$G$4,$S552-4,0))</f>
        <v/>
      </c>
      <c r="I552" s="248" t="str">
        <f ca="1">IF(ISERROR($S552),"",OFFSET('Smelter Reference List'!$H$4,$S552-4,0))</f>
        <v/>
      </c>
      <c r="J552" s="248" t="str">
        <f ca="1">IF(ISERROR($S552),"",OFFSET('Smelter Reference List'!$I$4,$S552-4,0))</f>
        <v/>
      </c>
      <c r="K552" s="245"/>
      <c r="L552" s="245"/>
      <c r="M552" s="245"/>
      <c r="N552" s="245"/>
      <c r="O552" s="245"/>
      <c r="P552" s="245"/>
      <c r="Q552" s="246"/>
      <c r="R552" s="233"/>
      <c r="S552" s="234" t="e">
        <f>IF(C552="",NA(),MATCH($B552&amp;$C552,'Smelter Reference List'!$J:$J,0))</f>
        <v>#N/A</v>
      </c>
      <c r="T552" s="235"/>
      <c r="U552" s="235">
        <f t="shared" ca="1" si="16"/>
        <v>0</v>
      </c>
      <c r="V552" s="235"/>
      <c r="W552" s="235"/>
      <c r="Y552" s="228" t="str">
        <f t="shared" si="17"/>
        <v/>
      </c>
    </row>
    <row r="553" spans="1:25" s="228" customFormat="1" ht="20.25">
      <c r="A553" s="257"/>
      <c r="B553" s="232" t="str">
        <f>IF(LEN(A553)=0,"",INDEX('Smelter Reference List'!$A:$A,MATCH($A553,'Smelter Reference List'!$E:$E,0)))</f>
        <v/>
      </c>
      <c r="C553" s="297" t="str">
        <f>IF(LEN(A553)=0,"",INDEX('Smelter Reference List'!$C:$C,MATCH($A553,'Smelter Reference List'!$E:$E,0)))</f>
        <v/>
      </c>
      <c r="D553" s="161" t="str">
        <f ca="1">IF(ISERROR($S553),"",OFFSET('Smelter Reference List'!$C$4,$S553-4,0)&amp;"")</f>
        <v/>
      </c>
      <c r="E553" s="161" t="str">
        <f ca="1">IF(ISERROR($S553),"",OFFSET('Smelter Reference List'!$D$4,$S553-4,0)&amp;"")</f>
        <v/>
      </c>
      <c r="F553" s="161" t="str">
        <f ca="1">IF(ISERROR($S553),"",OFFSET('Smelter Reference List'!$E$4,$S553-4,0))</f>
        <v/>
      </c>
      <c r="G553" s="161" t="str">
        <f ca="1">IF(C553=$U$4,"Enter smelter details", IF(ISERROR($S553),"",OFFSET('Smelter Reference List'!$F$4,$S553-4,0)))</f>
        <v/>
      </c>
      <c r="H553" s="247" t="str">
        <f ca="1">IF(ISERROR($S553),"",OFFSET('Smelter Reference List'!$G$4,$S553-4,0))</f>
        <v/>
      </c>
      <c r="I553" s="248" t="str">
        <f ca="1">IF(ISERROR($S553),"",OFFSET('Smelter Reference List'!$H$4,$S553-4,0))</f>
        <v/>
      </c>
      <c r="J553" s="248" t="str">
        <f ca="1">IF(ISERROR($S553),"",OFFSET('Smelter Reference List'!$I$4,$S553-4,0))</f>
        <v/>
      </c>
      <c r="K553" s="245"/>
      <c r="L553" s="245"/>
      <c r="M553" s="245"/>
      <c r="N553" s="245"/>
      <c r="O553" s="245"/>
      <c r="P553" s="245"/>
      <c r="Q553" s="246"/>
      <c r="R553" s="233"/>
      <c r="S553" s="234" t="e">
        <f>IF(C553="",NA(),MATCH($B553&amp;$C553,'Smelter Reference List'!$J:$J,0))</f>
        <v>#N/A</v>
      </c>
      <c r="T553" s="235"/>
      <c r="U553" s="235">
        <f t="shared" ca="1" si="16"/>
        <v>0</v>
      </c>
      <c r="V553" s="235"/>
      <c r="W553" s="235"/>
      <c r="Y553" s="228" t="str">
        <f t="shared" si="17"/>
        <v/>
      </c>
    </row>
    <row r="554" spans="1:25" s="228" customFormat="1" ht="20.25">
      <c r="A554" s="257"/>
      <c r="B554" s="232" t="str">
        <f>IF(LEN(A554)=0,"",INDEX('Smelter Reference List'!$A:$A,MATCH($A554,'Smelter Reference List'!$E:$E,0)))</f>
        <v/>
      </c>
      <c r="C554" s="297" t="str">
        <f>IF(LEN(A554)=0,"",INDEX('Smelter Reference List'!$C:$C,MATCH($A554,'Smelter Reference List'!$E:$E,0)))</f>
        <v/>
      </c>
      <c r="D554" s="161" t="str">
        <f ca="1">IF(ISERROR($S554),"",OFFSET('Smelter Reference List'!$C$4,$S554-4,0)&amp;"")</f>
        <v/>
      </c>
      <c r="E554" s="161" t="str">
        <f ca="1">IF(ISERROR($S554),"",OFFSET('Smelter Reference List'!$D$4,$S554-4,0)&amp;"")</f>
        <v/>
      </c>
      <c r="F554" s="161" t="str">
        <f ca="1">IF(ISERROR($S554),"",OFFSET('Smelter Reference List'!$E$4,$S554-4,0))</f>
        <v/>
      </c>
      <c r="G554" s="161" t="str">
        <f ca="1">IF(C554=$U$4,"Enter smelter details", IF(ISERROR($S554),"",OFFSET('Smelter Reference List'!$F$4,$S554-4,0)))</f>
        <v/>
      </c>
      <c r="H554" s="247" t="str">
        <f ca="1">IF(ISERROR($S554),"",OFFSET('Smelter Reference List'!$G$4,$S554-4,0))</f>
        <v/>
      </c>
      <c r="I554" s="248" t="str">
        <f ca="1">IF(ISERROR($S554),"",OFFSET('Smelter Reference List'!$H$4,$S554-4,0))</f>
        <v/>
      </c>
      <c r="J554" s="248" t="str">
        <f ca="1">IF(ISERROR($S554),"",OFFSET('Smelter Reference List'!$I$4,$S554-4,0))</f>
        <v/>
      </c>
      <c r="K554" s="245"/>
      <c r="L554" s="245"/>
      <c r="M554" s="245"/>
      <c r="N554" s="245"/>
      <c r="O554" s="245"/>
      <c r="P554" s="245"/>
      <c r="Q554" s="246"/>
      <c r="R554" s="233"/>
      <c r="S554" s="234" t="e">
        <f>IF(C554="",NA(),MATCH($B554&amp;$C554,'Smelter Reference List'!$J:$J,0))</f>
        <v>#N/A</v>
      </c>
      <c r="T554" s="235"/>
      <c r="U554" s="235">
        <f t="shared" ca="1" si="16"/>
        <v>0</v>
      </c>
      <c r="V554" s="235"/>
      <c r="W554" s="235"/>
      <c r="Y554" s="228" t="str">
        <f t="shared" si="17"/>
        <v/>
      </c>
    </row>
    <row r="555" spans="1:25" s="228" customFormat="1" ht="20.25">
      <c r="A555" s="257"/>
      <c r="B555" s="232" t="str">
        <f>IF(LEN(A555)=0,"",INDEX('Smelter Reference List'!$A:$A,MATCH($A555,'Smelter Reference List'!$E:$E,0)))</f>
        <v/>
      </c>
      <c r="C555" s="297" t="str">
        <f>IF(LEN(A555)=0,"",INDEX('Smelter Reference List'!$C:$C,MATCH($A555,'Smelter Reference List'!$E:$E,0)))</f>
        <v/>
      </c>
      <c r="D555" s="161" t="str">
        <f ca="1">IF(ISERROR($S555),"",OFFSET('Smelter Reference List'!$C$4,$S555-4,0)&amp;"")</f>
        <v/>
      </c>
      <c r="E555" s="161" t="str">
        <f ca="1">IF(ISERROR($S555),"",OFFSET('Smelter Reference List'!$D$4,$S555-4,0)&amp;"")</f>
        <v/>
      </c>
      <c r="F555" s="161" t="str">
        <f ca="1">IF(ISERROR($S555),"",OFFSET('Smelter Reference List'!$E$4,$S555-4,0))</f>
        <v/>
      </c>
      <c r="G555" s="161" t="str">
        <f ca="1">IF(C555=$U$4,"Enter smelter details", IF(ISERROR($S555),"",OFFSET('Smelter Reference List'!$F$4,$S555-4,0)))</f>
        <v/>
      </c>
      <c r="H555" s="247" t="str">
        <f ca="1">IF(ISERROR($S555),"",OFFSET('Smelter Reference List'!$G$4,$S555-4,0))</f>
        <v/>
      </c>
      <c r="I555" s="248" t="str">
        <f ca="1">IF(ISERROR($S555),"",OFFSET('Smelter Reference List'!$H$4,$S555-4,0))</f>
        <v/>
      </c>
      <c r="J555" s="248" t="str">
        <f ca="1">IF(ISERROR($S555),"",OFFSET('Smelter Reference List'!$I$4,$S555-4,0))</f>
        <v/>
      </c>
      <c r="K555" s="245"/>
      <c r="L555" s="245"/>
      <c r="M555" s="245"/>
      <c r="N555" s="245"/>
      <c r="O555" s="245"/>
      <c r="P555" s="245"/>
      <c r="Q555" s="246"/>
      <c r="R555" s="233"/>
      <c r="S555" s="234" t="e">
        <f>IF(C555="",NA(),MATCH($B555&amp;$C555,'Smelter Reference List'!$J:$J,0))</f>
        <v>#N/A</v>
      </c>
      <c r="T555" s="235"/>
      <c r="U555" s="235">
        <f t="shared" ca="1" si="16"/>
        <v>0</v>
      </c>
      <c r="V555" s="235"/>
      <c r="W555" s="235"/>
      <c r="Y555" s="228" t="str">
        <f t="shared" si="17"/>
        <v/>
      </c>
    </row>
    <row r="556" spans="1:25" s="228" customFormat="1" ht="20.25">
      <c r="A556" s="257"/>
      <c r="B556" s="232" t="str">
        <f>IF(LEN(A556)=0,"",INDEX('Smelter Reference List'!$A:$A,MATCH($A556,'Smelter Reference List'!$E:$E,0)))</f>
        <v/>
      </c>
      <c r="C556" s="297" t="str">
        <f>IF(LEN(A556)=0,"",INDEX('Smelter Reference List'!$C:$C,MATCH($A556,'Smelter Reference List'!$E:$E,0)))</f>
        <v/>
      </c>
      <c r="D556" s="161" t="str">
        <f ca="1">IF(ISERROR($S556),"",OFFSET('Smelter Reference List'!$C$4,$S556-4,0)&amp;"")</f>
        <v/>
      </c>
      <c r="E556" s="161" t="str">
        <f ca="1">IF(ISERROR($S556),"",OFFSET('Smelter Reference List'!$D$4,$S556-4,0)&amp;"")</f>
        <v/>
      </c>
      <c r="F556" s="161" t="str">
        <f ca="1">IF(ISERROR($S556),"",OFFSET('Smelter Reference List'!$E$4,$S556-4,0))</f>
        <v/>
      </c>
      <c r="G556" s="161" t="str">
        <f ca="1">IF(C556=$U$4,"Enter smelter details", IF(ISERROR($S556),"",OFFSET('Smelter Reference List'!$F$4,$S556-4,0)))</f>
        <v/>
      </c>
      <c r="H556" s="247" t="str">
        <f ca="1">IF(ISERROR($S556),"",OFFSET('Smelter Reference List'!$G$4,$S556-4,0))</f>
        <v/>
      </c>
      <c r="I556" s="248" t="str">
        <f ca="1">IF(ISERROR($S556),"",OFFSET('Smelter Reference List'!$H$4,$S556-4,0))</f>
        <v/>
      </c>
      <c r="J556" s="248" t="str">
        <f ca="1">IF(ISERROR($S556),"",OFFSET('Smelter Reference List'!$I$4,$S556-4,0))</f>
        <v/>
      </c>
      <c r="K556" s="245"/>
      <c r="L556" s="245"/>
      <c r="M556" s="245"/>
      <c r="N556" s="245"/>
      <c r="O556" s="245"/>
      <c r="P556" s="245"/>
      <c r="Q556" s="246"/>
      <c r="R556" s="233"/>
      <c r="S556" s="234" t="e">
        <f>IF(C556="",NA(),MATCH($B556&amp;$C556,'Smelter Reference List'!$J:$J,0))</f>
        <v>#N/A</v>
      </c>
      <c r="T556" s="235"/>
      <c r="U556" s="235">
        <f t="shared" ca="1" si="16"/>
        <v>0</v>
      </c>
      <c r="V556" s="235"/>
      <c r="W556" s="235"/>
      <c r="Y556" s="228" t="str">
        <f t="shared" si="17"/>
        <v/>
      </c>
    </row>
    <row r="557" spans="1:25" s="228" customFormat="1" ht="20.25">
      <c r="A557" s="257"/>
      <c r="B557" s="232" t="str">
        <f>IF(LEN(A557)=0,"",INDEX('Smelter Reference List'!$A:$A,MATCH($A557,'Smelter Reference List'!$E:$E,0)))</f>
        <v/>
      </c>
      <c r="C557" s="297" t="str">
        <f>IF(LEN(A557)=0,"",INDEX('Smelter Reference List'!$C:$C,MATCH($A557,'Smelter Reference List'!$E:$E,0)))</f>
        <v/>
      </c>
      <c r="D557" s="161" t="str">
        <f ca="1">IF(ISERROR($S557),"",OFFSET('Smelter Reference List'!$C$4,$S557-4,0)&amp;"")</f>
        <v/>
      </c>
      <c r="E557" s="161" t="str">
        <f ca="1">IF(ISERROR($S557),"",OFFSET('Smelter Reference List'!$D$4,$S557-4,0)&amp;"")</f>
        <v/>
      </c>
      <c r="F557" s="161" t="str">
        <f ca="1">IF(ISERROR($S557),"",OFFSET('Smelter Reference List'!$E$4,$S557-4,0))</f>
        <v/>
      </c>
      <c r="G557" s="161" t="str">
        <f ca="1">IF(C557=$U$4,"Enter smelter details", IF(ISERROR($S557),"",OFFSET('Smelter Reference List'!$F$4,$S557-4,0)))</f>
        <v/>
      </c>
      <c r="H557" s="247" t="str">
        <f ca="1">IF(ISERROR($S557),"",OFFSET('Smelter Reference List'!$G$4,$S557-4,0))</f>
        <v/>
      </c>
      <c r="I557" s="248" t="str">
        <f ca="1">IF(ISERROR($S557),"",OFFSET('Smelter Reference List'!$H$4,$S557-4,0))</f>
        <v/>
      </c>
      <c r="J557" s="248" t="str">
        <f ca="1">IF(ISERROR($S557),"",OFFSET('Smelter Reference List'!$I$4,$S557-4,0))</f>
        <v/>
      </c>
      <c r="K557" s="245"/>
      <c r="L557" s="245"/>
      <c r="M557" s="245"/>
      <c r="N557" s="245"/>
      <c r="O557" s="245"/>
      <c r="P557" s="245"/>
      <c r="Q557" s="246"/>
      <c r="R557" s="233"/>
      <c r="S557" s="234" t="e">
        <f>IF(C557="",NA(),MATCH($B557&amp;$C557,'Smelter Reference List'!$J:$J,0))</f>
        <v>#N/A</v>
      </c>
      <c r="T557" s="235"/>
      <c r="U557" s="235">
        <f t="shared" ca="1" si="16"/>
        <v>0</v>
      </c>
      <c r="V557" s="235"/>
      <c r="W557" s="235"/>
      <c r="Y557" s="228" t="str">
        <f t="shared" si="17"/>
        <v/>
      </c>
    </row>
    <row r="558" spans="1:25" s="228" customFormat="1" ht="20.25">
      <c r="A558" s="257"/>
      <c r="B558" s="232" t="str">
        <f>IF(LEN(A558)=0,"",INDEX('Smelter Reference List'!$A:$A,MATCH($A558,'Smelter Reference List'!$E:$E,0)))</f>
        <v/>
      </c>
      <c r="C558" s="297" t="str">
        <f>IF(LEN(A558)=0,"",INDEX('Smelter Reference List'!$C:$C,MATCH($A558,'Smelter Reference List'!$E:$E,0)))</f>
        <v/>
      </c>
      <c r="D558" s="161" t="str">
        <f ca="1">IF(ISERROR($S558),"",OFFSET('Smelter Reference List'!$C$4,$S558-4,0)&amp;"")</f>
        <v/>
      </c>
      <c r="E558" s="161" t="str">
        <f ca="1">IF(ISERROR($S558),"",OFFSET('Smelter Reference List'!$D$4,$S558-4,0)&amp;"")</f>
        <v/>
      </c>
      <c r="F558" s="161" t="str">
        <f ca="1">IF(ISERROR($S558),"",OFFSET('Smelter Reference List'!$E$4,$S558-4,0))</f>
        <v/>
      </c>
      <c r="G558" s="161" t="str">
        <f ca="1">IF(C558=$U$4,"Enter smelter details", IF(ISERROR($S558),"",OFFSET('Smelter Reference List'!$F$4,$S558-4,0)))</f>
        <v/>
      </c>
      <c r="H558" s="247" t="str">
        <f ca="1">IF(ISERROR($S558),"",OFFSET('Smelter Reference List'!$G$4,$S558-4,0))</f>
        <v/>
      </c>
      <c r="I558" s="248" t="str">
        <f ca="1">IF(ISERROR($S558),"",OFFSET('Smelter Reference List'!$H$4,$S558-4,0))</f>
        <v/>
      </c>
      <c r="J558" s="248" t="str">
        <f ca="1">IF(ISERROR($S558),"",OFFSET('Smelter Reference List'!$I$4,$S558-4,0))</f>
        <v/>
      </c>
      <c r="K558" s="245"/>
      <c r="L558" s="245"/>
      <c r="M558" s="245"/>
      <c r="N558" s="245"/>
      <c r="O558" s="245"/>
      <c r="P558" s="245"/>
      <c r="Q558" s="246"/>
      <c r="R558" s="233"/>
      <c r="S558" s="234" t="e">
        <f>IF(C558="",NA(),MATCH($B558&amp;$C558,'Smelter Reference List'!$J:$J,0))</f>
        <v>#N/A</v>
      </c>
      <c r="T558" s="235"/>
      <c r="U558" s="235">
        <f t="shared" ca="1" si="16"/>
        <v>0</v>
      </c>
      <c r="V558" s="235"/>
      <c r="W558" s="235"/>
      <c r="Y558" s="228" t="str">
        <f t="shared" si="17"/>
        <v/>
      </c>
    </row>
    <row r="559" spans="1:25" s="228" customFormat="1" ht="20.25">
      <c r="A559" s="257"/>
      <c r="B559" s="232" t="str">
        <f>IF(LEN(A559)=0,"",INDEX('Smelter Reference List'!$A:$A,MATCH($A559,'Smelter Reference List'!$E:$E,0)))</f>
        <v/>
      </c>
      <c r="C559" s="297" t="str">
        <f>IF(LEN(A559)=0,"",INDEX('Smelter Reference List'!$C:$C,MATCH($A559,'Smelter Reference List'!$E:$E,0)))</f>
        <v/>
      </c>
      <c r="D559" s="161" t="str">
        <f ca="1">IF(ISERROR($S559),"",OFFSET('Smelter Reference List'!$C$4,$S559-4,0)&amp;"")</f>
        <v/>
      </c>
      <c r="E559" s="161" t="str">
        <f ca="1">IF(ISERROR($S559),"",OFFSET('Smelter Reference List'!$D$4,$S559-4,0)&amp;"")</f>
        <v/>
      </c>
      <c r="F559" s="161" t="str">
        <f ca="1">IF(ISERROR($S559),"",OFFSET('Smelter Reference List'!$E$4,$S559-4,0))</f>
        <v/>
      </c>
      <c r="G559" s="161" t="str">
        <f ca="1">IF(C559=$U$4,"Enter smelter details", IF(ISERROR($S559),"",OFFSET('Smelter Reference List'!$F$4,$S559-4,0)))</f>
        <v/>
      </c>
      <c r="H559" s="247" t="str">
        <f ca="1">IF(ISERROR($S559),"",OFFSET('Smelter Reference List'!$G$4,$S559-4,0))</f>
        <v/>
      </c>
      <c r="I559" s="248" t="str">
        <f ca="1">IF(ISERROR($S559),"",OFFSET('Smelter Reference List'!$H$4,$S559-4,0))</f>
        <v/>
      </c>
      <c r="J559" s="248" t="str">
        <f ca="1">IF(ISERROR($S559),"",OFFSET('Smelter Reference List'!$I$4,$S559-4,0))</f>
        <v/>
      </c>
      <c r="K559" s="245"/>
      <c r="L559" s="245"/>
      <c r="M559" s="245"/>
      <c r="N559" s="245"/>
      <c r="O559" s="245"/>
      <c r="P559" s="245"/>
      <c r="Q559" s="246"/>
      <c r="R559" s="233"/>
      <c r="S559" s="234" t="e">
        <f>IF(C559="",NA(),MATCH($B559&amp;$C559,'Smelter Reference List'!$J:$J,0))</f>
        <v>#N/A</v>
      </c>
      <c r="T559" s="235"/>
      <c r="U559" s="235">
        <f t="shared" ca="1" si="16"/>
        <v>0</v>
      </c>
      <c r="V559" s="235"/>
      <c r="W559" s="235"/>
      <c r="Y559" s="228" t="str">
        <f t="shared" si="17"/>
        <v/>
      </c>
    </row>
    <row r="560" spans="1:25" s="228" customFormat="1" ht="20.25">
      <c r="A560" s="257"/>
      <c r="B560" s="232" t="str">
        <f>IF(LEN(A560)=0,"",INDEX('Smelter Reference List'!$A:$A,MATCH($A560,'Smelter Reference List'!$E:$E,0)))</f>
        <v/>
      </c>
      <c r="C560" s="297" t="str">
        <f>IF(LEN(A560)=0,"",INDEX('Smelter Reference List'!$C:$C,MATCH($A560,'Smelter Reference List'!$E:$E,0)))</f>
        <v/>
      </c>
      <c r="D560" s="161" t="str">
        <f ca="1">IF(ISERROR($S560),"",OFFSET('Smelter Reference List'!$C$4,$S560-4,0)&amp;"")</f>
        <v/>
      </c>
      <c r="E560" s="161" t="str">
        <f ca="1">IF(ISERROR($S560),"",OFFSET('Smelter Reference List'!$D$4,$S560-4,0)&amp;"")</f>
        <v/>
      </c>
      <c r="F560" s="161" t="str">
        <f ca="1">IF(ISERROR($S560),"",OFFSET('Smelter Reference List'!$E$4,$S560-4,0))</f>
        <v/>
      </c>
      <c r="G560" s="161" t="str">
        <f ca="1">IF(C560=$U$4,"Enter smelter details", IF(ISERROR($S560),"",OFFSET('Smelter Reference List'!$F$4,$S560-4,0)))</f>
        <v/>
      </c>
      <c r="H560" s="247" t="str">
        <f ca="1">IF(ISERROR($S560),"",OFFSET('Smelter Reference List'!$G$4,$S560-4,0))</f>
        <v/>
      </c>
      <c r="I560" s="248" t="str">
        <f ca="1">IF(ISERROR($S560),"",OFFSET('Smelter Reference List'!$H$4,$S560-4,0))</f>
        <v/>
      </c>
      <c r="J560" s="248" t="str">
        <f ca="1">IF(ISERROR($S560),"",OFFSET('Smelter Reference List'!$I$4,$S560-4,0))</f>
        <v/>
      </c>
      <c r="K560" s="245"/>
      <c r="L560" s="245"/>
      <c r="M560" s="245"/>
      <c r="N560" s="245"/>
      <c r="O560" s="245"/>
      <c r="P560" s="245"/>
      <c r="Q560" s="246"/>
      <c r="R560" s="233"/>
      <c r="S560" s="234" t="e">
        <f>IF(C560="",NA(),MATCH($B560&amp;$C560,'Smelter Reference List'!$J:$J,0))</f>
        <v>#N/A</v>
      </c>
      <c r="T560" s="235"/>
      <c r="U560" s="235">
        <f t="shared" ca="1" si="16"/>
        <v>0</v>
      </c>
      <c r="V560" s="235"/>
      <c r="W560" s="235"/>
      <c r="Y560" s="228" t="str">
        <f t="shared" si="17"/>
        <v/>
      </c>
    </row>
    <row r="561" spans="1:25" s="228" customFormat="1" ht="20.25">
      <c r="A561" s="257"/>
      <c r="B561" s="232" t="str">
        <f>IF(LEN(A561)=0,"",INDEX('Smelter Reference List'!$A:$A,MATCH($A561,'Smelter Reference List'!$E:$E,0)))</f>
        <v/>
      </c>
      <c r="C561" s="297" t="str">
        <f>IF(LEN(A561)=0,"",INDEX('Smelter Reference List'!$C:$C,MATCH($A561,'Smelter Reference List'!$E:$E,0)))</f>
        <v/>
      </c>
      <c r="D561" s="161" t="str">
        <f ca="1">IF(ISERROR($S561),"",OFFSET('Smelter Reference List'!$C$4,$S561-4,0)&amp;"")</f>
        <v/>
      </c>
      <c r="E561" s="161" t="str">
        <f ca="1">IF(ISERROR($S561),"",OFFSET('Smelter Reference List'!$D$4,$S561-4,0)&amp;"")</f>
        <v/>
      </c>
      <c r="F561" s="161" t="str">
        <f ca="1">IF(ISERROR($S561),"",OFFSET('Smelter Reference List'!$E$4,$S561-4,0))</f>
        <v/>
      </c>
      <c r="G561" s="161" t="str">
        <f ca="1">IF(C561=$U$4,"Enter smelter details", IF(ISERROR($S561),"",OFFSET('Smelter Reference List'!$F$4,$S561-4,0)))</f>
        <v/>
      </c>
      <c r="H561" s="247" t="str">
        <f ca="1">IF(ISERROR($S561),"",OFFSET('Smelter Reference List'!$G$4,$S561-4,0))</f>
        <v/>
      </c>
      <c r="I561" s="248" t="str">
        <f ca="1">IF(ISERROR($S561),"",OFFSET('Smelter Reference List'!$H$4,$S561-4,0))</f>
        <v/>
      </c>
      <c r="J561" s="248" t="str">
        <f ca="1">IF(ISERROR($S561),"",OFFSET('Smelter Reference List'!$I$4,$S561-4,0))</f>
        <v/>
      </c>
      <c r="K561" s="245"/>
      <c r="L561" s="245"/>
      <c r="M561" s="245"/>
      <c r="N561" s="245"/>
      <c r="O561" s="245"/>
      <c r="P561" s="245"/>
      <c r="Q561" s="246"/>
      <c r="R561" s="233"/>
      <c r="S561" s="234" t="e">
        <f>IF(C561="",NA(),MATCH($B561&amp;$C561,'Smelter Reference List'!$J:$J,0))</f>
        <v>#N/A</v>
      </c>
      <c r="T561" s="235"/>
      <c r="U561" s="235">
        <f t="shared" ca="1" si="16"/>
        <v>0</v>
      </c>
      <c r="V561" s="235"/>
      <c r="W561" s="235"/>
      <c r="Y561" s="228" t="str">
        <f t="shared" si="17"/>
        <v/>
      </c>
    </row>
    <row r="562" spans="1:25" s="228" customFormat="1" ht="20.25">
      <c r="A562" s="257"/>
      <c r="B562" s="232" t="str">
        <f>IF(LEN(A562)=0,"",INDEX('Smelter Reference List'!$A:$A,MATCH($A562,'Smelter Reference List'!$E:$E,0)))</f>
        <v/>
      </c>
      <c r="C562" s="297" t="str">
        <f>IF(LEN(A562)=0,"",INDEX('Smelter Reference List'!$C:$C,MATCH($A562,'Smelter Reference List'!$E:$E,0)))</f>
        <v/>
      </c>
      <c r="D562" s="161" t="str">
        <f ca="1">IF(ISERROR($S562),"",OFFSET('Smelter Reference List'!$C$4,$S562-4,0)&amp;"")</f>
        <v/>
      </c>
      <c r="E562" s="161" t="str">
        <f ca="1">IF(ISERROR($S562),"",OFFSET('Smelter Reference List'!$D$4,$S562-4,0)&amp;"")</f>
        <v/>
      </c>
      <c r="F562" s="161" t="str">
        <f ca="1">IF(ISERROR($S562),"",OFFSET('Smelter Reference List'!$E$4,$S562-4,0))</f>
        <v/>
      </c>
      <c r="G562" s="161" t="str">
        <f ca="1">IF(C562=$U$4,"Enter smelter details", IF(ISERROR($S562),"",OFFSET('Smelter Reference List'!$F$4,$S562-4,0)))</f>
        <v/>
      </c>
      <c r="H562" s="247" t="str">
        <f ca="1">IF(ISERROR($S562),"",OFFSET('Smelter Reference List'!$G$4,$S562-4,0))</f>
        <v/>
      </c>
      <c r="I562" s="248" t="str">
        <f ca="1">IF(ISERROR($S562),"",OFFSET('Smelter Reference List'!$H$4,$S562-4,0))</f>
        <v/>
      </c>
      <c r="J562" s="248" t="str">
        <f ca="1">IF(ISERROR($S562),"",OFFSET('Smelter Reference List'!$I$4,$S562-4,0))</f>
        <v/>
      </c>
      <c r="K562" s="245"/>
      <c r="L562" s="245"/>
      <c r="M562" s="245"/>
      <c r="N562" s="245"/>
      <c r="O562" s="245"/>
      <c r="P562" s="245"/>
      <c r="Q562" s="246"/>
      <c r="R562" s="233"/>
      <c r="S562" s="234" t="e">
        <f>IF(C562="",NA(),MATCH($B562&amp;$C562,'Smelter Reference List'!$J:$J,0))</f>
        <v>#N/A</v>
      </c>
      <c r="T562" s="235"/>
      <c r="U562" s="235">
        <f t="shared" ca="1" si="16"/>
        <v>0</v>
      </c>
      <c r="V562" s="235"/>
      <c r="W562" s="235"/>
      <c r="Y562" s="228" t="str">
        <f t="shared" si="17"/>
        <v/>
      </c>
    </row>
    <row r="563" spans="1:25" s="228" customFormat="1" ht="20.25">
      <c r="A563" s="257"/>
      <c r="B563" s="232" t="str">
        <f>IF(LEN(A563)=0,"",INDEX('Smelter Reference List'!$A:$A,MATCH($A563,'Smelter Reference List'!$E:$E,0)))</f>
        <v/>
      </c>
      <c r="C563" s="297" t="str">
        <f>IF(LEN(A563)=0,"",INDEX('Smelter Reference List'!$C:$C,MATCH($A563,'Smelter Reference List'!$E:$E,0)))</f>
        <v/>
      </c>
      <c r="D563" s="161" t="str">
        <f ca="1">IF(ISERROR($S563),"",OFFSET('Smelter Reference List'!$C$4,$S563-4,0)&amp;"")</f>
        <v/>
      </c>
      <c r="E563" s="161" t="str">
        <f ca="1">IF(ISERROR($S563),"",OFFSET('Smelter Reference List'!$D$4,$S563-4,0)&amp;"")</f>
        <v/>
      </c>
      <c r="F563" s="161" t="str">
        <f ca="1">IF(ISERROR($S563),"",OFFSET('Smelter Reference List'!$E$4,$S563-4,0))</f>
        <v/>
      </c>
      <c r="G563" s="161" t="str">
        <f ca="1">IF(C563=$U$4,"Enter smelter details", IF(ISERROR($S563),"",OFFSET('Smelter Reference List'!$F$4,$S563-4,0)))</f>
        <v/>
      </c>
      <c r="H563" s="247" t="str">
        <f ca="1">IF(ISERROR($S563),"",OFFSET('Smelter Reference List'!$G$4,$S563-4,0))</f>
        <v/>
      </c>
      <c r="I563" s="248" t="str">
        <f ca="1">IF(ISERROR($S563),"",OFFSET('Smelter Reference List'!$H$4,$S563-4,0))</f>
        <v/>
      </c>
      <c r="J563" s="248" t="str">
        <f ca="1">IF(ISERROR($S563),"",OFFSET('Smelter Reference List'!$I$4,$S563-4,0))</f>
        <v/>
      </c>
      <c r="K563" s="245"/>
      <c r="L563" s="245"/>
      <c r="M563" s="245"/>
      <c r="N563" s="245"/>
      <c r="O563" s="245"/>
      <c r="P563" s="245"/>
      <c r="Q563" s="246"/>
      <c r="R563" s="233"/>
      <c r="S563" s="234" t="e">
        <f>IF(C563="",NA(),MATCH($B563&amp;$C563,'Smelter Reference List'!$J:$J,0))</f>
        <v>#N/A</v>
      </c>
      <c r="T563" s="235"/>
      <c r="U563" s="235">
        <f t="shared" ca="1" si="16"/>
        <v>0</v>
      </c>
      <c r="V563" s="235"/>
      <c r="W563" s="235"/>
      <c r="Y563" s="228" t="str">
        <f t="shared" si="17"/>
        <v/>
      </c>
    </row>
    <row r="564" spans="1:25" s="228" customFormat="1" ht="20.25">
      <c r="A564" s="257"/>
      <c r="B564" s="232" t="str">
        <f>IF(LEN(A564)=0,"",INDEX('Smelter Reference List'!$A:$A,MATCH($A564,'Smelter Reference List'!$E:$E,0)))</f>
        <v/>
      </c>
      <c r="C564" s="297" t="str">
        <f>IF(LEN(A564)=0,"",INDEX('Smelter Reference List'!$C:$C,MATCH($A564,'Smelter Reference List'!$E:$E,0)))</f>
        <v/>
      </c>
      <c r="D564" s="161" t="str">
        <f ca="1">IF(ISERROR($S564),"",OFFSET('Smelter Reference List'!$C$4,$S564-4,0)&amp;"")</f>
        <v/>
      </c>
      <c r="E564" s="161" t="str">
        <f ca="1">IF(ISERROR($S564),"",OFFSET('Smelter Reference List'!$D$4,$S564-4,0)&amp;"")</f>
        <v/>
      </c>
      <c r="F564" s="161" t="str">
        <f ca="1">IF(ISERROR($S564),"",OFFSET('Smelter Reference List'!$E$4,$S564-4,0))</f>
        <v/>
      </c>
      <c r="G564" s="161" t="str">
        <f ca="1">IF(C564=$U$4,"Enter smelter details", IF(ISERROR($S564),"",OFFSET('Smelter Reference List'!$F$4,$S564-4,0)))</f>
        <v/>
      </c>
      <c r="H564" s="247" t="str">
        <f ca="1">IF(ISERROR($S564),"",OFFSET('Smelter Reference List'!$G$4,$S564-4,0))</f>
        <v/>
      </c>
      <c r="I564" s="248" t="str">
        <f ca="1">IF(ISERROR($S564),"",OFFSET('Smelter Reference List'!$H$4,$S564-4,0))</f>
        <v/>
      </c>
      <c r="J564" s="248" t="str">
        <f ca="1">IF(ISERROR($S564),"",OFFSET('Smelter Reference List'!$I$4,$S564-4,0))</f>
        <v/>
      </c>
      <c r="K564" s="245"/>
      <c r="L564" s="245"/>
      <c r="M564" s="245"/>
      <c r="N564" s="245"/>
      <c r="O564" s="245"/>
      <c r="P564" s="245"/>
      <c r="Q564" s="246"/>
      <c r="R564" s="233"/>
      <c r="S564" s="234" t="e">
        <f>IF(C564="",NA(),MATCH($B564&amp;$C564,'Smelter Reference List'!$J:$J,0))</f>
        <v>#N/A</v>
      </c>
      <c r="T564" s="235"/>
      <c r="U564" s="235">
        <f t="shared" ca="1" si="16"/>
        <v>0</v>
      </c>
      <c r="V564" s="235"/>
      <c r="W564" s="235"/>
      <c r="Y564" s="228" t="str">
        <f t="shared" si="17"/>
        <v/>
      </c>
    </row>
    <row r="565" spans="1:25" s="228" customFormat="1" ht="20.25">
      <c r="A565" s="257"/>
      <c r="B565" s="232" t="str">
        <f>IF(LEN(A565)=0,"",INDEX('Smelter Reference List'!$A:$A,MATCH($A565,'Smelter Reference List'!$E:$E,0)))</f>
        <v/>
      </c>
      <c r="C565" s="297" t="str">
        <f>IF(LEN(A565)=0,"",INDEX('Smelter Reference List'!$C:$C,MATCH($A565,'Smelter Reference List'!$E:$E,0)))</f>
        <v/>
      </c>
      <c r="D565" s="161" t="str">
        <f ca="1">IF(ISERROR($S565),"",OFFSET('Smelter Reference List'!$C$4,$S565-4,0)&amp;"")</f>
        <v/>
      </c>
      <c r="E565" s="161" t="str">
        <f ca="1">IF(ISERROR($S565),"",OFFSET('Smelter Reference List'!$D$4,$S565-4,0)&amp;"")</f>
        <v/>
      </c>
      <c r="F565" s="161" t="str">
        <f ca="1">IF(ISERROR($S565),"",OFFSET('Smelter Reference List'!$E$4,$S565-4,0))</f>
        <v/>
      </c>
      <c r="G565" s="161" t="str">
        <f ca="1">IF(C565=$U$4,"Enter smelter details", IF(ISERROR($S565),"",OFFSET('Smelter Reference List'!$F$4,$S565-4,0)))</f>
        <v/>
      </c>
      <c r="H565" s="247" t="str">
        <f ca="1">IF(ISERROR($S565),"",OFFSET('Smelter Reference List'!$G$4,$S565-4,0))</f>
        <v/>
      </c>
      <c r="I565" s="248" t="str">
        <f ca="1">IF(ISERROR($S565),"",OFFSET('Smelter Reference List'!$H$4,$S565-4,0))</f>
        <v/>
      </c>
      <c r="J565" s="248" t="str">
        <f ca="1">IF(ISERROR($S565),"",OFFSET('Smelter Reference List'!$I$4,$S565-4,0))</f>
        <v/>
      </c>
      <c r="K565" s="245"/>
      <c r="L565" s="245"/>
      <c r="M565" s="245"/>
      <c r="N565" s="245"/>
      <c r="O565" s="245"/>
      <c r="P565" s="245"/>
      <c r="Q565" s="246"/>
      <c r="R565" s="233"/>
      <c r="S565" s="234" t="e">
        <f>IF(C565="",NA(),MATCH($B565&amp;$C565,'Smelter Reference List'!$J:$J,0))</f>
        <v>#N/A</v>
      </c>
      <c r="T565" s="235"/>
      <c r="U565" s="235">
        <f t="shared" ca="1" si="16"/>
        <v>0</v>
      </c>
      <c r="V565" s="235"/>
      <c r="W565" s="235"/>
      <c r="Y565" s="228" t="str">
        <f t="shared" si="17"/>
        <v/>
      </c>
    </row>
    <row r="566" spans="1:25" s="228" customFormat="1" ht="20.25">
      <c r="A566" s="257"/>
      <c r="B566" s="232" t="str">
        <f>IF(LEN(A566)=0,"",INDEX('Smelter Reference List'!$A:$A,MATCH($A566,'Smelter Reference List'!$E:$E,0)))</f>
        <v/>
      </c>
      <c r="C566" s="297" t="str">
        <f>IF(LEN(A566)=0,"",INDEX('Smelter Reference List'!$C:$C,MATCH($A566,'Smelter Reference List'!$E:$E,0)))</f>
        <v/>
      </c>
      <c r="D566" s="161" t="str">
        <f ca="1">IF(ISERROR($S566),"",OFFSET('Smelter Reference List'!$C$4,$S566-4,0)&amp;"")</f>
        <v/>
      </c>
      <c r="E566" s="161" t="str">
        <f ca="1">IF(ISERROR($S566),"",OFFSET('Smelter Reference List'!$D$4,$S566-4,0)&amp;"")</f>
        <v/>
      </c>
      <c r="F566" s="161" t="str">
        <f ca="1">IF(ISERROR($S566),"",OFFSET('Smelter Reference List'!$E$4,$S566-4,0))</f>
        <v/>
      </c>
      <c r="G566" s="161" t="str">
        <f ca="1">IF(C566=$U$4,"Enter smelter details", IF(ISERROR($S566),"",OFFSET('Smelter Reference List'!$F$4,$S566-4,0)))</f>
        <v/>
      </c>
      <c r="H566" s="247" t="str">
        <f ca="1">IF(ISERROR($S566),"",OFFSET('Smelter Reference List'!$G$4,$S566-4,0))</f>
        <v/>
      </c>
      <c r="I566" s="248" t="str">
        <f ca="1">IF(ISERROR($S566),"",OFFSET('Smelter Reference List'!$H$4,$S566-4,0))</f>
        <v/>
      </c>
      <c r="J566" s="248" t="str">
        <f ca="1">IF(ISERROR($S566),"",OFFSET('Smelter Reference List'!$I$4,$S566-4,0))</f>
        <v/>
      </c>
      <c r="K566" s="245"/>
      <c r="L566" s="245"/>
      <c r="M566" s="245"/>
      <c r="N566" s="245"/>
      <c r="O566" s="245"/>
      <c r="P566" s="245"/>
      <c r="Q566" s="246"/>
      <c r="R566" s="233"/>
      <c r="S566" s="234" t="e">
        <f>IF(C566="",NA(),MATCH($B566&amp;$C566,'Smelter Reference List'!$J:$J,0))</f>
        <v>#N/A</v>
      </c>
      <c r="T566" s="235"/>
      <c r="U566" s="235">
        <f t="shared" ca="1" si="16"/>
        <v>0</v>
      </c>
      <c r="V566" s="235"/>
      <c r="W566" s="235"/>
      <c r="Y566" s="228" t="str">
        <f t="shared" si="17"/>
        <v/>
      </c>
    </row>
    <row r="567" spans="1:25" s="228" customFormat="1" ht="20.25">
      <c r="A567" s="257"/>
      <c r="B567" s="232" t="str">
        <f>IF(LEN(A567)=0,"",INDEX('Smelter Reference List'!$A:$A,MATCH($A567,'Smelter Reference List'!$E:$E,0)))</f>
        <v/>
      </c>
      <c r="C567" s="297" t="str">
        <f>IF(LEN(A567)=0,"",INDEX('Smelter Reference List'!$C:$C,MATCH($A567,'Smelter Reference List'!$E:$E,0)))</f>
        <v/>
      </c>
      <c r="D567" s="161" t="str">
        <f ca="1">IF(ISERROR($S567),"",OFFSET('Smelter Reference List'!$C$4,$S567-4,0)&amp;"")</f>
        <v/>
      </c>
      <c r="E567" s="161" t="str">
        <f ca="1">IF(ISERROR($S567),"",OFFSET('Smelter Reference List'!$D$4,$S567-4,0)&amp;"")</f>
        <v/>
      </c>
      <c r="F567" s="161" t="str">
        <f ca="1">IF(ISERROR($S567),"",OFFSET('Smelter Reference List'!$E$4,$S567-4,0))</f>
        <v/>
      </c>
      <c r="G567" s="161" t="str">
        <f ca="1">IF(C567=$U$4,"Enter smelter details", IF(ISERROR($S567),"",OFFSET('Smelter Reference List'!$F$4,$S567-4,0)))</f>
        <v/>
      </c>
      <c r="H567" s="247" t="str">
        <f ca="1">IF(ISERROR($S567),"",OFFSET('Smelter Reference List'!$G$4,$S567-4,0))</f>
        <v/>
      </c>
      <c r="I567" s="248" t="str">
        <f ca="1">IF(ISERROR($S567),"",OFFSET('Smelter Reference List'!$H$4,$S567-4,0))</f>
        <v/>
      </c>
      <c r="J567" s="248" t="str">
        <f ca="1">IF(ISERROR($S567),"",OFFSET('Smelter Reference List'!$I$4,$S567-4,0))</f>
        <v/>
      </c>
      <c r="K567" s="245"/>
      <c r="L567" s="245"/>
      <c r="M567" s="245"/>
      <c r="N567" s="245"/>
      <c r="O567" s="245"/>
      <c r="P567" s="245"/>
      <c r="Q567" s="246"/>
      <c r="R567" s="233"/>
      <c r="S567" s="234" t="e">
        <f>IF(C567="",NA(),MATCH($B567&amp;$C567,'Smelter Reference List'!$J:$J,0))</f>
        <v>#N/A</v>
      </c>
      <c r="T567" s="235"/>
      <c r="U567" s="235">
        <f t="shared" ca="1" si="16"/>
        <v>0</v>
      </c>
      <c r="V567" s="235"/>
      <c r="W567" s="235"/>
      <c r="Y567" s="228" t="str">
        <f t="shared" si="17"/>
        <v/>
      </c>
    </row>
    <row r="568" spans="1:25" s="228" customFormat="1" ht="20.25">
      <c r="A568" s="257"/>
      <c r="B568" s="232" t="str">
        <f>IF(LEN(A568)=0,"",INDEX('Smelter Reference List'!$A:$A,MATCH($A568,'Smelter Reference List'!$E:$E,0)))</f>
        <v/>
      </c>
      <c r="C568" s="297" t="str">
        <f>IF(LEN(A568)=0,"",INDEX('Smelter Reference List'!$C:$C,MATCH($A568,'Smelter Reference List'!$E:$E,0)))</f>
        <v/>
      </c>
      <c r="D568" s="161" t="str">
        <f ca="1">IF(ISERROR($S568),"",OFFSET('Smelter Reference List'!$C$4,$S568-4,0)&amp;"")</f>
        <v/>
      </c>
      <c r="E568" s="161" t="str">
        <f ca="1">IF(ISERROR($S568),"",OFFSET('Smelter Reference List'!$D$4,$S568-4,0)&amp;"")</f>
        <v/>
      </c>
      <c r="F568" s="161" t="str">
        <f ca="1">IF(ISERROR($S568),"",OFFSET('Smelter Reference List'!$E$4,$S568-4,0))</f>
        <v/>
      </c>
      <c r="G568" s="161" t="str">
        <f ca="1">IF(C568=$U$4,"Enter smelter details", IF(ISERROR($S568),"",OFFSET('Smelter Reference List'!$F$4,$S568-4,0)))</f>
        <v/>
      </c>
      <c r="H568" s="247" t="str">
        <f ca="1">IF(ISERROR($S568),"",OFFSET('Smelter Reference List'!$G$4,$S568-4,0))</f>
        <v/>
      </c>
      <c r="I568" s="248" t="str">
        <f ca="1">IF(ISERROR($S568),"",OFFSET('Smelter Reference List'!$H$4,$S568-4,0))</f>
        <v/>
      </c>
      <c r="J568" s="248" t="str">
        <f ca="1">IF(ISERROR($S568),"",OFFSET('Smelter Reference List'!$I$4,$S568-4,0))</f>
        <v/>
      </c>
      <c r="K568" s="245"/>
      <c r="L568" s="245"/>
      <c r="M568" s="245"/>
      <c r="N568" s="245"/>
      <c r="O568" s="245"/>
      <c r="P568" s="245"/>
      <c r="Q568" s="246"/>
      <c r="R568" s="233"/>
      <c r="S568" s="234" t="e">
        <f>IF(C568="",NA(),MATCH($B568&amp;$C568,'Smelter Reference List'!$J:$J,0))</f>
        <v>#N/A</v>
      </c>
      <c r="T568" s="235"/>
      <c r="U568" s="235">
        <f t="shared" ca="1" si="16"/>
        <v>0</v>
      </c>
      <c r="V568" s="235"/>
      <c r="W568" s="235"/>
      <c r="Y568" s="228" t="str">
        <f t="shared" si="17"/>
        <v/>
      </c>
    </row>
    <row r="569" spans="1:25" s="228" customFormat="1" ht="20.25">
      <c r="A569" s="257"/>
      <c r="B569" s="232" t="str">
        <f>IF(LEN(A569)=0,"",INDEX('Smelter Reference List'!$A:$A,MATCH($A569,'Smelter Reference List'!$E:$E,0)))</f>
        <v/>
      </c>
      <c r="C569" s="297" t="str">
        <f>IF(LEN(A569)=0,"",INDEX('Smelter Reference List'!$C:$C,MATCH($A569,'Smelter Reference List'!$E:$E,0)))</f>
        <v/>
      </c>
      <c r="D569" s="161" t="str">
        <f ca="1">IF(ISERROR($S569),"",OFFSET('Smelter Reference List'!$C$4,$S569-4,0)&amp;"")</f>
        <v/>
      </c>
      <c r="E569" s="161" t="str">
        <f ca="1">IF(ISERROR($S569),"",OFFSET('Smelter Reference List'!$D$4,$S569-4,0)&amp;"")</f>
        <v/>
      </c>
      <c r="F569" s="161" t="str">
        <f ca="1">IF(ISERROR($S569),"",OFFSET('Smelter Reference List'!$E$4,$S569-4,0))</f>
        <v/>
      </c>
      <c r="G569" s="161" t="str">
        <f ca="1">IF(C569=$U$4,"Enter smelter details", IF(ISERROR($S569),"",OFFSET('Smelter Reference List'!$F$4,$S569-4,0)))</f>
        <v/>
      </c>
      <c r="H569" s="247" t="str">
        <f ca="1">IF(ISERROR($S569),"",OFFSET('Smelter Reference List'!$G$4,$S569-4,0))</f>
        <v/>
      </c>
      <c r="I569" s="248" t="str">
        <f ca="1">IF(ISERROR($S569),"",OFFSET('Smelter Reference List'!$H$4,$S569-4,0))</f>
        <v/>
      </c>
      <c r="J569" s="248" t="str">
        <f ca="1">IF(ISERROR($S569),"",OFFSET('Smelter Reference List'!$I$4,$S569-4,0))</f>
        <v/>
      </c>
      <c r="K569" s="245"/>
      <c r="L569" s="245"/>
      <c r="M569" s="245"/>
      <c r="N569" s="245"/>
      <c r="O569" s="245"/>
      <c r="P569" s="245"/>
      <c r="Q569" s="246"/>
      <c r="R569" s="233"/>
      <c r="S569" s="234" t="e">
        <f>IF(C569="",NA(),MATCH($B569&amp;$C569,'Smelter Reference List'!$J:$J,0))</f>
        <v>#N/A</v>
      </c>
      <c r="T569" s="235"/>
      <c r="U569" s="235">
        <f t="shared" ca="1" si="16"/>
        <v>0</v>
      </c>
      <c r="V569" s="235"/>
      <c r="W569" s="235"/>
      <c r="Y569" s="228" t="str">
        <f t="shared" si="17"/>
        <v/>
      </c>
    </row>
    <row r="570" spans="1:25" s="228" customFormat="1" ht="20.25">
      <c r="A570" s="257"/>
      <c r="B570" s="232" t="str">
        <f>IF(LEN(A570)=0,"",INDEX('Smelter Reference List'!$A:$A,MATCH($A570,'Smelter Reference List'!$E:$E,0)))</f>
        <v/>
      </c>
      <c r="C570" s="297" t="str">
        <f>IF(LEN(A570)=0,"",INDEX('Smelter Reference List'!$C:$C,MATCH($A570,'Smelter Reference List'!$E:$E,0)))</f>
        <v/>
      </c>
      <c r="D570" s="161" t="str">
        <f ca="1">IF(ISERROR($S570),"",OFFSET('Smelter Reference List'!$C$4,$S570-4,0)&amp;"")</f>
        <v/>
      </c>
      <c r="E570" s="161" t="str">
        <f ca="1">IF(ISERROR($S570),"",OFFSET('Smelter Reference List'!$D$4,$S570-4,0)&amp;"")</f>
        <v/>
      </c>
      <c r="F570" s="161" t="str">
        <f ca="1">IF(ISERROR($S570),"",OFFSET('Smelter Reference List'!$E$4,$S570-4,0))</f>
        <v/>
      </c>
      <c r="G570" s="161" t="str">
        <f ca="1">IF(C570=$U$4,"Enter smelter details", IF(ISERROR($S570),"",OFFSET('Smelter Reference List'!$F$4,$S570-4,0)))</f>
        <v/>
      </c>
      <c r="H570" s="247" t="str">
        <f ca="1">IF(ISERROR($S570),"",OFFSET('Smelter Reference List'!$G$4,$S570-4,0))</f>
        <v/>
      </c>
      <c r="I570" s="248" t="str">
        <f ca="1">IF(ISERROR($S570),"",OFFSET('Smelter Reference List'!$H$4,$S570-4,0))</f>
        <v/>
      </c>
      <c r="J570" s="248" t="str">
        <f ca="1">IF(ISERROR($S570),"",OFFSET('Smelter Reference List'!$I$4,$S570-4,0))</f>
        <v/>
      </c>
      <c r="K570" s="245"/>
      <c r="L570" s="245"/>
      <c r="M570" s="245"/>
      <c r="N570" s="245"/>
      <c r="O570" s="245"/>
      <c r="P570" s="245"/>
      <c r="Q570" s="246"/>
      <c r="R570" s="233"/>
      <c r="S570" s="234" t="e">
        <f>IF(C570="",NA(),MATCH($B570&amp;$C570,'Smelter Reference List'!$J:$J,0))</f>
        <v>#N/A</v>
      </c>
      <c r="T570" s="235"/>
      <c r="U570" s="235">
        <f t="shared" ca="1" si="16"/>
        <v>0</v>
      </c>
      <c r="V570" s="235"/>
      <c r="W570" s="235"/>
      <c r="Y570" s="228" t="str">
        <f t="shared" si="17"/>
        <v/>
      </c>
    </row>
    <row r="571" spans="1:25" s="228" customFormat="1" ht="20.25">
      <c r="A571" s="257"/>
      <c r="B571" s="232" t="str">
        <f>IF(LEN(A571)=0,"",INDEX('Smelter Reference List'!$A:$A,MATCH($A571,'Smelter Reference List'!$E:$E,0)))</f>
        <v/>
      </c>
      <c r="C571" s="297" t="str">
        <f>IF(LEN(A571)=0,"",INDEX('Smelter Reference List'!$C:$C,MATCH($A571,'Smelter Reference List'!$E:$E,0)))</f>
        <v/>
      </c>
      <c r="D571" s="161" t="str">
        <f ca="1">IF(ISERROR($S571),"",OFFSET('Smelter Reference List'!$C$4,$S571-4,0)&amp;"")</f>
        <v/>
      </c>
      <c r="E571" s="161" t="str">
        <f ca="1">IF(ISERROR($S571),"",OFFSET('Smelter Reference List'!$D$4,$S571-4,0)&amp;"")</f>
        <v/>
      </c>
      <c r="F571" s="161" t="str">
        <f ca="1">IF(ISERROR($S571),"",OFFSET('Smelter Reference List'!$E$4,$S571-4,0))</f>
        <v/>
      </c>
      <c r="G571" s="161" t="str">
        <f ca="1">IF(C571=$U$4,"Enter smelter details", IF(ISERROR($S571),"",OFFSET('Smelter Reference List'!$F$4,$S571-4,0)))</f>
        <v/>
      </c>
      <c r="H571" s="247" t="str">
        <f ca="1">IF(ISERROR($S571),"",OFFSET('Smelter Reference List'!$G$4,$S571-4,0))</f>
        <v/>
      </c>
      <c r="I571" s="248" t="str">
        <f ca="1">IF(ISERROR($S571),"",OFFSET('Smelter Reference List'!$H$4,$S571-4,0))</f>
        <v/>
      </c>
      <c r="J571" s="248" t="str">
        <f ca="1">IF(ISERROR($S571),"",OFFSET('Smelter Reference List'!$I$4,$S571-4,0))</f>
        <v/>
      </c>
      <c r="K571" s="245"/>
      <c r="L571" s="245"/>
      <c r="M571" s="245"/>
      <c r="N571" s="245"/>
      <c r="O571" s="245"/>
      <c r="P571" s="245"/>
      <c r="Q571" s="246"/>
      <c r="R571" s="233"/>
      <c r="S571" s="234" t="e">
        <f>IF(C571="",NA(),MATCH($B571&amp;$C571,'Smelter Reference List'!$J:$J,0))</f>
        <v>#N/A</v>
      </c>
      <c r="T571" s="235"/>
      <c r="U571" s="235">
        <f t="shared" ca="1" si="16"/>
        <v>0</v>
      </c>
      <c r="V571" s="235"/>
      <c r="W571" s="235"/>
      <c r="Y571" s="228" t="str">
        <f t="shared" si="17"/>
        <v/>
      </c>
    </row>
    <row r="572" spans="1:25" s="228" customFormat="1" ht="20.25">
      <c r="A572" s="257"/>
      <c r="B572" s="232" t="str">
        <f>IF(LEN(A572)=0,"",INDEX('Smelter Reference List'!$A:$A,MATCH($A572,'Smelter Reference List'!$E:$E,0)))</f>
        <v/>
      </c>
      <c r="C572" s="297" t="str">
        <f>IF(LEN(A572)=0,"",INDEX('Smelter Reference List'!$C:$C,MATCH($A572,'Smelter Reference List'!$E:$E,0)))</f>
        <v/>
      </c>
      <c r="D572" s="161" t="str">
        <f ca="1">IF(ISERROR($S572),"",OFFSET('Smelter Reference List'!$C$4,$S572-4,0)&amp;"")</f>
        <v/>
      </c>
      <c r="E572" s="161" t="str">
        <f ca="1">IF(ISERROR($S572),"",OFFSET('Smelter Reference List'!$D$4,$S572-4,0)&amp;"")</f>
        <v/>
      </c>
      <c r="F572" s="161" t="str">
        <f ca="1">IF(ISERROR($S572),"",OFFSET('Smelter Reference List'!$E$4,$S572-4,0))</f>
        <v/>
      </c>
      <c r="G572" s="161" t="str">
        <f ca="1">IF(C572=$U$4,"Enter smelter details", IF(ISERROR($S572),"",OFFSET('Smelter Reference List'!$F$4,$S572-4,0)))</f>
        <v/>
      </c>
      <c r="H572" s="247" t="str">
        <f ca="1">IF(ISERROR($S572),"",OFFSET('Smelter Reference List'!$G$4,$S572-4,0))</f>
        <v/>
      </c>
      <c r="I572" s="248" t="str">
        <f ca="1">IF(ISERROR($S572),"",OFFSET('Smelter Reference List'!$H$4,$S572-4,0))</f>
        <v/>
      </c>
      <c r="J572" s="248" t="str">
        <f ca="1">IF(ISERROR($S572),"",OFFSET('Smelter Reference List'!$I$4,$S572-4,0))</f>
        <v/>
      </c>
      <c r="K572" s="245"/>
      <c r="L572" s="245"/>
      <c r="M572" s="245"/>
      <c r="N572" s="245"/>
      <c r="O572" s="245"/>
      <c r="P572" s="245"/>
      <c r="Q572" s="246"/>
      <c r="R572" s="233"/>
      <c r="S572" s="234" t="e">
        <f>IF(C572="",NA(),MATCH($B572&amp;$C572,'Smelter Reference List'!$J:$J,0))</f>
        <v>#N/A</v>
      </c>
      <c r="T572" s="235"/>
      <c r="U572" s="235">
        <f t="shared" ca="1" si="16"/>
        <v>0</v>
      </c>
      <c r="V572" s="235"/>
      <c r="W572" s="235"/>
      <c r="Y572" s="228" t="str">
        <f t="shared" si="17"/>
        <v/>
      </c>
    </row>
    <row r="573" spans="1:25" s="228" customFormat="1" ht="20.25">
      <c r="A573" s="257"/>
      <c r="B573" s="232" t="str">
        <f>IF(LEN(A573)=0,"",INDEX('Smelter Reference List'!$A:$A,MATCH($A573,'Smelter Reference List'!$E:$E,0)))</f>
        <v/>
      </c>
      <c r="C573" s="297" t="str">
        <f>IF(LEN(A573)=0,"",INDEX('Smelter Reference List'!$C:$C,MATCH($A573,'Smelter Reference List'!$E:$E,0)))</f>
        <v/>
      </c>
      <c r="D573" s="161" t="str">
        <f ca="1">IF(ISERROR($S573),"",OFFSET('Smelter Reference List'!$C$4,$S573-4,0)&amp;"")</f>
        <v/>
      </c>
      <c r="E573" s="161" t="str">
        <f ca="1">IF(ISERROR($S573),"",OFFSET('Smelter Reference List'!$D$4,$S573-4,0)&amp;"")</f>
        <v/>
      </c>
      <c r="F573" s="161" t="str">
        <f ca="1">IF(ISERROR($S573),"",OFFSET('Smelter Reference List'!$E$4,$S573-4,0))</f>
        <v/>
      </c>
      <c r="G573" s="161" t="str">
        <f ca="1">IF(C573=$U$4,"Enter smelter details", IF(ISERROR($S573),"",OFFSET('Smelter Reference List'!$F$4,$S573-4,0)))</f>
        <v/>
      </c>
      <c r="H573" s="247" t="str">
        <f ca="1">IF(ISERROR($S573),"",OFFSET('Smelter Reference List'!$G$4,$S573-4,0))</f>
        <v/>
      </c>
      <c r="I573" s="248" t="str">
        <f ca="1">IF(ISERROR($S573),"",OFFSET('Smelter Reference List'!$H$4,$S573-4,0))</f>
        <v/>
      </c>
      <c r="J573" s="248" t="str">
        <f ca="1">IF(ISERROR($S573),"",OFFSET('Smelter Reference List'!$I$4,$S573-4,0))</f>
        <v/>
      </c>
      <c r="K573" s="245"/>
      <c r="L573" s="245"/>
      <c r="M573" s="245"/>
      <c r="N573" s="245"/>
      <c r="O573" s="245"/>
      <c r="P573" s="245"/>
      <c r="Q573" s="246"/>
      <c r="R573" s="233"/>
      <c r="S573" s="234" t="e">
        <f>IF(C573="",NA(),MATCH($B573&amp;$C573,'Smelter Reference List'!$J:$J,0))</f>
        <v>#N/A</v>
      </c>
      <c r="T573" s="235"/>
      <c r="U573" s="235">
        <f t="shared" ca="1" si="16"/>
        <v>0</v>
      </c>
      <c r="V573" s="235"/>
      <c r="W573" s="235"/>
      <c r="Y573" s="228" t="str">
        <f t="shared" si="17"/>
        <v/>
      </c>
    </row>
    <row r="574" spans="1:25" s="228" customFormat="1" ht="20.25">
      <c r="A574" s="257"/>
      <c r="B574" s="232" t="str">
        <f>IF(LEN(A574)=0,"",INDEX('Smelter Reference List'!$A:$A,MATCH($A574,'Smelter Reference List'!$E:$E,0)))</f>
        <v/>
      </c>
      <c r="C574" s="297" t="str">
        <f>IF(LEN(A574)=0,"",INDEX('Smelter Reference List'!$C:$C,MATCH($A574,'Smelter Reference List'!$E:$E,0)))</f>
        <v/>
      </c>
      <c r="D574" s="161" t="str">
        <f ca="1">IF(ISERROR($S574),"",OFFSET('Smelter Reference List'!$C$4,$S574-4,0)&amp;"")</f>
        <v/>
      </c>
      <c r="E574" s="161" t="str">
        <f ca="1">IF(ISERROR($S574),"",OFFSET('Smelter Reference List'!$D$4,$S574-4,0)&amp;"")</f>
        <v/>
      </c>
      <c r="F574" s="161" t="str">
        <f ca="1">IF(ISERROR($S574),"",OFFSET('Smelter Reference List'!$E$4,$S574-4,0))</f>
        <v/>
      </c>
      <c r="G574" s="161" t="str">
        <f ca="1">IF(C574=$U$4,"Enter smelter details", IF(ISERROR($S574),"",OFFSET('Smelter Reference List'!$F$4,$S574-4,0)))</f>
        <v/>
      </c>
      <c r="H574" s="247" t="str">
        <f ca="1">IF(ISERROR($S574),"",OFFSET('Smelter Reference List'!$G$4,$S574-4,0))</f>
        <v/>
      </c>
      <c r="I574" s="248" t="str">
        <f ca="1">IF(ISERROR($S574),"",OFFSET('Smelter Reference List'!$H$4,$S574-4,0))</f>
        <v/>
      </c>
      <c r="J574" s="248" t="str">
        <f ca="1">IF(ISERROR($S574),"",OFFSET('Smelter Reference List'!$I$4,$S574-4,0))</f>
        <v/>
      </c>
      <c r="K574" s="245"/>
      <c r="L574" s="245"/>
      <c r="M574" s="245"/>
      <c r="N574" s="245"/>
      <c r="O574" s="245"/>
      <c r="P574" s="245"/>
      <c r="Q574" s="246"/>
      <c r="R574" s="233"/>
      <c r="S574" s="234" t="e">
        <f>IF(C574="",NA(),MATCH($B574&amp;$C574,'Smelter Reference List'!$J:$J,0))</f>
        <v>#N/A</v>
      </c>
      <c r="T574" s="235"/>
      <c r="U574" s="235">
        <f t="shared" ca="1" si="16"/>
        <v>0</v>
      </c>
      <c r="V574" s="235"/>
      <c r="W574" s="235"/>
      <c r="Y574" s="228" t="str">
        <f t="shared" si="17"/>
        <v/>
      </c>
    </row>
    <row r="575" spans="1:25" s="228" customFormat="1" ht="20.25">
      <c r="A575" s="257"/>
      <c r="B575" s="232" t="str">
        <f>IF(LEN(A575)=0,"",INDEX('Smelter Reference List'!$A:$A,MATCH($A575,'Smelter Reference List'!$E:$E,0)))</f>
        <v/>
      </c>
      <c r="C575" s="297" t="str">
        <f>IF(LEN(A575)=0,"",INDEX('Smelter Reference List'!$C:$C,MATCH($A575,'Smelter Reference List'!$E:$E,0)))</f>
        <v/>
      </c>
      <c r="D575" s="161" t="str">
        <f ca="1">IF(ISERROR($S575),"",OFFSET('Smelter Reference List'!$C$4,$S575-4,0)&amp;"")</f>
        <v/>
      </c>
      <c r="E575" s="161" t="str">
        <f ca="1">IF(ISERROR($S575),"",OFFSET('Smelter Reference List'!$D$4,$S575-4,0)&amp;"")</f>
        <v/>
      </c>
      <c r="F575" s="161" t="str">
        <f ca="1">IF(ISERROR($S575),"",OFFSET('Smelter Reference List'!$E$4,$S575-4,0))</f>
        <v/>
      </c>
      <c r="G575" s="161" t="str">
        <f ca="1">IF(C575=$U$4,"Enter smelter details", IF(ISERROR($S575),"",OFFSET('Smelter Reference List'!$F$4,$S575-4,0)))</f>
        <v/>
      </c>
      <c r="H575" s="247" t="str">
        <f ca="1">IF(ISERROR($S575),"",OFFSET('Smelter Reference List'!$G$4,$S575-4,0))</f>
        <v/>
      </c>
      <c r="I575" s="248" t="str">
        <f ca="1">IF(ISERROR($S575),"",OFFSET('Smelter Reference List'!$H$4,$S575-4,0))</f>
        <v/>
      </c>
      <c r="J575" s="248" t="str">
        <f ca="1">IF(ISERROR($S575),"",OFFSET('Smelter Reference List'!$I$4,$S575-4,0))</f>
        <v/>
      </c>
      <c r="K575" s="245"/>
      <c r="L575" s="245"/>
      <c r="M575" s="245"/>
      <c r="N575" s="245"/>
      <c r="O575" s="245"/>
      <c r="P575" s="245"/>
      <c r="Q575" s="246"/>
      <c r="R575" s="233"/>
      <c r="S575" s="234" t="e">
        <f>IF(C575="",NA(),MATCH($B575&amp;$C575,'Smelter Reference List'!$J:$J,0))</f>
        <v>#N/A</v>
      </c>
      <c r="T575" s="235"/>
      <c r="U575" s="235">
        <f t="shared" ca="1" si="16"/>
        <v>0</v>
      </c>
      <c r="V575" s="235"/>
      <c r="W575" s="235"/>
      <c r="Y575" s="228" t="str">
        <f t="shared" si="17"/>
        <v/>
      </c>
    </row>
    <row r="576" spans="1:25" s="228" customFormat="1" ht="20.25">
      <c r="A576" s="257"/>
      <c r="B576" s="232" t="str">
        <f>IF(LEN(A576)=0,"",INDEX('Smelter Reference List'!$A:$A,MATCH($A576,'Smelter Reference List'!$E:$E,0)))</f>
        <v/>
      </c>
      <c r="C576" s="297" t="str">
        <f>IF(LEN(A576)=0,"",INDEX('Smelter Reference List'!$C:$C,MATCH($A576,'Smelter Reference List'!$E:$E,0)))</f>
        <v/>
      </c>
      <c r="D576" s="161" t="str">
        <f ca="1">IF(ISERROR($S576),"",OFFSET('Smelter Reference List'!$C$4,$S576-4,0)&amp;"")</f>
        <v/>
      </c>
      <c r="E576" s="161" t="str">
        <f ca="1">IF(ISERROR($S576),"",OFFSET('Smelter Reference List'!$D$4,$S576-4,0)&amp;"")</f>
        <v/>
      </c>
      <c r="F576" s="161" t="str">
        <f ca="1">IF(ISERROR($S576),"",OFFSET('Smelter Reference List'!$E$4,$S576-4,0))</f>
        <v/>
      </c>
      <c r="G576" s="161" t="str">
        <f ca="1">IF(C576=$U$4,"Enter smelter details", IF(ISERROR($S576),"",OFFSET('Smelter Reference List'!$F$4,$S576-4,0)))</f>
        <v/>
      </c>
      <c r="H576" s="247" t="str">
        <f ca="1">IF(ISERROR($S576),"",OFFSET('Smelter Reference List'!$G$4,$S576-4,0))</f>
        <v/>
      </c>
      <c r="I576" s="248" t="str">
        <f ca="1">IF(ISERROR($S576),"",OFFSET('Smelter Reference List'!$H$4,$S576-4,0))</f>
        <v/>
      </c>
      <c r="J576" s="248" t="str">
        <f ca="1">IF(ISERROR($S576),"",OFFSET('Smelter Reference List'!$I$4,$S576-4,0))</f>
        <v/>
      </c>
      <c r="K576" s="245"/>
      <c r="L576" s="245"/>
      <c r="M576" s="245"/>
      <c r="N576" s="245"/>
      <c r="O576" s="245"/>
      <c r="P576" s="245"/>
      <c r="Q576" s="246"/>
      <c r="R576" s="233"/>
      <c r="S576" s="234" t="e">
        <f>IF(C576="",NA(),MATCH($B576&amp;$C576,'Smelter Reference List'!$J:$J,0))</f>
        <v>#N/A</v>
      </c>
      <c r="T576" s="235"/>
      <c r="U576" s="235">
        <f t="shared" ca="1" si="16"/>
        <v>0</v>
      </c>
      <c r="V576" s="235"/>
      <c r="W576" s="235"/>
      <c r="Y576" s="228" t="str">
        <f t="shared" si="17"/>
        <v/>
      </c>
    </row>
    <row r="577" spans="1:25" s="228" customFormat="1" ht="20.25">
      <c r="A577" s="257"/>
      <c r="B577" s="232" t="str">
        <f>IF(LEN(A577)=0,"",INDEX('Smelter Reference List'!$A:$A,MATCH($A577,'Smelter Reference List'!$E:$E,0)))</f>
        <v/>
      </c>
      <c r="C577" s="297" t="str">
        <f>IF(LEN(A577)=0,"",INDEX('Smelter Reference List'!$C:$C,MATCH($A577,'Smelter Reference List'!$E:$E,0)))</f>
        <v/>
      </c>
      <c r="D577" s="161" t="str">
        <f ca="1">IF(ISERROR($S577),"",OFFSET('Smelter Reference List'!$C$4,$S577-4,0)&amp;"")</f>
        <v/>
      </c>
      <c r="E577" s="161" t="str">
        <f ca="1">IF(ISERROR($S577),"",OFFSET('Smelter Reference List'!$D$4,$S577-4,0)&amp;"")</f>
        <v/>
      </c>
      <c r="F577" s="161" t="str">
        <f ca="1">IF(ISERROR($S577),"",OFFSET('Smelter Reference List'!$E$4,$S577-4,0))</f>
        <v/>
      </c>
      <c r="G577" s="161" t="str">
        <f ca="1">IF(C577=$U$4,"Enter smelter details", IF(ISERROR($S577),"",OFFSET('Smelter Reference List'!$F$4,$S577-4,0)))</f>
        <v/>
      </c>
      <c r="H577" s="247" t="str">
        <f ca="1">IF(ISERROR($S577),"",OFFSET('Smelter Reference List'!$G$4,$S577-4,0))</f>
        <v/>
      </c>
      <c r="I577" s="248" t="str">
        <f ca="1">IF(ISERROR($S577),"",OFFSET('Smelter Reference List'!$H$4,$S577-4,0))</f>
        <v/>
      </c>
      <c r="J577" s="248" t="str">
        <f ca="1">IF(ISERROR($S577),"",OFFSET('Smelter Reference List'!$I$4,$S577-4,0))</f>
        <v/>
      </c>
      <c r="K577" s="245"/>
      <c r="L577" s="245"/>
      <c r="M577" s="245"/>
      <c r="N577" s="245"/>
      <c r="O577" s="245"/>
      <c r="P577" s="245"/>
      <c r="Q577" s="246"/>
      <c r="R577" s="233"/>
      <c r="S577" s="234" t="e">
        <f>IF(C577="",NA(),MATCH($B577&amp;$C577,'Smelter Reference List'!$J:$J,0))</f>
        <v>#N/A</v>
      </c>
      <c r="T577" s="235"/>
      <c r="U577" s="235">
        <f t="shared" ca="1" si="16"/>
        <v>0</v>
      </c>
      <c r="V577" s="235"/>
      <c r="W577" s="235"/>
      <c r="Y577" s="228" t="str">
        <f t="shared" si="17"/>
        <v/>
      </c>
    </row>
    <row r="578" spans="1:25" s="228" customFormat="1" ht="20.25">
      <c r="A578" s="257"/>
      <c r="B578" s="232" t="str">
        <f>IF(LEN(A578)=0,"",INDEX('Smelter Reference List'!$A:$A,MATCH($A578,'Smelter Reference List'!$E:$E,0)))</f>
        <v/>
      </c>
      <c r="C578" s="297" t="str">
        <f>IF(LEN(A578)=0,"",INDEX('Smelter Reference List'!$C:$C,MATCH($A578,'Smelter Reference List'!$E:$E,0)))</f>
        <v/>
      </c>
      <c r="D578" s="161" t="str">
        <f ca="1">IF(ISERROR($S578),"",OFFSET('Smelter Reference List'!$C$4,$S578-4,0)&amp;"")</f>
        <v/>
      </c>
      <c r="E578" s="161" t="str">
        <f ca="1">IF(ISERROR($S578),"",OFFSET('Smelter Reference List'!$D$4,$S578-4,0)&amp;"")</f>
        <v/>
      </c>
      <c r="F578" s="161" t="str">
        <f ca="1">IF(ISERROR($S578),"",OFFSET('Smelter Reference List'!$E$4,$S578-4,0))</f>
        <v/>
      </c>
      <c r="G578" s="161" t="str">
        <f ca="1">IF(C578=$U$4,"Enter smelter details", IF(ISERROR($S578),"",OFFSET('Smelter Reference List'!$F$4,$S578-4,0)))</f>
        <v/>
      </c>
      <c r="H578" s="247" t="str">
        <f ca="1">IF(ISERROR($S578),"",OFFSET('Smelter Reference List'!$G$4,$S578-4,0))</f>
        <v/>
      </c>
      <c r="I578" s="248" t="str">
        <f ca="1">IF(ISERROR($S578),"",OFFSET('Smelter Reference List'!$H$4,$S578-4,0))</f>
        <v/>
      </c>
      <c r="J578" s="248" t="str">
        <f ca="1">IF(ISERROR($S578),"",OFFSET('Smelter Reference List'!$I$4,$S578-4,0))</f>
        <v/>
      </c>
      <c r="K578" s="245"/>
      <c r="L578" s="245"/>
      <c r="M578" s="245"/>
      <c r="N578" s="245"/>
      <c r="O578" s="245"/>
      <c r="P578" s="245"/>
      <c r="Q578" s="246"/>
      <c r="R578" s="233"/>
      <c r="S578" s="234" t="e">
        <f>IF(C578="",NA(),MATCH($B578&amp;$C578,'Smelter Reference List'!$J:$J,0))</f>
        <v>#N/A</v>
      </c>
      <c r="T578" s="235"/>
      <c r="U578" s="235">
        <f t="shared" ca="1" si="16"/>
        <v>0</v>
      </c>
      <c r="V578" s="235"/>
      <c r="W578" s="235"/>
      <c r="Y578" s="228" t="str">
        <f t="shared" si="17"/>
        <v/>
      </c>
    </row>
    <row r="579" spans="1:25" s="228" customFormat="1" ht="20.25">
      <c r="A579" s="257"/>
      <c r="B579" s="232" t="str">
        <f>IF(LEN(A579)=0,"",INDEX('Smelter Reference List'!$A:$A,MATCH($A579,'Smelter Reference List'!$E:$E,0)))</f>
        <v/>
      </c>
      <c r="C579" s="297" t="str">
        <f>IF(LEN(A579)=0,"",INDEX('Smelter Reference List'!$C:$C,MATCH($A579,'Smelter Reference List'!$E:$E,0)))</f>
        <v/>
      </c>
      <c r="D579" s="161" t="str">
        <f ca="1">IF(ISERROR($S579),"",OFFSET('Smelter Reference List'!$C$4,$S579-4,0)&amp;"")</f>
        <v/>
      </c>
      <c r="E579" s="161" t="str">
        <f ca="1">IF(ISERROR($S579),"",OFFSET('Smelter Reference List'!$D$4,$S579-4,0)&amp;"")</f>
        <v/>
      </c>
      <c r="F579" s="161" t="str">
        <f ca="1">IF(ISERROR($S579),"",OFFSET('Smelter Reference List'!$E$4,$S579-4,0))</f>
        <v/>
      </c>
      <c r="G579" s="161" t="str">
        <f ca="1">IF(C579=$U$4,"Enter smelter details", IF(ISERROR($S579),"",OFFSET('Smelter Reference List'!$F$4,$S579-4,0)))</f>
        <v/>
      </c>
      <c r="H579" s="247" t="str">
        <f ca="1">IF(ISERROR($S579),"",OFFSET('Smelter Reference List'!$G$4,$S579-4,0))</f>
        <v/>
      </c>
      <c r="I579" s="248" t="str">
        <f ca="1">IF(ISERROR($S579),"",OFFSET('Smelter Reference List'!$H$4,$S579-4,0))</f>
        <v/>
      </c>
      <c r="J579" s="248" t="str">
        <f ca="1">IF(ISERROR($S579),"",OFFSET('Smelter Reference List'!$I$4,$S579-4,0))</f>
        <v/>
      </c>
      <c r="K579" s="245"/>
      <c r="L579" s="245"/>
      <c r="M579" s="245"/>
      <c r="N579" s="245"/>
      <c r="O579" s="245"/>
      <c r="P579" s="245"/>
      <c r="Q579" s="246"/>
      <c r="R579" s="233"/>
      <c r="S579" s="234" t="e">
        <f>IF(C579="",NA(),MATCH($B579&amp;$C579,'Smelter Reference List'!$J:$J,0))</f>
        <v>#N/A</v>
      </c>
      <c r="T579" s="235"/>
      <c r="U579" s="235">
        <f t="shared" ca="1" si="16"/>
        <v>0</v>
      </c>
      <c r="V579" s="235"/>
      <c r="W579" s="235"/>
      <c r="Y579" s="228" t="str">
        <f t="shared" si="17"/>
        <v/>
      </c>
    </row>
    <row r="580" spans="1:25" s="228" customFormat="1" ht="20.25">
      <c r="A580" s="257"/>
      <c r="B580" s="232" t="str">
        <f>IF(LEN(A580)=0,"",INDEX('Smelter Reference List'!$A:$A,MATCH($A580,'Smelter Reference List'!$E:$E,0)))</f>
        <v/>
      </c>
      <c r="C580" s="297" t="str">
        <f>IF(LEN(A580)=0,"",INDEX('Smelter Reference List'!$C:$C,MATCH($A580,'Smelter Reference List'!$E:$E,0)))</f>
        <v/>
      </c>
      <c r="D580" s="161" t="str">
        <f ca="1">IF(ISERROR($S580),"",OFFSET('Smelter Reference List'!$C$4,$S580-4,0)&amp;"")</f>
        <v/>
      </c>
      <c r="E580" s="161" t="str">
        <f ca="1">IF(ISERROR($S580),"",OFFSET('Smelter Reference List'!$D$4,$S580-4,0)&amp;"")</f>
        <v/>
      </c>
      <c r="F580" s="161" t="str">
        <f ca="1">IF(ISERROR($S580),"",OFFSET('Smelter Reference List'!$E$4,$S580-4,0))</f>
        <v/>
      </c>
      <c r="G580" s="161" t="str">
        <f ca="1">IF(C580=$U$4,"Enter smelter details", IF(ISERROR($S580),"",OFFSET('Smelter Reference List'!$F$4,$S580-4,0)))</f>
        <v/>
      </c>
      <c r="H580" s="247" t="str">
        <f ca="1">IF(ISERROR($S580),"",OFFSET('Smelter Reference List'!$G$4,$S580-4,0))</f>
        <v/>
      </c>
      <c r="I580" s="248" t="str">
        <f ca="1">IF(ISERROR($S580),"",OFFSET('Smelter Reference List'!$H$4,$S580-4,0))</f>
        <v/>
      </c>
      <c r="J580" s="248" t="str">
        <f ca="1">IF(ISERROR($S580),"",OFFSET('Smelter Reference List'!$I$4,$S580-4,0))</f>
        <v/>
      </c>
      <c r="K580" s="245"/>
      <c r="L580" s="245"/>
      <c r="M580" s="245"/>
      <c r="N580" s="245"/>
      <c r="O580" s="245"/>
      <c r="P580" s="245"/>
      <c r="Q580" s="246"/>
      <c r="R580" s="233"/>
      <c r="S580" s="234" t="e">
        <f>IF(C580="",NA(),MATCH($B580&amp;$C580,'Smelter Reference List'!$J:$J,0))</f>
        <v>#N/A</v>
      </c>
      <c r="T580" s="235"/>
      <c r="U580" s="235">
        <f t="shared" ca="1" si="16"/>
        <v>0</v>
      </c>
      <c r="V580" s="235"/>
      <c r="W580" s="235"/>
      <c r="Y580" s="228" t="str">
        <f t="shared" si="17"/>
        <v/>
      </c>
    </row>
    <row r="581" spans="1:25" s="228" customFormat="1" ht="20.25">
      <c r="A581" s="257"/>
      <c r="B581" s="232" t="str">
        <f>IF(LEN(A581)=0,"",INDEX('Smelter Reference List'!$A:$A,MATCH($A581,'Smelter Reference List'!$E:$E,0)))</f>
        <v/>
      </c>
      <c r="C581" s="297" t="str">
        <f>IF(LEN(A581)=0,"",INDEX('Smelter Reference List'!$C:$C,MATCH($A581,'Smelter Reference List'!$E:$E,0)))</f>
        <v/>
      </c>
      <c r="D581" s="161" t="str">
        <f ca="1">IF(ISERROR($S581),"",OFFSET('Smelter Reference List'!$C$4,$S581-4,0)&amp;"")</f>
        <v/>
      </c>
      <c r="E581" s="161" t="str">
        <f ca="1">IF(ISERROR($S581),"",OFFSET('Smelter Reference List'!$D$4,$S581-4,0)&amp;"")</f>
        <v/>
      </c>
      <c r="F581" s="161" t="str">
        <f ca="1">IF(ISERROR($S581),"",OFFSET('Smelter Reference List'!$E$4,$S581-4,0))</f>
        <v/>
      </c>
      <c r="G581" s="161" t="str">
        <f ca="1">IF(C581=$U$4,"Enter smelter details", IF(ISERROR($S581),"",OFFSET('Smelter Reference List'!$F$4,$S581-4,0)))</f>
        <v/>
      </c>
      <c r="H581" s="247" t="str">
        <f ca="1">IF(ISERROR($S581),"",OFFSET('Smelter Reference List'!$G$4,$S581-4,0))</f>
        <v/>
      </c>
      <c r="I581" s="248" t="str">
        <f ca="1">IF(ISERROR($S581),"",OFFSET('Smelter Reference List'!$H$4,$S581-4,0))</f>
        <v/>
      </c>
      <c r="J581" s="248" t="str">
        <f ca="1">IF(ISERROR($S581),"",OFFSET('Smelter Reference List'!$I$4,$S581-4,0))</f>
        <v/>
      </c>
      <c r="K581" s="245"/>
      <c r="L581" s="245"/>
      <c r="M581" s="245"/>
      <c r="N581" s="245"/>
      <c r="O581" s="245"/>
      <c r="P581" s="245"/>
      <c r="Q581" s="246"/>
      <c r="R581" s="233"/>
      <c r="S581" s="234" t="e">
        <f>IF(C581="",NA(),MATCH($B581&amp;$C581,'Smelter Reference List'!$J:$J,0))</f>
        <v>#N/A</v>
      </c>
      <c r="T581" s="235"/>
      <c r="U581" s="235">
        <f t="shared" ca="1" si="16"/>
        <v>0</v>
      </c>
      <c r="V581" s="235"/>
      <c r="W581" s="235"/>
      <c r="Y581" s="228" t="str">
        <f t="shared" si="17"/>
        <v/>
      </c>
    </row>
    <row r="582" spans="1:25" s="228" customFormat="1" ht="20.25">
      <c r="A582" s="257"/>
      <c r="B582" s="232" t="str">
        <f>IF(LEN(A582)=0,"",INDEX('Smelter Reference List'!$A:$A,MATCH($A582,'Smelter Reference List'!$E:$E,0)))</f>
        <v/>
      </c>
      <c r="C582" s="297" t="str">
        <f>IF(LEN(A582)=0,"",INDEX('Smelter Reference List'!$C:$C,MATCH($A582,'Smelter Reference List'!$E:$E,0)))</f>
        <v/>
      </c>
      <c r="D582" s="161" t="str">
        <f ca="1">IF(ISERROR($S582),"",OFFSET('Smelter Reference List'!$C$4,$S582-4,0)&amp;"")</f>
        <v/>
      </c>
      <c r="E582" s="161" t="str">
        <f ca="1">IF(ISERROR($S582),"",OFFSET('Smelter Reference List'!$D$4,$S582-4,0)&amp;"")</f>
        <v/>
      </c>
      <c r="F582" s="161" t="str">
        <f ca="1">IF(ISERROR($S582),"",OFFSET('Smelter Reference List'!$E$4,$S582-4,0))</f>
        <v/>
      </c>
      <c r="G582" s="161" t="str">
        <f ca="1">IF(C582=$U$4,"Enter smelter details", IF(ISERROR($S582),"",OFFSET('Smelter Reference List'!$F$4,$S582-4,0)))</f>
        <v/>
      </c>
      <c r="H582" s="247" t="str">
        <f ca="1">IF(ISERROR($S582),"",OFFSET('Smelter Reference List'!$G$4,$S582-4,0))</f>
        <v/>
      </c>
      <c r="I582" s="248" t="str">
        <f ca="1">IF(ISERROR($S582),"",OFFSET('Smelter Reference List'!$H$4,$S582-4,0))</f>
        <v/>
      </c>
      <c r="J582" s="248" t="str">
        <f ca="1">IF(ISERROR($S582),"",OFFSET('Smelter Reference List'!$I$4,$S582-4,0))</f>
        <v/>
      </c>
      <c r="K582" s="245"/>
      <c r="L582" s="245"/>
      <c r="M582" s="245"/>
      <c r="N582" s="245"/>
      <c r="O582" s="245"/>
      <c r="P582" s="245"/>
      <c r="Q582" s="246"/>
      <c r="R582" s="233"/>
      <c r="S582" s="234" t="e">
        <f>IF(C582="",NA(),MATCH($B582&amp;$C582,'Smelter Reference List'!$J:$J,0))</f>
        <v>#N/A</v>
      </c>
      <c r="T582" s="235"/>
      <c r="U582" s="235">
        <f t="shared" ref="U582:U645" ca="1" si="18">IF(AND(C582="Smelter not listed",OR(LEN(D582)=0,LEN(E582)=0)),1,0)</f>
        <v>0</v>
      </c>
      <c r="V582" s="235"/>
      <c r="W582" s="235"/>
      <c r="Y582" s="228" t="str">
        <f t="shared" ref="Y582:Y645" si="19">B582&amp;C582</f>
        <v/>
      </c>
    </row>
    <row r="583" spans="1:25" s="228" customFormat="1" ht="20.25">
      <c r="A583" s="257"/>
      <c r="B583" s="232" t="str">
        <f>IF(LEN(A583)=0,"",INDEX('Smelter Reference List'!$A:$A,MATCH($A583,'Smelter Reference List'!$E:$E,0)))</f>
        <v/>
      </c>
      <c r="C583" s="297" t="str">
        <f>IF(LEN(A583)=0,"",INDEX('Smelter Reference List'!$C:$C,MATCH($A583,'Smelter Reference List'!$E:$E,0)))</f>
        <v/>
      </c>
      <c r="D583" s="161" t="str">
        <f ca="1">IF(ISERROR($S583),"",OFFSET('Smelter Reference List'!$C$4,$S583-4,0)&amp;"")</f>
        <v/>
      </c>
      <c r="E583" s="161" t="str">
        <f ca="1">IF(ISERROR($S583),"",OFFSET('Smelter Reference List'!$D$4,$S583-4,0)&amp;"")</f>
        <v/>
      </c>
      <c r="F583" s="161" t="str">
        <f ca="1">IF(ISERROR($S583),"",OFFSET('Smelter Reference List'!$E$4,$S583-4,0))</f>
        <v/>
      </c>
      <c r="G583" s="161" t="str">
        <f ca="1">IF(C583=$U$4,"Enter smelter details", IF(ISERROR($S583),"",OFFSET('Smelter Reference List'!$F$4,$S583-4,0)))</f>
        <v/>
      </c>
      <c r="H583" s="247" t="str">
        <f ca="1">IF(ISERROR($S583),"",OFFSET('Smelter Reference List'!$G$4,$S583-4,0))</f>
        <v/>
      </c>
      <c r="I583" s="248" t="str">
        <f ca="1">IF(ISERROR($S583),"",OFFSET('Smelter Reference List'!$H$4,$S583-4,0))</f>
        <v/>
      </c>
      <c r="J583" s="248" t="str">
        <f ca="1">IF(ISERROR($S583),"",OFFSET('Smelter Reference List'!$I$4,$S583-4,0))</f>
        <v/>
      </c>
      <c r="K583" s="245"/>
      <c r="L583" s="245"/>
      <c r="M583" s="245"/>
      <c r="N583" s="245"/>
      <c r="O583" s="245"/>
      <c r="P583" s="245"/>
      <c r="Q583" s="246"/>
      <c r="R583" s="233"/>
      <c r="S583" s="234" t="e">
        <f>IF(C583="",NA(),MATCH($B583&amp;$C583,'Smelter Reference List'!$J:$J,0))</f>
        <v>#N/A</v>
      </c>
      <c r="T583" s="235"/>
      <c r="U583" s="235">
        <f t="shared" ca="1" si="18"/>
        <v>0</v>
      </c>
      <c r="V583" s="235"/>
      <c r="W583" s="235"/>
      <c r="Y583" s="228" t="str">
        <f t="shared" si="19"/>
        <v/>
      </c>
    </row>
    <row r="584" spans="1:25" s="228" customFormat="1" ht="20.25">
      <c r="A584" s="257"/>
      <c r="B584" s="232" t="str">
        <f>IF(LEN(A584)=0,"",INDEX('Smelter Reference List'!$A:$A,MATCH($A584,'Smelter Reference List'!$E:$E,0)))</f>
        <v/>
      </c>
      <c r="C584" s="297" t="str">
        <f>IF(LEN(A584)=0,"",INDEX('Smelter Reference List'!$C:$C,MATCH($A584,'Smelter Reference List'!$E:$E,0)))</f>
        <v/>
      </c>
      <c r="D584" s="161" t="str">
        <f ca="1">IF(ISERROR($S584),"",OFFSET('Smelter Reference List'!$C$4,$S584-4,0)&amp;"")</f>
        <v/>
      </c>
      <c r="E584" s="161" t="str">
        <f ca="1">IF(ISERROR($S584),"",OFFSET('Smelter Reference List'!$D$4,$S584-4,0)&amp;"")</f>
        <v/>
      </c>
      <c r="F584" s="161" t="str">
        <f ca="1">IF(ISERROR($S584),"",OFFSET('Smelter Reference List'!$E$4,$S584-4,0))</f>
        <v/>
      </c>
      <c r="G584" s="161" t="str">
        <f ca="1">IF(C584=$U$4,"Enter smelter details", IF(ISERROR($S584),"",OFFSET('Smelter Reference List'!$F$4,$S584-4,0)))</f>
        <v/>
      </c>
      <c r="H584" s="247" t="str">
        <f ca="1">IF(ISERROR($S584),"",OFFSET('Smelter Reference List'!$G$4,$S584-4,0))</f>
        <v/>
      </c>
      <c r="I584" s="248" t="str">
        <f ca="1">IF(ISERROR($S584),"",OFFSET('Smelter Reference List'!$H$4,$S584-4,0))</f>
        <v/>
      </c>
      <c r="J584" s="248" t="str">
        <f ca="1">IF(ISERROR($S584),"",OFFSET('Smelter Reference List'!$I$4,$S584-4,0))</f>
        <v/>
      </c>
      <c r="K584" s="245"/>
      <c r="L584" s="245"/>
      <c r="M584" s="245"/>
      <c r="N584" s="245"/>
      <c r="O584" s="245"/>
      <c r="P584" s="245"/>
      <c r="Q584" s="246"/>
      <c r="R584" s="233"/>
      <c r="S584" s="234" t="e">
        <f>IF(C584="",NA(),MATCH($B584&amp;$C584,'Smelter Reference List'!$J:$J,0))</f>
        <v>#N/A</v>
      </c>
      <c r="T584" s="235"/>
      <c r="U584" s="235">
        <f t="shared" ca="1" si="18"/>
        <v>0</v>
      </c>
      <c r="V584" s="235"/>
      <c r="W584" s="235"/>
      <c r="Y584" s="228" t="str">
        <f t="shared" si="19"/>
        <v/>
      </c>
    </row>
    <row r="585" spans="1:25" s="228" customFormat="1" ht="20.25">
      <c r="A585" s="257"/>
      <c r="B585" s="232" t="str">
        <f>IF(LEN(A585)=0,"",INDEX('Smelter Reference List'!$A:$A,MATCH($A585,'Smelter Reference List'!$E:$E,0)))</f>
        <v/>
      </c>
      <c r="C585" s="297" t="str">
        <f>IF(LEN(A585)=0,"",INDEX('Smelter Reference List'!$C:$C,MATCH($A585,'Smelter Reference List'!$E:$E,0)))</f>
        <v/>
      </c>
      <c r="D585" s="161" t="str">
        <f ca="1">IF(ISERROR($S585),"",OFFSET('Smelter Reference List'!$C$4,$S585-4,0)&amp;"")</f>
        <v/>
      </c>
      <c r="E585" s="161" t="str">
        <f ca="1">IF(ISERROR($S585),"",OFFSET('Smelter Reference List'!$D$4,$S585-4,0)&amp;"")</f>
        <v/>
      </c>
      <c r="F585" s="161" t="str">
        <f ca="1">IF(ISERROR($S585),"",OFFSET('Smelter Reference List'!$E$4,$S585-4,0))</f>
        <v/>
      </c>
      <c r="G585" s="161" t="str">
        <f ca="1">IF(C585=$U$4,"Enter smelter details", IF(ISERROR($S585),"",OFFSET('Smelter Reference List'!$F$4,$S585-4,0)))</f>
        <v/>
      </c>
      <c r="H585" s="247" t="str">
        <f ca="1">IF(ISERROR($S585),"",OFFSET('Smelter Reference List'!$G$4,$S585-4,0))</f>
        <v/>
      </c>
      <c r="I585" s="248" t="str">
        <f ca="1">IF(ISERROR($S585),"",OFFSET('Smelter Reference List'!$H$4,$S585-4,0))</f>
        <v/>
      </c>
      <c r="J585" s="248" t="str">
        <f ca="1">IF(ISERROR($S585),"",OFFSET('Smelter Reference List'!$I$4,$S585-4,0))</f>
        <v/>
      </c>
      <c r="K585" s="245"/>
      <c r="L585" s="245"/>
      <c r="M585" s="245"/>
      <c r="N585" s="245"/>
      <c r="O585" s="245"/>
      <c r="P585" s="245"/>
      <c r="Q585" s="246"/>
      <c r="R585" s="233"/>
      <c r="S585" s="234" t="e">
        <f>IF(C585="",NA(),MATCH($B585&amp;$C585,'Smelter Reference List'!$J:$J,0))</f>
        <v>#N/A</v>
      </c>
      <c r="T585" s="235"/>
      <c r="U585" s="235">
        <f t="shared" ca="1" si="18"/>
        <v>0</v>
      </c>
      <c r="V585" s="235"/>
      <c r="W585" s="235"/>
      <c r="Y585" s="228" t="str">
        <f t="shared" si="19"/>
        <v/>
      </c>
    </row>
    <row r="586" spans="1:25" s="228" customFormat="1" ht="20.25">
      <c r="A586" s="257"/>
      <c r="B586" s="232" t="str">
        <f>IF(LEN(A586)=0,"",INDEX('Smelter Reference List'!$A:$A,MATCH($A586,'Smelter Reference List'!$E:$E,0)))</f>
        <v/>
      </c>
      <c r="C586" s="297" t="str">
        <f>IF(LEN(A586)=0,"",INDEX('Smelter Reference List'!$C:$C,MATCH($A586,'Smelter Reference List'!$E:$E,0)))</f>
        <v/>
      </c>
      <c r="D586" s="161" t="str">
        <f ca="1">IF(ISERROR($S586),"",OFFSET('Smelter Reference List'!$C$4,$S586-4,0)&amp;"")</f>
        <v/>
      </c>
      <c r="E586" s="161" t="str">
        <f ca="1">IF(ISERROR($S586),"",OFFSET('Smelter Reference List'!$D$4,$S586-4,0)&amp;"")</f>
        <v/>
      </c>
      <c r="F586" s="161" t="str">
        <f ca="1">IF(ISERROR($S586),"",OFFSET('Smelter Reference List'!$E$4,$S586-4,0))</f>
        <v/>
      </c>
      <c r="G586" s="161" t="str">
        <f ca="1">IF(C586=$U$4,"Enter smelter details", IF(ISERROR($S586),"",OFFSET('Smelter Reference List'!$F$4,$S586-4,0)))</f>
        <v/>
      </c>
      <c r="H586" s="247" t="str">
        <f ca="1">IF(ISERROR($S586),"",OFFSET('Smelter Reference List'!$G$4,$S586-4,0))</f>
        <v/>
      </c>
      <c r="I586" s="248" t="str">
        <f ca="1">IF(ISERROR($S586),"",OFFSET('Smelter Reference List'!$H$4,$S586-4,0))</f>
        <v/>
      </c>
      <c r="J586" s="248" t="str">
        <f ca="1">IF(ISERROR($S586),"",OFFSET('Smelter Reference List'!$I$4,$S586-4,0))</f>
        <v/>
      </c>
      <c r="K586" s="245"/>
      <c r="L586" s="245"/>
      <c r="M586" s="245"/>
      <c r="N586" s="245"/>
      <c r="O586" s="245"/>
      <c r="P586" s="245"/>
      <c r="Q586" s="246"/>
      <c r="R586" s="233"/>
      <c r="S586" s="234" t="e">
        <f>IF(C586="",NA(),MATCH($B586&amp;$C586,'Smelter Reference List'!$J:$J,0))</f>
        <v>#N/A</v>
      </c>
      <c r="T586" s="235"/>
      <c r="U586" s="235">
        <f t="shared" ca="1" si="18"/>
        <v>0</v>
      </c>
      <c r="V586" s="235"/>
      <c r="W586" s="235"/>
      <c r="Y586" s="228" t="str">
        <f t="shared" si="19"/>
        <v/>
      </c>
    </row>
    <row r="587" spans="1:25" s="228" customFormat="1" ht="20.25">
      <c r="A587" s="257"/>
      <c r="B587" s="232" t="str">
        <f>IF(LEN(A587)=0,"",INDEX('Smelter Reference List'!$A:$A,MATCH($A587,'Smelter Reference List'!$E:$E,0)))</f>
        <v/>
      </c>
      <c r="C587" s="297" t="str">
        <f>IF(LEN(A587)=0,"",INDEX('Smelter Reference List'!$C:$C,MATCH($A587,'Smelter Reference List'!$E:$E,0)))</f>
        <v/>
      </c>
      <c r="D587" s="161" t="str">
        <f ca="1">IF(ISERROR($S587),"",OFFSET('Smelter Reference List'!$C$4,$S587-4,0)&amp;"")</f>
        <v/>
      </c>
      <c r="E587" s="161" t="str">
        <f ca="1">IF(ISERROR($S587),"",OFFSET('Smelter Reference List'!$D$4,$S587-4,0)&amp;"")</f>
        <v/>
      </c>
      <c r="F587" s="161" t="str">
        <f ca="1">IF(ISERROR($S587),"",OFFSET('Smelter Reference List'!$E$4,$S587-4,0))</f>
        <v/>
      </c>
      <c r="G587" s="161" t="str">
        <f ca="1">IF(C587=$U$4,"Enter smelter details", IF(ISERROR($S587),"",OFFSET('Smelter Reference List'!$F$4,$S587-4,0)))</f>
        <v/>
      </c>
      <c r="H587" s="247" t="str">
        <f ca="1">IF(ISERROR($S587),"",OFFSET('Smelter Reference List'!$G$4,$S587-4,0))</f>
        <v/>
      </c>
      <c r="I587" s="248" t="str">
        <f ca="1">IF(ISERROR($S587),"",OFFSET('Smelter Reference List'!$H$4,$S587-4,0))</f>
        <v/>
      </c>
      <c r="J587" s="248" t="str">
        <f ca="1">IF(ISERROR($S587),"",OFFSET('Smelter Reference List'!$I$4,$S587-4,0))</f>
        <v/>
      </c>
      <c r="K587" s="245"/>
      <c r="L587" s="245"/>
      <c r="M587" s="245"/>
      <c r="N587" s="245"/>
      <c r="O587" s="245"/>
      <c r="P587" s="245"/>
      <c r="Q587" s="246"/>
      <c r="R587" s="233"/>
      <c r="S587" s="234" t="e">
        <f>IF(C587="",NA(),MATCH($B587&amp;$C587,'Smelter Reference List'!$J:$J,0))</f>
        <v>#N/A</v>
      </c>
      <c r="T587" s="235"/>
      <c r="U587" s="235">
        <f t="shared" ca="1" si="18"/>
        <v>0</v>
      </c>
      <c r="V587" s="235"/>
      <c r="W587" s="235"/>
      <c r="Y587" s="228" t="str">
        <f t="shared" si="19"/>
        <v/>
      </c>
    </row>
    <row r="588" spans="1:25" s="228" customFormat="1" ht="20.25">
      <c r="A588" s="257"/>
      <c r="B588" s="232" t="str">
        <f>IF(LEN(A588)=0,"",INDEX('Smelter Reference List'!$A:$A,MATCH($A588,'Smelter Reference List'!$E:$E,0)))</f>
        <v/>
      </c>
      <c r="C588" s="297" t="str">
        <f>IF(LEN(A588)=0,"",INDEX('Smelter Reference List'!$C:$C,MATCH($A588,'Smelter Reference List'!$E:$E,0)))</f>
        <v/>
      </c>
      <c r="D588" s="161" t="str">
        <f ca="1">IF(ISERROR($S588),"",OFFSET('Smelter Reference List'!$C$4,$S588-4,0)&amp;"")</f>
        <v/>
      </c>
      <c r="E588" s="161" t="str">
        <f ca="1">IF(ISERROR($S588),"",OFFSET('Smelter Reference List'!$D$4,$S588-4,0)&amp;"")</f>
        <v/>
      </c>
      <c r="F588" s="161" t="str">
        <f ca="1">IF(ISERROR($S588),"",OFFSET('Smelter Reference List'!$E$4,$S588-4,0))</f>
        <v/>
      </c>
      <c r="G588" s="161" t="str">
        <f ca="1">IF(C588=$U$4,"Enter smelter details", IF(ISERROR($S588),"",OFFSET('Smelter Reference List'!$F$4,$S588-4,0)))</f>
        <v/>
      </c>
      <c r="H588" s="247" t="str">
        <f ca="1">IF(ISERROR($S588),"",OFFSET('Smelter Reference List'!$G$4,$S588-4,0))</f>
        <v/>
      </c>
      <c r="I588" s="248" t="str">
        <f ca="1">IF(ISERROR($S588),"",OFFSET('Smelter Reference List'!$H$4,$S588-4,0))</f>
        <v/>
      </c>
      <c r="J588" s="248" t="str">
        <f ca="1">IF(ISERROR($S588),"",OFFSET('Smelter Reference List'!$I$4,$S588-4,0))</f>
        <v/>
      </c>
      <c r="K588" s="245"/>
      <c r="L588" s="245"/>
      <c r="M588" s="245"/>
      <c r="N588" s="245"/>
      <c r="O588" s="245"/>
      <c r="P588" s="245"/>
      <c r="Q588" s="246"/>
      <c r="R588" s="233"/>
      <c r="S588" s="234" t="e">
        <f>IF(C588="",NA(),MATCH($B588&amp;$C588,'Smelter Reference List'!$J:$J,0))</f>
        <v>#N/A</v>
      </c>
      <c r="T588" s="235"/>
      <c r="U588" s="235">
        <f t="shared" ca="1" si="18"/>
        <v>0</v>
      </c>
      <c r="V588" s="235"/>
      <c r="W588" s="235"/>
      <c r="Y588" s="228" t="str">
        <f t="shared" si="19"/>
        <v/>
      </c>
    </row>
    <row r="589" spans="1:25" s="228" customFormat="1" ht="20.25">
      <c r="A589" s="257"/>
      <c r="B589" s="232" t="str">
        <f>IF(LEN(A589)=0,"",INDEX('Smelter Reference List'!$A:$A,MATCH($A589,'Smelter Reference List'!$E:$E,0)))</f>
        <v/>
      </c>
      <c r="C589" s="297" t="str">
        <f>IF(LEN(A589)=0,"",INDEX('Smelter Reference List'!$C:$C,MATCH($A589,'Smelter Reference List'!$E:$E,0)))</f>
        <v/>
      </c>
      <c r="D589" s="161" t="str">
        <f ca="1">IF(ISERROR($S589),"",OFFSET('Smelter Reference List'!$C$4,$S589-4,0)&amp;"")</f>
        <v/>
      </c>
      <c r="E589" s="161" t="str">
        <f ca="1">IF(ISERROR($S589),"",OFFSET('Smelter Reference List'!$D$4,$S589-4,0)&amp;"")</f>
        <v/>
      </c>
      <c r="F589" s="161" t="str">
        <f ca="1">IF(ISERROR($S589),"",OFFSET('Smelter Reference List'!$E$4,$S589-4,0))</f>
        <v/>
      </c>
      <c r="G589" s="161" t="str">
        <f ca="1">IF(C589=$U$4,"Enter smelter details", IF(ISERROR($S589),"",OFFSET('Smelter Reference List'!$F$4,$S589-4,0)))</f>
        <v/>
      </c>
      <c r="H589" s="247" t="str">
        <f ca="1">IF(ISERROR($S589),"",OFFSET('Smelter Reference List'!$G$4,$S589-4,0))</f>
        <v/>
      </c>
      <c r="I589" s="248" t="str">
        <f ca="1">IF(ISERROR($S589),"",OFFSET('Smelter Reference List'!$H$4,$S589-4,0))</f>
        <v/>
      </c>
      <c r="J589" s="248" t="str">
        <f ca="1">IF(ISERROR($S589),"",OFFSET('Smelter Reference List'!$I$4,$S589-4,0))</f>
        <v/>
      </c>
      <c r="K589" s="245"/>
      <c r="L589" s="245"/>
      <c r="M589" s="245"/>
      <c r="N589" s="245"/>
      <c r="O589" s="245"/>
      <c r="P589" s="245"/>
      <c r="Q589" s="246"/>
      <c r="R589" s="233"/>
      <c r="S589" s="234" t="e">
        <f>IF(C589="",NA(),MATCH($B589&amp;$C589,'Smelter Reference List'!$J:$J,0))</f>
        <v>#N/A</v>
      </c>
      <c r="T589" s="235"/>
      <c r="U589" s="235">
        <f t="shared" ca="1" si="18"/>
        <v>0</v>
      </c>
      <c r="V589" s="235"/>
      <c r="W589" s="235"/>
      <c r="Y589" s="228" t="str">
        <f t="shared" si="19"/>
        <v/>
      </c>
    </row>
    <row r="590" spans="1:25" s="228" customFormat="1" ht="20.25">
      <c r="A590" s="257"/>
      <c r="B590" s="232" t="str">
        <f>IF(LEN(A590)=0,"",INDEX('Smelter Reference List'!$A:$A,MATCH($A590,'Smelter Reference List'!$E:$E,0)))</f>
        <v/>
      </c>
      <c r="C590" s="297" t="str">
        <f>IF(LEN(A590)=0,"",INDEX('Smelter Reference List'!$C:$C,MATCH($A590,'Smelter Reference List'!$E:$E,0)))</f>
        <v/>
      </c>
      <c r="D590" s="161" t="str">
        <f ca="1">IF(ISERROR($S590),"",OFFSET('Smelter Reference List'!$C$4,$S590-4,0)&amp;"")</f>
        <v/>
      </c>
      <c r="E590" s="161" t="str">
        <f ca="1">IF(ISERROR($S590),"",OFFSET('Smelter Reference List'!$D$4,$S590-4,0)&amp;"")</f>
        <v/>
      </c>
      <c r="F590" s="161" t="str">
        <f ca="1">IF(ISERROR($S590),"",OFFSET('Smelter Reference List'!$E$4,$S590-4,0))</f>
        <v/>
      </c>
      <c r="G590" s="161" t="str">
        <f ca="1">IF(C590=$U$4,"Enter smelter details", IF(ISERROR($S590),"",OFFSET('Smelter Reference List'!$F$4,$S590-4,0)))</f>
        <v/>
      </c>
      <c r="H590" s="247" t="str">
        <f ca="1">IF(ISERROR($S590),"",OFFSET('Smelter Reference List'!$G$4,$S590-4,0))</f>
        <v/>
      </c>
      <c r="I590" s="248" t="str">
        <f ca="1">IF(ISERROR($S590),"",OFFSET('Smelter Reference List'!$H$4,$S590-4,0))</f>
        <v/>
      </c>
      <c r="J590" s="248" t="str">
        <f ca="1">IF(ISERROR($S590),"",OFFSET('Smelter Reference List'!$I$4,$S590-4,0))</f>
        <v/>
      </c>
      <c r="K590" s="245"/>
      <c r="L590" s="245"/>
      <c r="M590" s="245"/>
      <c r="N590" s="245"/>
      <c r="O590" s="245"/>
      <c r="P590" s="245"/>
      <c r="Q590" s="246"/>
      <c r="R590" s="233"/>
      <c r="S590" s="234" t="e">
        <f>IF(C590="",NA(),MATCH($B590&amp;$C590,'Smelter Reference List'!$J:$J,0))</f>
        <v>#N/A</v>
      </c>
      <c r="T590" s="235"/>
      <c r="U590" s="235">
        <f t="shared" ca="1" si="18"/>
        <v>0</v>
      </c>
      <c r="V590" s="235"/>
      <c r="W590" s="235"/>
      <c r="Y590" s="228" t="str">
        <f t="shared" si="19"/>
        <v/>
      </c>
    </row>
    <row r="591" spans="1:25" s="228" customFormat="1" ht="20.25">
      <c r="A591" s="257"/>
      <c r="B591" s="232" t="str">
        <f>IF(LEN(A591)=0,"",INDEX('Smelter Reference List'!$A:$A,MATCH($A591,'Smelter Reference List'!$E:$E,0)))</f>
        <v/>
      </c>
      <c r="C591" s="297" t="str">
        <f>IF(LEN(A591)=0,"",INDEX('Smelter Reference List'!$C:$C,MATCH($A591,'Smelter Reference List'!$E:$E,0)))</f>
        <v/>
      </c>
      <c r="D591" s="161" t="str">
        <f ca="1">IF(ISERROR($S591),"",OFFSET('Smelter Reference List'!$C$4,$S591-4,0)&amp;"")</f>
        <v/>
      </c>
      <c r="E591" s="161" t="str">
        <f ca="1">IF(ISERROR($S591),"",OFFSET('Smelter Reference List'!$D$4,$S591-4,0)&amp;"")</f>
        <v/>
      </c>
      <c r="F591" s="161" t="str">
        <f ca="1">IF(ISERROR($S591),"",OFFSET('Smelter Reference List'!$E$4,$S591-4,0))</f>
        <v/>
      </c>
      <c r="G591" s="161" t="str">
        <f ca="1">IF(C591=$U$4,"Enter smelter details", IF(ISERROR($S591),"",OFFSET('Smelter Reference List'!$F$4,$S591-4,0)))</f>
        <v/>
      </c>
      <c r="H591" s="247" t="str">
        <f ca="1">IF(ISERROR($S591),"",OFFSET('Smelter Reference List'!$G$4,$S591-4,0))</f>
        <v/>
      </c>
      <c r="I591" s="248" t="str">
        <f ca="1">IF(ISERROR($S591),"",OFFSET('Smelter Reference List'!$H$4,$S591-4,0))</f>
        <v/>
      </c>
      <c r="J591" s="248" t="str">
        <f ca="1">IF(ISERROR($S591),"",OFFSET('Smelter Reference List'!$I$4,$S591-4,0))</f>
        <v/>
      </c>
      <c r="K591" s="245"/>
      <c r="L591" s="245"/>
      <c r="M591" s="245"/>
      <c r="N591" s="245"/>
      <c r="O591" s="245"/>
      <c r="P591" s="245"/>
      <c r="Q591" s="246"/>
      <c r="R591" s="233"/>
      <c r="S591" s="234" t="e">
        <f>IF(C591="",NA(),MATCH($B591&amp;$C591,'Smelter Reference List'!$J:$J,0))</f>
        <v>#N/A</v>
      </c>
      <c r="T591" s="235"/>
      <c r="U591" s="235">
        <f t="shared" ca="1" si="18"/>
        <v>0</v>
      </c>
      <c r="V591" s="235"/>
      <c r="W591" s="235"/>
      <c r="Y591" s="228" t="str">
        <f t="shared" si="19"/>
        <v/>
      </c>
    </row>
    <row r="592" spans="1:25" s="228" customFormat="1" ht="20.25">
      <c r="A592" s="257"/>
      <c r="B592" s="232" t="str">
        <f>IF(LEN(A592)=0,"",INDEX('Smelter Reference List'!$A:$A,MATCH($A592,'Smelter Reference List'!$E:$E,0)))</f>
        <v/>
      </c>
      <c r="C592" s="297" t="str">
        <f>IF(LEN(A592)=0,"",INDEX('Smelter Reference List'!$C:$C,MATCH($A592,'Smelter Reference List'!$E:$E,0)))</f>
        <v/>
      </c>
      <c r="D592" s="161" t="str">
        <f ca="1">IF(ISERROR($S592),"",OFFSET('Smelter Reference List'!$C$4,$S592-4,0)&amp;"")</f>
        <v/>
      </c>
      <c r="E592" s="161" t="str">
        <f ca="1">IF(ISERROR($S592),"",OFFSET('Smelter Reference List'!$D$4,$S592-4,0)&amp;"")</f>
        <v/>
      </c>
      <c r="F592" s="161" t="str">
        <f ca="1">IF(ISERROR($S592),"",OFFSET('Smelter Reference List'!$E$4,$S592-4,0))</f>
        <v/>
      </c>
      <c r="G592" s="161" t="str">
        <f ca="1">IF(C592=$U$4,"Enter smelter details", IF(ISERROR($S592),"",OFFSET('Smelter Reference List'!$F$4,$S592-4,0)))</f>
        <v/>
      </c>
      <c r="H592" s="247" t="str">
        <f ca="1">IF(ISERROR($S592),"",OFFSET('Smelter Reference List'!$G$4,$S592-4,0))</f>
        <v/>
      </c>
      <c r="I592" s="248" t="str">
        <f ca="1">IF(ISERROR($S592),"",OFFSET('Smelter Reference List'!$H$4,$S592-4,0))</f>
        <v/>
      </c>
      <c r="J592" s="248" t="str">
        <f ca="1">IF(ISERROR($S592),"",OFFSET('Smelter Reference List'!$I$4,$S592-4,0))</f>
        <v/>
      </c>
      <c r="K592" s="245"/>
      <c r="L592" s="245"/>
      <c r="M592" s="245"/>
      <c r="N592" s="245"/>
      <c r="O592" s="245"/>
      <c r="P592" s="245"/>
      <c r="Q592" s="246"/>
      <c r="R592" s="233"/>
      <c r="S592" s="234" t="e">
        <f>IF(C592="",NA(),MATCH($B592&amp;$C592,'Smelter Reference List'!$J:$J,0))</f>
        <v>#N/A</v>
      </c>
      <c r="T592" s="235"/>
      <c r="U592" s="235">
        <f t="shared" ca="1" si="18"/>
        <v>0</v>
      </c>
      <c r="V592" s="235"/>
      <c r="W592" s="235"/>
      <c r="Y592" s="228" t="str">
        <f t="shared" si="19"/>
        <v/>
      </c>
    </row>
    <row r="593" spans="1:25" s="228" customFormat="1" ht="20.25">
      <c r="A593" s="257"/>
      <c r="B593" s="232" t="str">
        <f>IF(LEN(A593)=0,"",INDEX('Smelter Reference List'!$A:$A,MATCH($A593,'Smelter Reference List'!$E:$E,0)))</f>
        <v/>
      </c>
      <c r="C593" s="297" t="str">
        <f>IF(LEN(A593)=0,"",INDEX('Smelter Reference List'!$C:$C,MATCH($A593,'Smelter Reference List'!$E:$E,0)))</f>
        <v/>
      </c>
      <c r="D593" s="161" t="str">
        <f ca="1">IF(ISERROR($S593),"",OFFSET('Smelter Reference List'!$C$4,$S593-4,0)&amp;"")</f>
        <v/>
      </c>
      <c r="E593" s="161" t="str">
        <f ca="1">IF(ISERROR($S593),"",OFFSET('Smelter Reference List'!$D$4,$S593-4,0)&amp;"")</f>
        <v/>
      </c>
      <c r="F593" s="161" t="str">
        <f ca="1">IF(ISERROR($S593),"",OFFSET('Smelter Reference List'!$E$4,$S593-4,0))</f>
        <v/>
      </c>
      <c r="G593" s="161" t="str">
        <f ca="1">IF(C593=$U$4,"Enter smelter details", IF(ISERROR($S593),"",OFFSET('Smelter Reference List'!$F$4,$S593-4,0)))</f>
        <v/>
      </c>
      <c r="H593" s="247" t="str">
        <f ca="1">IF(ISERROR($S593),"",OFFSET('Smelter Reference List'!$G$4,$S593-4,0))</f>
        <v/>
      </c>
      <c r="I593" s="248" t="str">
        <f ca="1">IF(ISERROR($S593),"",OFFSET('Smelter Reference List'!$H$4,$S593-4,0))</f>
        <v/>
      </c>
      <c r="J593" s="248" t="str">
        <f ca="1">IF(ISERROR($S593),"",OFFSET('Smelter Reference List'!$I$4,$S593-4,0))</f>
        <v/>
      </c>
      <c r="K593" s="245"/>
      <c r="L593" s="245"/>
      <c r="M593" s="245"/>
      <c r="N593" s="245"/>
      <c r="O593" s="245"/>
      <c r="P593" s="245"/>
      <c r="Q593" s="246"/>
      <c r="R593" s="233"/>
      <c r="S593" s="234" t="e">
        <f>IF(C593="",NA(),MATCH($B593&amp;$C593,'Smelter Reference List'!$J:$J,0))</f>
        <v>#N/A</v>
      </c>
      <c r="T593" s="235"/>
      <c r="U593" s="235">
        <f t="shared" ca="1" si="18"/>
        <v>0</v>
      </c>
      <c r="V593" s="235"/>
      <c r="W593" s="235"/>
      <c r="Y593" s="228" t="str">
        <f t="shared" si="19"/>
        <v/>
      </c>
    </row>
    <row r="594" spans="1:25" s="228" customFormat="1" ht="20.25">
      <c r="A594" s="257"/>
      <c r="B594" s="232" t="str">
        <f>IF(LEN(A594)=0,"",INDEX('Smelter Reference List'!$A:$A,MATCH($A594,'Smelter Reference List'!$E:$E,0)))</f>
        <v/>
      </c>
      <c r="C594" s="297" t="str">
        <f>IF(LEN(A594)=0,"",INDEX('Smelter Reference List'!$C:$C,MATCH($A594,'Smelter Reference List'!$E:$E,0)))</f>
        <v/>
      </c>
      <c r="D594" s="161" t="str">
        <f ca="1">IF(ISERROR($S594),"",OFFSET('Smelter Reference List'!$C$4,$S594-4,0)&amp;"")</f>
        <v/>
      </c>
      <c r="E594" s="161" t="str">
        <f ca="1">IF(ISERROR($S594),"",OFFSET('Smelter Reference List'!$D$4,$S594-4,0)&amp;"")</f>
        <v/>
      </c>
      <c r="F594" s="161" t="str">
        <f ca="1">IF(ISERROR($S594),"",OFFSET('Smelter Reference List'!$E$4,$S594-4,0))</f>
        <v/>
      </c>
      <c r="G594" s="161" t="str">
        <f ca="1">IF(C594=$U$4,"Enter smelter details", IF(ISERROR($S594),"",OFFSET('Smelter Reference List'!$F$4,$S594-4,0)))</f>
        <v/>
      </c>
      <c r="H594" s="247" t="str">
        <f ca="1">IF(ISERROR($S594),"",OFFSET('Smelter Reference List'!$G$4,$S594-4,0))</f>
        <v/>
      </c>
      <c r="I594" s="248" t="str">
        <f ca="1">IF(ISERROR($S594),"",OFFSET('Smelter Reference List'!$H$4,$S594-4,0))</f>
        <v/>
      </c>
      <c r="J594" s="248" t="str">
        <f ca="1">IF(ISERROR($S594),"",OFFSET('Smelter Reference List'!$I$4,$S594-4,0))</f>
        <v/>
      </c>
      <c r="K594" s="245"/>
      <c r="L594" s="245"/>
      <c r="M594" s="245"/>
      <c r="N594" s="245"/>
      <c r="O594" s="245"/>
      <c r="P594" s="245"/>
      <c r="Q594" s="246"/>
      <c r="R594" s="233"/>
      <c r="S594" s="234" t="e">
        <f>IF(C594="",NA(),MATCH($B594&amp;$C594,'Smelter Reference List'!$J:$J,0))</f>
        <v>#N/A</v>
      </c>
      <c r="T594" s="235"/>
      <c r="U594" s="235">
        <f t="shared" ca="1" si="18"/>
        <v>0</v>
      </c>
      <c r="V594" s="235"/>
      <c r="W594" s="235"/>
      <c r="Y594" s="228" t="str">
        <f t="shared" si="19"/>
        <v/>
      </c>
    </row>
    <row r="595" spans="1:25" s="228" customFormat="1" ht="20.25">
      <c r="A595" s="257"/>
      <c r="B595" s="232" t="str">
        <f>IF(LEN(A595)=0,"",INDEX('Smelter Reference List'!$A:$A,MATCH($A595,'Smelter Reference List'!$E:$E,0)))</f>
        <v/>
      </c>
      <c r="C595" s="297" t="str">
        <f>IF(LEN(A595)=0,"",INDEX('Smelter Reference List'!$C:$C,MATCH($A595,'Smelter Reference List'!$E:$E,0)))</f>
        <v/>
      </c>
      <c r="D595" s="161" t="str">
        <f ca="1">IF(ISERROR($S595),"",OFFSET('Smelter Reference List'!$C$4,$S595-4,0)&amp;"")</f>
        <v/>
      </c>
      <c r="E595" s="161" t="str">
        <f ca="1">IF(ISERROR($S595),"",OFFSET('Smelter Reference List'!$D$4,$S595-4,0)&amp;"")</f>
        <v/>
      </c>
      <c r="F595" s="161" t="str">
        <f ca="1">IF(ISERROR($S595),"",OFFSET('Smelter Reference List'!$E$4,$S595-4,0))</f>
        <v/>
      </c>
      <c r="G595" s="161" t="str">
        <f ca="1">IF(C595=$U$4,"Enter smelter details", IF(ISERROR($S595),"",OFFSET('Smelter Reference List'!$F$4,$S595-4,0)))</f>
        <v/>
      </c>
      <c r="H595" s="247" t="str">
        <f ca="1">IF(ISERROR($S595),"",OFFSET('Smelter Reference List'!$G$4,$S595-4,0))</f>
        <v/>
      </c>
      <c r="I595" s="248" t="str">
        <f ca="1">IF(ISERROR($S595),"",OFFSET('Smelter Reference List'!$H$4,$S595-4,0))</f>
        <v/>
      </c>
      <c r="J595" s="248" t="str">
        <f ca="1">IF(ISERROR($S595),"",OFFSET('Smelter Reference List'!$I$4,$S595-4,0))</f>
        <v/>
      </c>
      <c r="K595" s="245"/>
      <c r="L595" s="245"/>
      <c r="M595" s="245"/>
      <c r="N595" s="245"/>
      <c r="O595" s="245"/>
      <c r="P595" s="245"/>
      <c r="Q595" s="246"/>
      <c r="R595" s="233"/>
      <c r="S595" s="234" t="e">
        <f>IF(C595="",NA(),MATCH($B595&amp;$C595,'Smelter Reference List'!$J:$J,0))</f>
        <v>#N/A</v>
      </c>
      <c r="T595" s="235"/>
      <c r="U595" s="235">
        <f t="shared" ca="1" si="18"/>
        <v>0</v>
      </c>
      <c r="V595" s="235"/>
      <c r="W595" s="235"/>
      <c r="Y595" s="228" t="str">
        <f t="shared" si="19"/>
        <v/>
      </c>
    </row>
    <row r="596" spans="1:25" s="228" customFormat="1" ht="20.25">
      <c r="A596" s="257"/>
      <c r="B596" s="232" t="str">
        <f>IF(LEN(A596)=0,"",INDEX('Smelter Reference List'!$A:$A,MATCH($A596,'Smelter Reference List'!$E:$E,0)))</f>
        <v/>
      </c>
      <c r="C596" s="297" t="str">
        <f>IF(LEN(A596)=0,"",INDEX('Smelter Reference List'!$C:$C,MATCH($A596,'Smelter Reference List'!$E:$E,0)))</f>
        <v/>
      </c>
      <c r="D596" s="161" t="str">
        <f ca="1">IF(ISERROR($S596),"",OFFSET('Smelter Reference List'!$C$4,$S596-4,0)&amp;"")</f>
        <v/>
      </c>
      <c r="E596" s="161" t="str">
        <f ca="1">IF(ISERROR($S596),"",OFFSET('Smelter Reference List'!$D$4,$S596-4,0)&amp;"")</f>
        <v/>
      </c>
      <c r="F596" s="161" t="str">
        <f ca="1">IF(ISERROR($S596),"",OFFSET('Smelter Reference List'!$E$4,$S596-4,0))</f>
        <v/>
      </c>
      <c r="G596" s="161" t="str">
        <f ca="1">IF(C596=$U$4,"Enter smelter details", IF(ISERROR($S596),"",OFFSET('Smelter Reference List'!$F$4,$S596-4,0)))</f>
        <v/>
      </c>
      <c r="H596" s="247" t="str">
        <f ca="1">IF(ISERROR($S596),"",OFFSET('Smelter Reference List'!$G$4,$S596-4,0))</f>
        <v/>
      </c>
      <c r="I596" s="248" t="str">
        <f ca="1">IF(ISERROR($S596),"",OFFSET('Smelter Reference List'!$H$4,$S596-4,0))</f>
        <v/>
      </c>
      <c r="J596" s="248" t="str">
        <f ca="1">IF(ISERROR($S596),"",OFFSET('Smelter Reference List'!$I$4,$S596-4,0))</f>
        <v/>
      </c>
      <c r="K596" s="245"/>
      <c r="L596" s="245"/>
      <c r="M596" s="245"/>
      <c r="N596" s="245"/>
      <c r="O596" s="245"/>
      <c r="P596" s="245"/>
      <c r="Q596" s="246"/>
      <c r="R596" s="233"/>
      <c r="S596" s="234" t="e">
        <f>IF(C596="",NA(),MATCH($B596&amp;$C596,'Smelter Reference List'!$J:$J,0))</f>
        <v>#N/A</v>
      </c>
      <c r="T596" s="235"/>
      <c r="U596" s="235">
        <f t="shared" ca="1" si="18"/>
        <v>0</v>
      </c>
      <c r="V596" s="235"/>
      <c r="W596" s="235"/>
      <c r="Y596" s="228" t="str">
        <f t="shared" si="19"/>
        <v/>
      </c>
    </row>
    <row r="597" spans="1:25" s="228" customFormat="1" ht="20.25">
      <c r="A597" s="257"/>
      <c r="B597" s="232" t="str">
        <f>IF(LEN(A597)=0,"",INDEX('Smelter Reference List'!$A:$A,MATCH($A597,'Smelter Reference List'!$E:$E,0)))</f>
        <v/>
      </c>
      <c r="C597" s="297" t="str">
        <f>IF(LEN(A597)=0,"",INDEX('Smelter Reference List'!$C:$C,MATCH($A597,'Smelter Reference List'!$E:$E,0)))</f>
        <v/>
      </c>
      <c r="D597" s="161" t="str">
        <f ca="1">IF(ISERROR($S597),"",OFFSET('Smelter Reference List'!$C$4,$S597-4,0)&amp;"")</f>
        <v/>
      </c>
      <c r="E597" s="161" t="str">
        <f ca="1">IF(ISERROR($S597),"",OFFSET('Smelter Reference List'!$D$4,$S597-4,0)&amp;"")</f>
        <v/>
      </c>
      <c r="F597" s="161" t="str">
        <f ca="1">IF(ISERROR($S597),"",OFFSET('Smelter Reference List'!$E$4,$S597-4,0))</f>
        <v/>
      </c>
      <c r="G597" s="161" t="str">
        <f ca="1">IF(C597=$U$4,"Enter smelter details", IF(ISERROR($S597),"",OFFSET('Smelter Reference List'!$F$4,$S597-4,0)))</f>
        <v/>
      </c>
      <c r="H597" s="247" t="str">
        <f ca="1">IF(ISERROR($S597),"",OFFSET('Smelter Reference List'!$G$4,$S597-4,0))</f>
        <v/>
      </c>
      <c r="I597" s="248" t="str">
        <f ca="1">IF(ISERROR($S597),"",OFFSET('Smelter Reference List'!$H$4,$S597-4,0))</f>
        <v/>
      </c>
      <c r="J597" s="248" t="str">
        <f ca="1">IF(ISERROR($S597),"",OFFSET('Smelter Reference List'!$I$4,$S597-4,0))</f>
        <v/>
      </c>
      <c r="K597" s="245"/>
      <c r="L597" s="245"/>
      <c r="M597" s="245"/>
      <c r="N597" s="245"/>
      <c r="O597" s="245"/>
      <c r="P597" s="245"/>
      <c r="Q597" s="246"/>
      <c r="R597" s="233"/>
      <c r="S597" s="234" t="e">
        <f>IF(C597="",NA(),MATCH($B597&amp;$C597,'Smelter Reference List'!$J:$J,0))</f>
        <v>#N/A</v>
      </c>
      <c r="T597" s="235"/>
      <c r="U597" s="235">
        <f t="shared" ca="1" si="18"/>
        <v>0</v>
      </c>
      <c r="V597" s="235"/>
      <c r="W597" s="235"/>
      <c r="Y597" s="228" t="str">
        <f t="shared" si="19"/>
        <v/>
      </c>
    </row>
    <row r="598" spans="1:25" s="228" customFormat="1" ht="20.25">
      <c r="A598" s="257"/>
      <c r="B598" s="232" t="str">
        <f>IF(LEN(A598)=0,"",INDEX('Smelter Reference List'!$A:$A,MATCH($A598,'Smelter Reference List'!$E:$E,0)))</f>
        <v/>
      </c>
      <c r="C598" s="297" t="str">
        <f>IF(LEN(A598)=0,"",INDEX('Smelter Reference List'!$C:$C,MATCH($A598,'Smelter Reference List'!$E:$E,0)))</f>
        <v/>
      </c>
      <c r="D598" s="161" t="str">
        <f ca="1">IF(ISERROR($S598),"",OFFSET('Smelter Reference List'!$C$4,$S598-4,0)&amp;"")</f>
        <v/>
      </c>
      <c r="E598" s="161" t="str">
        <f ca="1">IF(ISERROR($S598),"",OFFSET('Smelter Reference List'!$D$4,$S598-4,0)&amp;"")</f>
        <v/>
      </c>
      <c r="F598" s="161" t="str">
        <f ca="1">IF(ISERROR($S598),"",OFFSET('Smelter Reference List'!$E$4,$S598-4,0))</f>
        <v/>
      </c>
      <c r="G598" s="161" t="str">
        <f ca="1">IF(C598=$U$4,"Enter smelter details", IF(ISERROR($S598),"",OFFSET('Smelter Reference List'!$F$4,$S598-4,0)))</f>
        <v/>
      </c>
      <c r="H598" s="247" t="str">
        <f ca="1">IF(ISERROR($S598),"",OFFSET('Smelter Reference List'!$G$4,$S598-4,0))</f>
        <v/>
      </c>
      <c r="I598" s="248" t="str">
        <f ca="1">IF(ISERROR($S598),"",OFFSET('Smelter Reference List'!$H$4,$S598-4,0))</f>
        <v/>
      </c>
      <c r="J598" s="248" t="str">
        <f ca="1">IF(ISERROR($S598),"",OFFSET('Smelter Reference List'!$I$4,$S598-4,0))</f>
        <v/>
      </c>
      <c r="K598" s="245"/>
      <c r="L598" s="245"/>
      <c r="M598" s="245"/>
      <c r="N598" s="245"/>
      <c r="O598" s="245"/>
      <c r="P598" s="245"/>
      <c r="Q598" s="246"/>
      <c r="R598" s="233"/>
      <c r="S598" s="234" t="e">
        <f>IF(C598="",NA(),MATCH($B598&amp;$C598,'Smelter Reference List'!$J:$J,0))</f>
        <v>#N/A</v>
      </c>
      <c r="T598" s="235"/>
      <c r="U598" s="235">
        <f t="shared" ca="1" si="18"/>
        <v>0</v>
      </c>
      <c r="V598" s="235"/>
      <c r="W598" s="235"/>
      <c r="Y598" s="228" t="str">
        <f t="shared" si="19"/>
        <v/>
      </c>
    </row>
    <row r="599" spans="1:25" s="228" customFormat="1" ht="20.25">
      <c r="A599" s="257"/>
      <c r="B599" s="232" t="str">
        <f>IF(LEN(A599)=0,"",INDEX('Smelter Reference List'!$A:$A,MATCH($A599,'Smelter Reference List'!$E:$E,0)))</f>
        <v/>
      </c>
      <c r="C599" s="297" t="str">
        <f>IF(LEN(A599)=0,"",INDEX('Smelter Reference List'!$C:$C,MATCH($A599,'Smelter Reference List'!$E:$E,0)))</f>
        <v/>
      </c>
      <c r="D599" s="161" t="str">
        <f ca="1">IF(ISERROR($S599),"",OFFSET('Smelter Reference List'!$C$4,$S599-4,0)&amp;"")</f>
        <v/>
      </c>
      <c r="E599" s="161" t="str">
        <f ca="1">IF(ISERROR($S599),"",OFFSET('Smelter Reference List'!$D$4,$S599-4,0)&amp;"")</f>
        <v/>
      </c>
      <c r="F599" s="161" t="str">
        <f ca="1">IF(ISERROR($S599),"",OFFSET('Smelter Reference List'!$E$4,$S599-4,0))</f>
        <v/>
      </c>
      <c r="G599" s="161" t="str">
        <f ca="1">IF(C599=$U$4,"Enter smelter details", IF(ISERROR($S599),"",OFFSET('Smelter Reference List'!$F$4,$S599-4,0)))</f>
        <v/>
      </c>
      <c r="H599" s="247" t="str">
        <f ca="1">IF(ISERROR($S599),"",OFFSET('Smelter Reference List'!$G$4,$S599-4,0))</f>
        <v/>
      </c>
      <c r="I599" s="248" t="str">
        <f ca="1">IF(ISERROR($S599),"",OFFSET('Smelter Reference List'!$H$4,$S599-4,0))</f>
        <v/>
      </c>
      <c r="J599" s="248" t="str">
        <f ca="1">IF(ISERROR($S599),"",OFFSET('Smelter Reference List'!$I$4,$S599-4,0))</f>
        <v/>
      </c>
      <c r="K599" s="245"/>
      <c r="L599" s="245"/>
      <c r="M599" s="245"/>
      <c r="N599" s="245"/>
      <c r="O599" s="245"/>
      <c r="P599" s="245"/>
      <c r="Q599" s="246"/>
      <c r="R599" s="233"/>
      <c r="S599" s="234" t="e">
        <f>IF(C599="",NA(),MATCH($B599&amp;$C599,'Smelter Reference List'!$J:$J,0))</f>
        <v>#N/A</v>
      </c>
      <c r="T599" s="235"/>
      <c r="U599" s="235">
        <f t="shared" ca="1" si="18"/>
        <v>0</v>
      </c>
      <c r="V599" s="235"/>
      <c r="W599" s="235"/>
      <c r="Y599" s="228" t="str">
        <f t="shared" si="19"/>
        <v/>
      </c>
    </row>
    <row r="600" spans="1:25" s="228" customFormat="1" ht="20.25">
      <c r="A600" s="257"/>
      <c r="B600" s="232" t="str">
        <f>IF(LEN(A600)=0,"",INDEX('Smelter Reference List'!$A:$A,MATCH($A600,'Smelter Reference List'!$E:$E,0)))</f>
        <v/>
      </c>
      <c r="C600" s="297" t="str">
        <f>IF(LEN(A600)=0,"",INDEX('Smelter Reference List'!$C:$C,MATCH($A600,'Smelter Reference List'!$E:$E,0)))</f>
        <v/>
      </c>
      <c r="D600" s="161" t="str">
        <f ca="1">IF(ISERROR($S600),"",OFFSET('Smelter Reference List'!$C$4,$S600-4,0)&amp;"")</f>
        <v/>
      </c>
      <c r="E600" s="161" t="str">
        <f ca="1">IF(ISERROR($S600),"",OFFSET('Smelter Reference List'!$D$4,$S600-4,0)&amp;"")</f>
        <v/>
      </c>
      <c r="F600" s="161" t="str">
        <f ca="1">IF(ISERROR($S600),"",OFFSET('Smelter Reference List'!$E$4,$S600-4,0))</f>
        <v/>
      </c>
      <c r="G600" s="161" t="str">
        <f ca="1">IF(C600=$U$4,"Enter smelter details", IF(ISERROR($S600),"",OFFSET('Smelter Reference List'!$F$4,$S600-4,0)))</f>
        <v/>
      </c>
      <c r="H600" s="247" t="str">
        <f ca="1">IF(ISERROR($S600),"",OFFSET('Smelter Reference List'!$G$4,$S600-4,0))</f>
        <v/>
      </c>
      <c r="I600" s="248" t="str">
        <f ca="1">IF(ISERROR($S600),"",OFFSET('Smelter Reference List'!$H$4,$S600-4,0))</f>
        <v/>
      </c>
      <c r="J600" s="248" t="str">
        <f ca="1">IF(ISERROR($S600),"",OFFSET('Smelter Reference List'!$I$4,$S600-4,0))</f>
        <v/>
      </c>
      <c r="K600" s="245"/>
      <c r="L600" s="245"/>
      <c r="M600" s="245"/>
      <c r="N600" s="245"/>
      <c r="O600" s="245"/>
      <c r="P600" s="245"/>
      <c r="Q600" s="246"/>
      <c r="R600" s="233"/>
      <c r="S600" s="234" t="e">
        <f>IF(C600="",NA(),MATCH($B600&amp;$C600,'Smelter Reference List'!$J:$J,0))</f>
        <v>#N/A</v>
      </c>
      <c r="T600" s="235"/>
      <c r="U600" s="235">
        <f t="shared" ca="1" si="18"/>
        <v>0</v>
      </c>
      <c r="V600" s="235"/>
      <c r="W600" s="235"/>
      <c r="Y600" s="228" t="str">
        <f t="shared" si="19"/>
        <v/>
      </c>
    </row>
    <row r="601" spans="1:25" s="228" customFormat="1" ht="20.25">
      <c r="A601" s="257"/>
      <c r="B601" s="232" t="str">
        <f>IF(LEN(A601)=0,"",INDEX('Smelter Reference List'!$A:$A,MATCH($A601,'Smelter Reference List'!$E:$E,0)))</f>
        <v/>
      </c>
      <c r="C601" s="297" t="str">
        <f>IF(LEN(A601)=0,"",INDEX('Smelter Reference List'!$C:$C,MATCH($A601,'Smelter Reference List'!$E:$E,0)))</f>
        <v/>
      </c>
      <c r="D601" s="161" t="str">
        <f ca="1">IF(ISERROR($S601),"",OFFSET('Smelter Reference List'!$C$4,$S601-4,0)&amp;"")</f>
        <v/>
      </c>
      <c r="E601" s="161" t="str">
        <f ca="1">IF(ISERROR($S601),"",OFFSET('Smelter Reference List'!$D$4,$S601-4,0)&amp;"")</f>
        <v/>
      </c>
      <c r="F601" s="161" t="str">
        <f ca="1">IF(ISERROR($S601),"",OFFSET('Smelter Reference List'!$E$4,$S601-4,0))</f>
        <v/>
      </c>
      <c r="G601" s="161" t="str">
        <f ca="1">IF(C601=$U$4,"Enter smelter details", IF(ISERROR($S601),"",OFFSET('Smelter Reference List'!$F$4,$S601-4,0)))</f>
        <v/>
      </c>
      <c r="H601" s="247" t="str">
        <f ca="1">IF(ISERROR($S601),"",OFFSET('Smelter Reference List'!$G$4,$S601-4,0))</f>
        <v/>
      </c>
      <c r="I601" s="248" t="str">
        <f ca="1">IF(ISERROR($S601),"",OFFSET('Smelter Reference List'!$H$4,$S601-4,0))</f>
        <v/>
      </c>
      <c r="J601" s="248" t="str">
        <f ca="1">IF(ISERROR($S601),"",OFFSET('Smelter Reference List'!$I$4,$S601-4,0))</f>
        <v/>
      </c>
      <c r="K601" s="245"/>
      <c r="L601" s="245"/>
      <c r="M601" s="245"/>
      <c r="N601" s="245"/>
      <c r="O601" s="245"/>
      <c r="P601" s="245"/>
      <c r="Q601" s="246"/>
      <c r="R601" s="233"/>
      <c r="S601" s="234" t="e">
        <f>IF(C601="",NA(),MATCH($B601&amp;$C601,'Smelter Reference List'!$J:$J,0))</f>
        <v>#N/A</v>
      </c>
      <c r="T601" s="235"/>
      <c r="U601" s="235">
        <f t="shared" ca="1" si="18"/>
        <v>0</v>
      </c>
      <c r="V601" s="235"/>
      <c r="W601" s="235"/>
      <c r="Y601" s="228" t="str">
        <f t="shared" si="19"/>
        <v/>
      </c>
    </row>
    <row r="602" spans="1:25" s="228" customFormat="1" ht="20.25">
      <c r="A602" s="257"/>
      <c r="B602" s="232" t="str">
        <f>IF(LEN(A602)=0,"",INDEX('Smelter Reference List'!$A:$A,MATCH($A602,'Smelter Reference List'!$E:$E,0)))</f>
        <v/>
      </c>
      <c r="C602" s="297" t="str">
        <f>IF(LEN(A602)=0,"",INDEX('Smelter Reference List'!$C:$C,MATCH($A602,'Smelter Reference List'!$E:$E,0)))</f>
        <v/>
      </c>
      <c r="D602" s="161" t="str">
        <f ca="1">IF(ISERROR($S602),"",OFFSET('Smelter Reference List'!$C$4,$S602-4,0)&amp;"")</f>
        <v/>
      </c>
      <c r="E602" s="161" t="str">
        <f ca="1">IF(ISERROR($S602),"",OFFSET('Smelter Reference List'!$D$4,$S602-4,0)&amp;"")</f>
        <v/>
      </c>
      <c r="F602" s="161" t="str">
        <f ca="1">IF(ISERROR($S602),"",OFFSET('Smelter Reference List'!$E$4,$S602-4,0))</f>
        <v/>
      </c>
      <c r="G602" s="161" t="str">
        <f ca="1">IF(C602=$U$4,"Enter smelter details", IF(ISERROR($S602),"",OFFSET('Smelter Reference List'!$F$4,$S602-4,0)))</f>
        <v/>
      </c>
      <c r="H602" s="247" t="str">
        <f ca="1">IF(ISERROR($S602),"",OFFSET('Smelter Reference List'!$G$4,$S602-4,0))</f>
        <v/>
      </c>
      <c r="I602" s="248" t="str">
        <f ca="1">IF(ISERROR($S602),"",OFFSET('Smelter Reference List'!$H$4,$S602-4,0))</f>
        <v/>
      </c>
      <c r="J602" s="248" t="str">
        <f ca="1">IF(ISERROR($S602),"",OFFSET('Smelter Reference List'!$I$4,$S602-4,0))</f>
        <v/>
      </c>
      <c r="K602" s="245"/>
      <c r="L602" s="245"/>
      <c r="M602" s="245"/>
      <c r="N602" s="245"/>
      <c r="O602" s="245"/>
      <c r="P602" s="245"/>
      <c r="Q602" s="246"/>
      <c r="R602" s="233"/>
      <c r="S602" s="234" t="e">
        <f>IF(C602="",NA(),MATCH($B602&amp;$C602,'Smelter Reference List'!$J:$J,0))</f>
        <v>#N/A</v>
      </c>
      <c r="T602" s="235"/>
      <c r="U602" s="235">
        <f t="shared" ca="1" si="18"/>
        <v>0</v>
      </c>
      <c r="V602" s="235"/>
      <c r="W602" s="235"/>
      <c r="Y602" s="228" t="str">
        <f t="shared" si="19"/>
        <v/>
      </c>
    </row>
    <row r="603" spans="1:25" s="228" customFormat="1" ht="20.25">
      <c r="A603" s="257"/>
      <c r="B603" s="232" t="str">
        <f>IF(LEN(A603)=0,"",INDEX('Smelter Reference List'!$A:$A,MATCH($A603,'Smelter Reference List'!$E:$E,0)))</f>
        <v/>
      </c>
      <c r="C603" s="297" t="str">
        <f>IF(LEN(A603)=0,"",INDEX('Smelter Reference List'!$C:$C,MATCH($A603,'Smelter Reference List'!$E:$E,0)))</f>
        <v/>
      </c>
      <c r="D603" s="161" t="str">
        <f ca="1">IF(ISERROR($S603),"",OFFSET('Smelter Reference List'!$C$4,$S603-4,0)&amp;"")</f>
        <v/>
      </c>
      <c r="E603" s="161" t="str">
        <f ca="1">IF(ISERROR($S603),"",OFFSET('Smelter Reference List'!$D$4,$S603-4,0)&amp;"")</f>
        <v/>
      </c>
      <c r="F603" s="161" t="str">
        <f ca="1">IF(ISERROR($S603),"",OFFSET('Smelter Reference List'!$E$4,$S603-4,0))</f>
        <v/>
      </c>
      <c r="G603" s="161" t="str">
        <f ca="1">IF(C603=$U$4,"Enter smelter details", IF(ISERROR($S603),"",OFFSET('Smelter Reference List'!$F$4,$S603-4,0)))</f>
        <v/>
      </c>
      <c r="H603" s="247" t="str">
        <f ca="1">IF(ISERROR($S603),"",OFFSET('Smelter Reference List'!$G$4,$S603-4,0))</f>
        <v/>
      </c>
      <c r="I603" s="248" t="str">
        <f ca="1">IF(ISERROR($S603),"",OFFSET('Smelter Reference List'!$H$4,$S603-4,0))</f>
        <v/>
      </c>
      <c r="J603" s="248" t="str">
        <f ca="1">IF(ISERROR($S603),"",OFFSET('Smelter Reference List'!$I$4,$S603-4,0))</f>
        <v/>
      </c>
      <c r="K603" s="245"/>
      <c r="L603" s="245"/>
      <c r="M603" s="245"/>
      <c r="N603" s="245"/>
      <c r="O603" s="245"/>
      <c r="P603" s="245"/>
      <c r="Q603" s="246"/>
      <c r="R603" s="233"/>
      <c r="S603" s="234" t="e">
        <f>IF(C603="",NA(),MATCH($B603&amp;$C603,'Smelter Reference List'!$J:$J,0))</f>
        <v>#N/A</v>
      </c>
      <c r="T603" s="235"/>
      <c r="U603" s="235">
        <f t="shared" ca="1" si="18"/>
        <v>0</v>
      </c>
      <c r="V603" s="235"/>
      <c r="W603" s="235"/>
      <c r="Y603" s="228" t="str">
        <f t="shared" si="19"/>
        <v/>
      </c>
    </row>
    <row r="604" spans="1:25" s="228" customFormat="1" ht="20.25">
      <c r="A604" s="257"/>
      <c r="B604" s="232" t="str">
        <f>IF(LEN(A604)=0,"",INDEX('Smelter Reference List'!$A:$A,MATCH($A604,'Smelter Reference List'!$E:$E,0)))</f>
        <v/>
      </c>
      <c r="C604" s="297" t="str">
        <f>IF(LEN(A604)=0,"",INDEX('Smelter Reference List'!$C:$C,MATCH($A604,'Smelter Reference List'!$E:$E,0)))</f>
        <v/>
      </c>
      <c r="D604" s="161" t="str">
        <f ca="1">IF(ISERROR($S604),"",OFFSET('Smelter Reference List'!$C$4,$S604-4,0)&amp;"")</f>
        <v/>
      </c>
      <c r="E604" s="161" t="str">
        <f ca="1">IF(ISERROR($S604),"",OFFSET('Smelter Reference List'!$D$4,$S604-4,0)&amp;"")</f>
        <v/>
      </c>
      <c r="F604" s="161" t="str">
        <f ca="1">IF(ISERROR($S604),"",OFFSET('Smelter Reference List'!$E$4,$S604-4,0))</f>
        <v/>
      </c>
      <c r="G604" s="161" t="str">
        <f ca="1">IF(C604=$U$4,"Enter smelter details", IF(ISERROR($S604),"",OFFSET('Smelter Reference List'!$F$4,$S604-4,0)))</f>
        <v/>
      </c>
      <c r="H604" s="247" t="str">
        <f ca="1">IF(ISERROR($S604),"",OFFSET('Smelter Reference List'!$G$4,$S604-4,0))</f>
        <v/>
      </c>
      <c r="I604" s="248" t="str">
        <f ca="1">IF(ISERROR($S604),"",OFFSET('Smelter Reference List'!$H$4,$S604-4,0))</f>
        <v/>
      </c>
      <c r="J604" s="248" t="str">
        <f ca="1">IF(ISERROR($S604),"",OFFSET('Smelter Reference List'!$I$4,$S604-4,0))</f>
        <v/>
      </c>
      <c r="K604" s="245"/>
      <c r="L604" s="245"/>
      <c r="M604" s="245"/>
      <c r="N604" s="245"/>
      <c r="O604" s="245"/>
      <c r="P604" s="245"/>
      <c r="Q604" s="246"/>
      <c r="R604" s="233"/>
      <c r="S604" s="234" t="e">
        <f>IF(C604="",NA(),MATCH($B604&amp;$C604,'Smelter Reference List'!$J:$J,0))</f>
        <v>#N/A</v>
      </c>
      <c r="T604" s="235"/>
      <c r="U604" s="235">
        <f t="shared" ca="1" si="18"/>
        <v>0</v>
      </c>
      <c r="V604" s="235"/>
      <c r="W604" s="235"/>
      <c r="Y604" s="228" t="str">
        <f t="shared" si="19"/>
        <v/>
      </c>
    </row>
    <row r="605" spans="1:25" s="228" customFormat="1" ht="20.25">
      <c r="A605" s="257"/>
      <c r="B605" s="232" t="str">
        <f>IF(LEN(A605)=0,"",INDEX('Smelter Reference List'!$A:$A,MATCH($A605,'Smelter Reference List'!$E:$E,0)))</f>
        <v/>
      </c>
      <c r="C605" s="297" t="str">
        <f>IF(LEN(A605)=0,"",INDEX('Smelter Reference List'!$C:$C,MATCH($A605,'Smelter Reference List'!$E:$E,0)))</f>
        <v/>
      </c>
      <c r="D605" s="161" t="str">
        <f ca="1">IF(ISERROR($S605),"",OFFSET('Smelter Reference List'!$C$4,$S605-4,0)&amp;"")</f>
        <v/>
      </c>
      <c r="E605" s="161" t="str">
        <f ca="1">IF(ISERROR($S605),"",OFFSET('Smelter Reference List'!$D$4,$S605-4,0)&amp;"")</f>
        <v/>
      </c>
      <c r="F605" s="161" t="str">
        <f ca="1">IF(ISERROR($S605),"",OFFSET('Smelter Reference List'!$E$4,$S605-4,0))</f>
        <v/>
      </c>
      <c r="G605" s="161" t="str">
        <f ca="1">IF(C605=$U$4,"Enter smelter details", IF(ISERROR($S605),"",OFFSET('Smelter Reference List'!$F$4,$S605-4,0)))</f>
        <v/>
      </c>
      <c r="H605" s="247" t="str">
        <f ca="1">IF(ISERROR($S605),"",OFFSET('Smelter Reference List'!$G$4,$S605-4,0))</f>
        <v/>
      </c>
      <c r="I605" s="248" t="str">
        <f ca="1">IF(ISERROR($S605),"",OFFSET('Smelter Reference List'!$H$4,$S605-4,0))</f>
        <v/>
      </c>
      <c r="J605" s="248" t="str">
        <f ca="1">IF(ISERROR($S605),"",OFFSET('Smelter Reference List'!$I$4,$S605-4,0))</f>
        <v/>
      </c>
      <c r="K605" s="245"/>
      <c r="L605" s="245"/>
      <c r="M605" s="245"/>
      <c r="N605" s="245"/>
      <c r="O605" s="245"/>
      <c r="P605" s="245"/>
      <c r="Q605" s="246"/>
      <c r="R605" s="233"/>
      <c r="S605" s="234" t="e">
        <f>IF(C605="",NA(),MATCH($B605&amp;$C605,'Smelter Reference List'!$J:$J,0))</f>
        <v>#N/A</v>
      </c>
      <c r="T605" s="235"/>
      <c r="U605" s="235">
        <f t="shared" ca="1" si="18"/>
        <v>0</v>
      </c>
      <c r="V605" s="235"/>
      <c r="W605" s="235"/>
      <c r="Y605" s="228" t="str">
        <f t="shared" si="19"/>
        <v/>
      </c>
    </row>
    <row r="606" spans="1:25" s="228" customFormat="1" ht="20.25">
      <c r="A606" s="257"/>
      <c r="B606" s="232" t="str">
        <f>IF(LEN(A606)=0,"",INDEX('Smelter Reference List'!$A:$A,MATCH($A606,'Smelter Reference List'!$E:$E,0)))</f>
        <v/>
      </c>
      <c r="C606" s="297" t="str">
        <f>IF(LEN(A606)=0,"",INDEX('Smelter Reference List'!$C:$C,MATCH($A606,'Smelter Reference List'!$E:$E,0)))</f>
        <v/>
      </c>
      <c r="D606" s="161" t="str">
        <f ca="1">IF(ISERROR($S606),"",OFFSET('Smelter Reference List'!$C$4,$S606-4,0)&amp;"")</f>
        <v/>
      </c>
      <c r="E606" s="161" t="str">
        <f ca="1">IF(ISERROR($S606),"",OFFSET('Smelter Reference List'!$D$4,$S606-4,0)&amp;"")</f>
        <v/>
      </c>
      <c r="F606" s="161" t="str">
        <f ca="1">IF(ISERROR($S606),"",OFFSET('Smelter Reference List'!$E$4,$S606-4,0))</f>
        <v/>
      </c>
      <c r="G606" s="161" t="str">
        <f ca="1">IF(C606=$U$4,"Enter smelter details", IF(ISERROR($S606),"",OFFSET('Smelter Reference List'!$F$4,$S606-4,0)))</f>
        <v/>
      </c>
      <c r="H606" s="247" t="str">
        <f ca="1">IF(ISERROR($S606),"",OFFSET('Smelter Reference List'!$G$4,$S606-4,0))</f>
        <v/>
      </c>
      <c r="I606" s="248" t="str">
        <f ca="1">IF(ISERROR($S606),"",OFFSET('Smelter Reference List'!$H$4,$S606-4,0))</f>
        <v/>
      </c>
      <c r="J606" s="248" t="str">
        <f ca="1">IF(ISERROR($S606),"",OFFSET('Smelter Reference List'!$I$4,$S606-4,0))</f>
        <v/>
      </c>
      <c r="K606" s="245"/>
      <c r="L606" s="245"/>
      <c r="M606" s="245"/>
      <c r="N606" s="245"/>
      <c r="O606" s="245"/>
      <c r="P606" s="245"/>
      <c r="Q606" s="246"/>
      <c r="R606" s="233"/>
      <c r="S606" s="234" t="e">
        <f>IF(C606="",NA(),MATCH($B606&amp;$C606,'Smelter Reference List'!$J:$J,0))</f>
        <v>#N/A</v>
      </c>
      <c r="T606" s="235"/>
      <c r="U606" s="235">
        <f t="shared" ca="1" si="18"/>
        <v>0</v>
      </c>
      <c r="V606" s="235"/>
      <c r="W606" s="235"/>
      <c r="Y606" s="228" t="str">
        <f t="shared" si="19"/>
        <v/>
      </c>
    </row>
    <row r="607" spans="1:25" s="228" customFormat="1" ht="20.25">
      <c r="A607" s="257"/>
      <c r="B607" s="232" t="str">
        <f>IF(LEN(A607)=0,"",INDEX('Smelter Reference List'!$A:$A,MATCH($A607,'Smelter Reference List'!$E:$E,0)))</f>
        <v/>
      </c>
      <c r="C607" s="297" t="str">
        <f>IF(LEN(A607)=0,"",INDEX('Smelter Reference List'!$C:$C,MATCH($A607,'Smelter Reference List'!$E:$E,0)))</f>
        <v/>
      </c>
      <c r="D607" s="161" t="str">
        <f ca="1">IF(ISERROR($S607),"",OFFSET('Smelter Reference List'!$C$4,$S607-4,0)&amp;"")</f>
        <v/>
      </c>
      <c r="E607" s="161" t="str">
        <f ca="1">IF(ISERROR($S607),"",OFFSET('Smelter Reference List'!$D$4,$S607-4,0)&amp;"")</f>
        <v/>
      </c>
      <c r="F607" s="161" t="str">
        <f ca="1">IF(ISERROR($S607),"",OFFSET('Smelter Reference List'!$E$4,$S607-4,0))</f>
        <v/>
      </c>
      <c r="G607" s="161" t="str">
        <f ca="1">IF(C607=$U$4,"Enter smelter details", IF(ISERROR($S607),"",OFFSET('Smelter Reference List'!$F$4,$S607-4,0)))</f>
        <v/>
      </c>
      <c r="H607" s="247" t="str">
        <f ca="1">IF(ISERROR($S607),"",OFFSET('Smelter Reference List'!$G$4,$S607-4,0))</f>
        <v/>
      </c>
      <c r="I607" s="248" t="str">
        <f ca="1">IF(ISERROR($S607),"",OFFSET('Smelter Reference List'!$H$4,$S607-4,0))</f>
        <v/>
      </c>
      <c r="J607" s="248" t="str">
        <f ca="1">IF(ISERROR($S607),"",OFFSET('Smelter Reference List'!$I$4,$S607-4,0))</f>
        <v/>
      </c>
      <c r="K607" s="245"/>
      <c r="L607" s="245"/>
      <c r="M607" s="245"/>
      <c r="N607" s="245"/>
      <c r="O607" s="245"/>
      <c r="P607" s="245"/>
      <c r="Q607" s="246"/>
      <c r="R607" s="233"/>
      <c r="S607" s="234" t="e">
        <f>IF(C607="",NA(),MATCH($B607&amp;$C607,'Smelter Reference List'!$J:$J,0))</f>
        <v>#N/A</v>
      </c>
      <c r="T607" s="235"/>
      <c r="U607" s="235">
        <f t="shared" ca="1" si="18"/>
        <v>0</v>
      </c>
      <c r="V607" s="235"/>
      <c r="W607" s="235"/>
      <c r="Y607" s="228" t="str">
        <f t="shared" si="19"/>
        <v/>
      </c>
    </row>
    <row r="608" spans="1:25" s="228" customFormat="1" ht="20.25">
      <c r="A608" s="257"/>
      <c r="B608" s="232" t="str">
        <f>IF(LEN(A608)=0,"",INDEX('Smelter Reference List'!$A:$A,MATCH($A608,'Smelter Reference List'!$E:$E,0)))</f>
        <v/>
      </c>
      <c r="C608" s="297" t="str">
        <f>IF(LEN(A608)=0,"",INDEX('Smelter Reference List'!$C:$C,MATCH($A608,'Smelter Reference List'!$E:$E,0)))</f>
        <v/>
      </c>
      <c r="D608" s="161" t="str">
        <f ca="1">IF(ISERROR($S608),"",OFFSET('Smelter Reference List'!$C$4,$S608-4,0)&amp;"")</f>
        <v/>
      </c>
      <c r="E608" s="161" t="str">
        <f ca="1">IF(ISERROR($S608),"",OFFSET('Smelter Reference List'!$D$4,$S608-4,0)&amp;"")</f>
        <v/>
      </c>
      <c r="F608" s="161" t="str">
        <f ca="1">IF(ISERROR($S608),"",OFFSET('Smelter Reference List'!$E$4,$S608-4,0))</f>
        <v/>
      </c>
      <c r="G608" s="161" t="str">
        <f ca="1">IF(C608=$U$4,"Enter smelter details", IF(ISERROR($S608),"",OFFSET('Smelter Reference List'!$F$4,$S608-4,0)))</f>
        <v/>
      </c>
      <c r="H608" s="247" t="str">
        <f ca="1">IF(ISERROR($S608),"",OFFSET('Smelter Reference List'!$G$4,$S608-4,0))</f>
        <v/>
      </c>
      <c r="I608" s="248" t="str">
        <f ca="1">IF(ISERROR($S608),"",OFFSET('Smelter Reference List'!$H$4,$S608-4,0))</f>
        <v/>
      </c>
      <c r="J608" s="248" t="str">
        <f ca="1">IF(ISERROR($S608),"",OFFSET('Smelter Reference List'!$I$4,$S608-4,0))</f>
        <v/>
      </c>
      <c r="K608" s="245"/>
      <c r="L608" s="245"/>
      <c r="M608" s="245"/>
      <c r="N608" s="245"/>
      <c r="O608" s="245"/>
      <c r="P608" s="245"/>
      <c r="Q608" s="246"/>
      <c r="R608" s="233"/>
      <c r="S608" s="234" t="e">
        <f>IF(C608="",NA(),MATCH($B608&amp;$C608,'Smelter Reference List'!$J:$J,0))</f>
        <v>#N/A</v>
      </c>
      <c r="T608" s="235"/>
      <c r="U608" s="235">
        <f t="shared" ca="1" si="18"/>
        <v>0</v>
      </c>
      <c r="V608" s="235"/>
      <c r="W608" s="235"/>
      <c r="Y608" s="228" t="str">
        <f t="shared" si="19"/>
        <v/>
      </c>
    </row>
    <row r="609" spans="1:25" s="228" customFormat="1" ht="20.25">
      <c r="A609" s="257"/>
      <c r="B609" s="232" t="str">
        <f>IF(LEN(A609)=0,"",INDEX('Smelter Reference List'!$A:$A,MATCH($A609,'Smelter Reference List'!$E:$E,0)))</f>
        <v/>
      </c>
      <c r="C609" s="297" t="str">
        <f>IF(LEN(A609)=0,"",INDEX('Smelter Reference List'!$C:$C,MATCH($A609,'Smelter Reference List'!$E:$E,0)))</f>
        <v/>
      </c>
      <c r="D609" s="161" t="str">
        <f ca="1">IF(ISERROR($S609),"",OFFSET('Smelter Reference List'!$C$4,$S609-4,0)&amp;"")</f>
        <v/>
      </c>
      <c r="E609" s="161" t="str">
        <f ca="1">IF(ISERROR($S609),"",OFFSET('Smelter Reference List'!$D$4,$S609-4,0)&amp;"")</f>
        <v/>
      </c>
      <c r="F609" s="161" t="str">
        <f ca="1">IF(ISERROR($S609),"",OFFSET('Smelter Reference List'!$E$4,$S609-4,0))</f>
        <v/>
      </c>
      <c r="G609" s="161" t="str">
        <f ca="1">IF(C609=$U$4,"Enter smelter details", IF(ISERROR($S609),"",OFFSET('Smelter Reference List'!$F$4,$S609-4,0)))</f>
        <v/>
      </c>
      <c r="H609" s="247" t="str">
        <f ca="1">IF(ISERROR($S609),"",OFFSET('Smelter Reference List'!$G$4,$S609-4,0))</f>
        <v/>
      </c>
      <c r="I609" s="248" t="str">
        <f ca="1">IF(ISERROR($S609),"",OFFSET('Smelter Reference List'!$H$4,$S609-4,0))</f>
        <v/>
      </c>
      <c r="J609" s="248" t="str">
        <f ca="1">IF(ISERROR($S609),"",OFFSET('Smelter Reference List'!$I$4,$S609-4,0))</f>
        <v/>
      </c>
      <c r="K609" s="245"/>
      <c r="L609" s="245"/>
      <c r="M609" s="245"/>
      <c r="N609" s="245"/>
      <c r="O609" s="245"/>
      <c r="P609" s="245"/>
      <c r="Q609" s="246"/>
      <c r="R609" s="233"/>
      <c r="S609" s="234" t="e">
        <f>IF(C609="",NA(),MATCH($B609&amp;$C609,'Smelter Reference List'!$J:$J,0))</f>
        <v>#N/A</v>
      </c>
      <c r="T609" s="235"/>
      <c r="U609" s="235">
        <f t="shared" ca="1" si="18"/>
        <v>0</v>
      </c>
      <c r="V609" s="235"/>
      <c r="W609" s="235"/>
      <c r="Y609" s="228" t="str">
        <f t="shared" si="19"/>
        <v/>
      </c>
    </row>
    <row r="610" spans="1:25" s="228" customFormat="1" ht="20.25">
      <c r="A610" s="257"/>
      <c r="B610" s="232" t="str">
        <f>IF(LEN(A610)=0,"",INDEX('Smelter Reference List'!$A:$A,MATCH($A610,'Smelter Reference List'!$E:$E,0)))</f>
        <v/>
      </c>
      <c r="C610" s="297" t="str">
        <f>IF(LEN(A610)=0,"",INDEX('Smelter Reference List'!$C:$C,MATCH($A610,'Smelter Reference List'!$E:$E,0)))</f>
        <v/>
      </c>
      <c r="D610" s="161" t="str">
        <f ca="1">IF(ISERROR($S610),"",OFFSET('Smelter Reference List'!$C$4,$S610-4,0)&amp;"")</f>
        <v/>
      </c>
      <c r="E610" s="161" t="str">
        <f ca="1">IF(ISERROR($S610),"",OFFSET('Smelter Reference List'!$D$4,$S610-4,0)&amp;"")</f>
        <v/>
      </c>
      <c r="F610" s="161" t="str">
        <f ca="1">IF(ISERROR($S610),"",OFFSET('Smelter Reference List'!$E$4,$S610-4,0))</f>
        <v/>
      </c>
      <c r="G610" s="161" t="str">
        <f ca="1">IF(C610=$U$4,"Enter smelter details", IF(ISERROR($S610),"",OFFSET('Smelter Reference List'!$F$4,$S610-4,0)))</f>
        <v/>
      </c>
      <c r="H610" s="247" t="str">
        <f ca="1">IF(ISERROR($S610),"",OFFSET('Smelter Reference List'!$G$4,$S610-4,0))</f>
        <v/>
      </c>
      <c r="I610" s="248" t="str">
        <f ca="1">IF(ISERROR($S610),"",OFFSET('Smelter Reference List'!$H$4,$S610-4,0))</f>
        <v/>
      </c>
      <c r="J610" s="248" t="str">
        <f ca="1">IF(ISERROR($S610),"",OFFSET('Smelter Reference List'!$I$4,$S610-4,0))</f>
        <v/>
      </c>
      <c r="K610" s="245"/>
      <c r="L610" s="245"/>
      <c r="M610" s="245"/>
      <c r="N610" s="245"/>
      <c r="O610" s="245"/>
      <c r="P610" s="245"/>
      <c r="Q610" s="246"/>
      <c r="R610" s="233"/>
      <c r="S610" s="234" t="e">
        <f>IF(C610="",NA(),MATCH($B610&amp;$C610,'Smelter Reference List'!$J:$J,0))</f>
        <v>#N/A</v>
      </c>
      <c r="T610" s="235"/>
      <c r="U610" s="235">
        <f t="shared" ca="1" si="18"/>
        <v>0</v>
      </c>
      <c r="V610" s="235"/>
      <c r="W610" s="235"/>
      <c r="Y610" s="228" t="str">
        <f t="shared" si="19"/>
        <v/>
      </c>
    </row>
    <row r="611" spans="1:25" s="228" customFormat="1" ht="20.25">
      <c r="A611" s="257"/>
      <c r="B611" s="232" t="str">
        <f>IF(LEN(A611)=0,"",INDEX('Smelter Reference List'!$A:$A,MATCH($A611,'Smelter Reference List'!$E:$E,0)))</f>
        <v/>
      </c>
      <c r="C611" s="297" t="str">
        <f>IF(LEN(A611)=0,"",INDEX('Smelter Reference List'!$C:$C,MATCH($A611,'Smelter Reference List'!$E:$E,0)))</f>
        <v/>
      </c>
      <c r="D611" s="161" t="str">
        <f ca="1">IF(ISERROR($S611),"",OFFSET('Smelter Reference List'!$C$4,$S611-4,0)&amp;"")</f>
        <v/>
      </c>
      <c r="E611" s="161" t="str">
        <f ca="1">IF(ISERROR($S611),"",OFFSET('Smelter Reference List'!$D$4,$S611-4,0)&amp;"")</f>
        <v/>
      </c>
      <c r="F611" s="161" t="str">
        <f ca="1">IF(ISERROR($S611),"",OFFSET('Smelter Reference List'!$E$4,$S611-4,0))</f>
        <v/>
      </c>
      <c r="G611" s="161" t="str">
        <f ca="1">IF(C611=$U$4,"Enter smelter details", IF(ISERROR($S611),"",OFFSET('Smelter Reference List'!$F$4,$S611-4,0)))</f>
        <v/>
      </c>
      <c r="H611" s="247" t="str">
        <f ca="1">IF(ISERROR($S611),"",OFFSET('Smelter Reference List'!$G$4,$S611-4,0))</f>
        <v/>
      </c>
      <c r="I611" s="248" t="str">
        <f ca="1">IF(ISERROR($S611),"",OFFSET('Smelter Reference List'!$H$4,$S611-4,0))</f>
        <v/>
      </c>
      <c r="J611" s="248" t="str">
        <f ca="1">IF(ISERROR($S611),"",OFFSET('Smelter Reference List'!$I$4,$S611-4,0))</f>
        <v/>
      </c>
      <c r="K611" s="245"/>
      <c r="L611" s="245"/>
      <c r="M611" s="245"/>
      <c r="N611" s="245"/>
      <c r="O611" s="245"/>
      <c r="P611" s="245"/>
      <c r="Q611" s="246"/>
      <c r="R611" s="233"/>
      <c r="S611" s="234" t="e">
        <f>IF(C611="",NA(),MATCH($B611&amp;$C611,'Smelter Reference List'!$J:$J,0))</f>
        <v>#N/A</v>
      </c>
      <c r="T611" s="235"/>
      <c r="U611" s="235">
        <f t="shared" ca="1" si="18"/>
        <v>0</v>
      </c>
      <c r="V611" s="235"/>
      <c r="W611" s="235"/>
      <c r="Y611" s="228" t="str">
        <f t="shared" si="19"/>
        <v/>
      </c>
    </row>
    <row r="612" spans="1:25" s="228" customFormat="1" ht="20.25">
      <c r="A612" s="257"/>
      <c r="B612" s="232" t="str">
        <f>IF(LEN(A612)=0,"",INDEX('Smelter Reference List'!$A:$A,MATCH($A612,'Smelter Reference List'!$E:$E,0)))</f>
        <v/>
      </c>
      <c r="C612" s="297" t="str">
        <f>IF(LEN(A612)=0,"",INDEX('Smelter Reference List'!$C:$C,MATCH($A612,'Smelter Reference List'!$E:$E,0)))</f>
        <v/>
      </c>
      <c r="D612" s="161" t="str">
        <f ca="1">IF(ISERROR($S612),"",OFFSET('Smelter Reference List'!$C$4,$S612-4,0)&amp;"")</f>
        <v/>
      </c>
      <c r="E612" s="161" t="str">
        <f ca="1">IF(ISERROR($S612),"",OFFSET('Smelter Reference List'!$D$4,$S612-4,0)&amp;"")</f>
        <v/>
      </c>
      <c r="F612" s="161" t="str">
        <f ca="1">IF(ISERROR($S612),"",OFFSET('Smelter Reference List'!$E$4,$S612-4,0))</f>
        <v/>
      </c>
      <c r="G612" s="161" t="str">
        <f ca="1">IF(C612=$U$4,"Enter smelter details", IF(ISERROR($S612),"",OFFSET('Smelter Reference List'!$F$4,$S612-4,0)))</f>
        <v/>
      </c>
      <c r="H612" s="247" t="str">
        <f ca="1">IF(ISERROR($S612),"",OFFSET('Smelter Reference List'!$G$4,$S612-4,0))</f>
        <v/>
      </c>
      <c r="I612" s="248" t="str">
        <f ca="1">IF(ISERROR($S612),"",OFFSET('Smelter Reference List'!$H$4,$S612-4,0))</f>
        <v/>
      </c>
      <c r="J612" s="248" t="str">
        <f ca="1">IF(ISERROR($S612),"",OFFSET('Smelter Reference List'!$I$4,$S612-4,0))</f>
        <v/>
      </c>
      <c r="K612" s="245"/>
      <c r="L612" s="245"/>
      <c r="M612" s="245"/>
      <c r="N612" s="245"/>
      <c r="O612" s="245"/>
      <c r="P612" s="245"/>
      <c r="Q612" s="246"/>
      <c r="R612" s="233"/>
      <c r="S612" s="234" t="e">
        <f>IF(C612="",NA(),MATCH($B612&amp;$C612,'Smelter Reference List'!$J:$J,0))</f>
        <v>#N/A</v>
      </c>
      <c r="T612" s="235"/>
      <c r="U612" s="235">
        <f t="shared" ca="1" si="18"/>
        <v>0</v>
      </c>
      <c r="V612" s="235"/>
      <c r="W612" s="235"/>
      <c r="Y612" s="228" t="str">
        <f t="shared" si="19"/>
        <v/>
      </c>
    </row>
    <row r="613" spans="1:25" s="228" customFormat="1" ht="20.25">
      <c r="A613" s="257"/>
      <c r="B613" s="232" t="str">
        <f>IF(LEN(A613)=0,"",INDEX('Smelter Reference List'!$A:$A,MATCH($A613,'Smelter Reference List'!$E:$E,0)))</f>
        <v/>
      </c>
      <c r="C613" s="297" t="str">
        <f>IF(LEN(A613)=0,"",INDEX('Smelter Reference List'!$C:$C,MATCH($A613,'Smelter Reference List'!$E:$E,0)))</f>
        <v/>
      </c>
      <c r="D613" s="161" t="str">
        <f ca="1">IF(ISERROR($S613),"",OFFSET('Smelter Reference List'!$C$4,$S613-4,0)&amp;"")</f>
        <v/>
      </c>
      <c r="E613" s="161" t="str">
        <f ca="1">IF(ISERROR($S613),"",OFFSET('Smelter Reference List'!$D$4,$S613-4,0)&amp;"")</f>
        <v/>
      </c>
      <c r="F613" s="161" t="str">
        <f ca="1">IF(ISERROR($S613),"",OFFSET('Smelter Reference List'!$E$4,$S613-4,0))</f>
        <v/>
      </c>
      <c r="G613" s="161" t="str">
        <f ca="1">IF(C613=$U$4,"Enter smelter details", IF(ISERROR($S613),"",OFFSET('Smelter Reference List'!$F$4,$S613-4,0)))</f>
        <v/>
      </c>
      <c r="H613" s="247" t="str">
        <f ca="1">IF(ISERROR($S613),"",OFFSET('Smelter Reference List'!$G$4,$S613-4,0))</f>
        <v/>
      </c>
      <c r="I613" s="248" t="str">
        <f ca="1">IF(ISERROR($S613),"",OFFSET('Smelter Reference List'!$H$4,$S613-4,0))</f>
        <v/>
      </c>
      <c r="J613" s="248" t="str">
        <f ca="1">IF(ISERROR($S613),"",OFFSET('Smelter Reference List'!$I$4,$S613-4,0))</f>
        <v/>
      </c>
      <c r="K613" s="245"/>
      <c r="L613" s="245"/>
      <c r="M613" s="245"/>
      <c r="N613" s="245"/>
      <c r="O613" s="245"/>
      <c r="P613" s="245"/>
      <c r="Q613" s="246"/>
      <c r="R613" s="233"/>
      <c r="S613" s="234" t="e">
        <f>IF(C613="",NA(),MATCH($B613&amp;$C613,'Smelter Reference List'!$J:$J,0))</f>
        <v>#N/A</v>
      </c>
      <c r="T613" s="235"/>
      <c r="U613" s="235">
        <f t="shared" ca="1" si="18"/>
        <v>0</v>
      </c>
      <c r="V613" s="235"/>
      <c r="W613" s="235"/>
      <c r="Y613" s="228" t="str">
        <f t="shared" si="19"/>
        <v/>
      </c>
    </row>
    <row r="614" spans="1:25" s="228" customFormat="1" ht="20.25">
      <c r="A614" s="257"/>
      <c r="B614" s="232" t="str">
        <f>IF(LEN(A614)=0,"",INDEX('Smelter Reference List'!$A:$A,MATCH($A614,'Smelter Reference List'!$E:$E,0)))</f>
        <v/>
      </c>
      <c r="C614" s="297" t="str">
        <f>IF(LEN(A614)=0,"",INDEX('Smelter Reference List'!$C:$C,MATCH($A614,'Smelter Reference List'!$E:$E,0)))</f>
        <v/>
      </c>
      <c r="D614" s="161" t="str">
        <f ca="1">IF(ISERROR($S614),"",OFFSET('Smelter Reference List'!$C$4,$S614-4,0)&amp;"")</f>
        <v/>
      </c>
      <c r="E614" s="161" t="str">
        <f ca="1">IF(ISERROR($S614),"",OFFSET('Smelter Reference List'!$D$4,$S614-4,0)&amp;"")</f>
        <v/>
      </c>
      <c r="F614" s="161" t="str">
        <f ca="1">IF(ISERROR($S614),"",OFFSET('Smelter Reference List'!$E$4,$S614-4,0))</f>
        <v/>
      </c>
      <c r="G614" s="161" t="str">
        <f ca="1">IF(C614=$U$4,"Enter smelter details", IF(ISERROR($S614),"",OFFSET('Smelter Reference List'!$F$4,$S614-4,0)))</f>
        <v/>
      </c>
      <c r="H614" s="247" t="str">
        <f ca="1">IF(ISERROR($S614),"",OFFSET('Smelter Reference List'!$G$4,$S614-4,0))</f>
        <v/>
      </c>
      <c r="I614" s="248" t="str">
        <f ca="1">IF(ISERROR($S614),"",OFFSET('Smelter Reference List'!$H$4,$S614-4,0))</f>
        <v/>
      </c>
      <c r="J614" s="248" t="str">
        <f ca="1">IF(ISERROR($S614),"",OFFSET('Smelter Reference List'!$I$4,$S614-4,0))</f>
        <v/>
      </c>
      <c r="K614" s="245"/>
      <c r="L614" s="245"/>
      <c r="M614" s="245"/>
      <c r="N614" s="245"/>
      <c r="O614" s="245"/>
      <c r="P614" s="245"/>
      <c r="Q614" s="246"/>
      <c r="R614" s="233"/>
      <c r="S614" s="234" t="e">
        <f>IF(C614="",NA(),MATCH($B614&amp;$C614,'Smelter Reference List'!$J:$J,0))</f>
        <v>#N/A</v>
      </c>
      <c r="T614" s="235"/>
      <c r="U614" s="235">
        <f t="shared" ca="1" si="18"/>
        <v>0</v>
      </c>
      <c r="V614" s="235"/>
      <c r="W614" s="235"/>
      <c r="Y614" s="228" t="str">
        <f t="shared" si="19"/>
        <v/>
      </c>
    </row>
    <row r="615" spans="1:25" s="228" customFormat="1" ht="20.25">
      <c r="A615" s="257"/>
      <c r="B615" s="232" t="str">
        <f>IF(LEN(A615)=0,"",INDEX('Smelter Reference List'!$A:$A,MATCH($A615,'Smelter Reference List'!$E:$E,0)))</f>
        <v/>
      </c>
      <c r="C615" s="297" t="str">
        <f>IF(LEN(A615)=0,"",INDEX('Smelter Reference List'!$C:$C,MATCH($A615,'Smelter Reference List'!$E:$E,0)))</f>
        <v/>
      </c>
      <c r="D615" s="161" t="str">
        <f ca="1">IF(ISERROR($S615),"",OFFSET('Smelter Reference List'!$C$4,$S615-4,0)&amp;"")</f>
        <v/>
      </c>
      <c r="E615" s="161" t="str">
        <f ca="1">IF(ISERROR($S615),"",OFFSET('Smelter Reference List'!$D$4,$S615-4,0)&amp;"")</f>
        <v/>
      </c>
      <c r="F615" s="161" t="str">
        <f ca="1">IF(ISERROR($S615),"",OFFSET('Smelter Reference List'!$E$4,$S615-4,0))</f>
        <v/>
      </c>
      <c r="G615" s="161" t="str">
        <f ca="1">IF(C615=$U$4,"Enter smelter details", IF(ISERROR($S615),"",OFFSET('Smelter Reference List'!$F$4,$S615-4,0)))</f>
        <v/>
      </c>
      <c r="H615" s="247" t="str">
        <f ca="1">IF(ISERROR($S615),"",OFFSET('Smelter Reference List'!$G$4,$S615-4,0))</f>
        <v/>
      </c>
      <c r="I615" s="248" t="str">
        <f ca="1">IF(ISERROR($S615),"",OFFSET('Smelter Reference List'!$H$4,$S615-4,0))</f>
        <v/>
      </c>
      <c r="J615" s="248" t="str">
        <f ca="1">IF(ISERROR($S615),"",OFFSET('Smelter Reference List'!$I$4,$S615-4,0))</f>
        <v/>
      </c>
      <c r="K615" s="245"/>
      <c r="L615" s="245"/>
      <c r="M615" s="245"/>
      <c r="N615" s="245"/>
      <c r="O615" s="245"/>
      <c r="P615" s="245"/>
      <c r="Q615" s="246"/>
      <c r="R615" s="233"/>
      <c r="S615" s="234" t="e">
        <f>IF(C615="",NA(),MATCH($B615&amp;$C615,'Smelter Reference List'!$J:$J,0))</f>
        <v>#N/A</v>
      </c>
      <c r="T615" s="235"/>
      <c r="U615" s="235">
        <f t="shared" ca="1" si="18"/>
        <v>0</v>
      </c>
      <c r="V615" s="235"/>
      <c r="W615" s="235"/>
      <c r="Y615" s="228" t="str">
        <f t="shared" si="19"/>
        <v/>
      </c>
    </row>
    <row r="616" spans="1:25" s="228" customFormat="1" ht="20.25">
      <c r="A616" s="257"/>
      <c r="B616" s="232" t="str">
        <f>IF(LEN(A616)=0,"",INDEX('Smelter Reference List'!$A:$A,MATCH($A616,'Smelter Reference List'!$E:$E,0)))</f>
        <v/>
      </c>
      <c r="C616" s="297" t="str">
        <f>IF(LEN(A616)=0,"",INDEX('Smelter Reference List'!$C:$C,MATCH($A616,'Smelter Reference List'!$E:$E,0)))</f>
        <v/>
      </c>
      <c r="D616" s="161" t="str">
        <f ca="1">IF(ISERROR($S616),"",OFFSET('Smelter Reference List'!$C$4,$S616-4,0)&amp;"")</f>
        <v/>
      </c>
      <c r="E616" s="161" t="str">
        <f ca="1">IF(ISERROR($S616),"",OFFSET('Smelter Reference List'!$D$4,$S616-4,0)&amp;"")</f>
        <v/>
      </c>
      <c r="F616" s="161" t="str">
        <f ca="1">IF(ISERROR($S616),"",OFFSET('Smelter Reference List'!$E$4,$S616-4,0))</f>
        <v/>
      </c>
      <c r="G616" s="161" t="str">
        <f ca="1">IF(C616=$U$4,"Enter smelter details", IF(ISERROR($S616),"",OFFSET('Smelter Reference List'!$F$4,$S616-4,0)))</f>
        <v/>
      </c>
      <c r="H616" s="247" t="str">
        <f ca="1">IF(ISERROR($S616),"",OFFSET('Smelter Reference List'!$G$4,$S616-4,0))</f>
        <v/>
      </c>
      <c r="I616" s="248" t="str">
        <f ca="1">IF(ISERROR($S616),"",OFFSET('Smelter Reference List'!$H$4,$S616-4,0))</f>
        <v/>
      </c>
      <c r="J616" s="248" t="str">
        <f ca="1">IF(ISERROR($S616),"",OFFSET('Smelter Reference List'!$I$4,$S616-4,0))</f>
        <v/>
      </c>
      <c r="K616" s="245"/>
      <c r="L616" s="245"/>
      <c r="M616" s="245"/>
      <c r="N616" s="245"/>
      <c r="O616" s="245"/>
      <c r="P616" s="245"/>
      <c r="Q616" s="246"/>
      <c r="R616" s="233"/>
      <c r="S616" s="234" t="e">
        <f>IF(C616="",NA(),MATCH($B616&amp;$C616,'Smelter Reference List'!$J:$J,0))</f>
        <v>#N/A</v>
      </c>
      <c r="T616" s="235"/>
      <c r="U616" s="235">
        <f t="shared" ca="1" si="18"/>
        <v>0</v>
      </c>
      <c r="V616" s="235"/>
      <c r="W616" s="235"/>
      <c r="Y616" s="228" t="str">
        <f t="shared" si="19"/>
        <v/>
      </c>
    </row>
    <row r="617" spans="1:25" s="228" customFormat="1" ht="20.25">
      <c r="A617" s="257"/>
      <c r="B617" s="232" t="str">
        <f>IF(LEN(A617)=0,"",INDEX('Smelter Reference List'!$A:$A,MATCH($A617,'Smelter Reference List'!$E:$E,0)))</f>
        <v/>
      </c>
      <c r="C617" s="297" t="str">
        <f>IF(LEN(A617)=0,"",INDEX('Smelter Reference List'!$C:$C,MATCH($A617,'Smelter Reference List'!$E:$E,0)))</f>
        <v/>
      </c>
      <c r="D617" s="161" t="str">
        <f ca="1">IF(ISERROR($S617),"",OFFSET('Smelter Reference List'!$C$4,$S617-4,0)&amp;"")</f>
        <v/>
      </c>
      <c r="E617" s="161" t="str">
        <f ca="1">IF(ISERROR($S617),"",OFFSET('Smelter Reference List'!$D$4,$S617-4,0)&amp;"")</f>
        <v/>
      </c>
      <c r="F617" s="161" t="str">
        <f ca="1">IF(ISERROR($S617),"",OFFSET('Smelter Reference List'!$E$4,$S617-4,0))</f>
        <v/>
      </c>
      <c r="G617" s="161" t="str">
        <f ca="1">IF(C617=$U$4,"Enter smelter details", IF(ISERROR($S617),"",OFFSET('Smelter Reference List'!$F$4,$S617-4,0)))</f>
        <v/>
      </c>
      <c r="H617" s="247" t="str">
        <f ca="1">IF(ISERROR($S617),"",OFFSET('Smelter Reference List'!$G$4,$S617-4,0))</f>
        <v/>
      </c>
      <c r="I617" s="248" t="str">
        <f ca="1">IF(ISERROR($S617),"",OFFSET('Smelter Reference List'!$H$4,$S617-4,0))</f>
        <v/>
      </c>
      <c r="J617" s="248" t="str">
        <f ca="1">IF(ISERROR($S617),"",OFFSET('Smelter Reference List'!$I$4,$S617-4,0))</f>
        <v/>
      </c>
      <c r="K617" s="245"/>
      <c r="L617" s="245"/>
      <c r="M617" s="245"/>
      <c r="N617" s="245"/>
      <c r="O617" s="245"/>
      <c r="P617" s="245"/>
      <c r="Q617" s="246"/>
      <c r="R617" s="233"/>
      <c r="S617" s="234" t="e">
        <f>IF(C617="",NA(),MATCH($B617&amp;$C617,'Smelter Reference List'!$J:$J,0))</f>
        <v>#N/A</v>
      </c>
      <c r="T617" s="235"/>
      <c r="U617" s="235">
        <f t="shared" ca="1" si="18"/>
        <v>0</v>
      </c>
      <c r="V617" s="235"/>
      <c r="W617" s="235"/>
      <c r="Y617" s="228" t="str">
        <f t="shared" si="19"/>
        <v/>
      </c>
    </row>
    <row r="618" spans="1:25" s="228" customFormat="1" ht="20.25">
      <c r="A618" s="257"/>
      <c r="B618" s="232" t="str">
        <f>IF(LEN(A618)=0,"",INDEX('Smelter Reference List'!$A:$A,MATCH($A618,'Smelter Reference List'!$E:$E,0)))</f>
        <v/>
      </c>
      <c r="C618" s="297" t="str">
        <f>IF(LEN(A618)=0,"",INDEX('Smelter Reference List'!$C:$C,MATCH($A618,'Smelter Reference List'!$E:$E,0)))</f>
        <v/>
      </c>
      <c r="D618" s="161" t="str">
        <f ca="1">IF(ISERROR($S618),"",OFFSET('Smelter Reference List'!$C$4,$S618-4,0)&amp;"")</f>
        <v/>
      </c>
      <c r="E618" s="161" t="str">
        <f ca="1">IF(ISERROR($S618),"",OFFSET('Smelter Reference List'!$D$4,$S618-4,0)&amp;"")</f>
        <v/>
      </c>
      <c r="F618" s="161" t="str">
        <f ca="1">IF(ISERROR($S618),"",OFFSET('Smelter Reference List'!$E$4,$S618-4,0))</f>
        <v/>
      </c>
      <c r="G618" s="161" t="str">
        <f ca="1">IF(C618=$U$4,"Enter smelter details", IF(ISERROR($S618),"",OFFSET('Smelter Reference List'!$F$4,$S618-4,0)))</f>
        <v/>
      </c>
      <c r="H618" s="247" t="str">
        <f ca="1">IF(ISERROR($S618),"",OFFSET('Smelter Reference List'!$G$4,$S618-4,0))</f>
        <v/>
      </c>
      <c r="I618" s="248" t="str">
        <f ca="1">IF(ISERROR($S618),"",OFFSET('Smelter Reference List'!$H$4,$S618-4,0))</f>
        <v/>
      </c>
      <c r="J618" s="248" t="str">
        <f ca="1">IF(ISERROR($S618),"",OFFSET('Smelter Reference List'!$I$4,$S618-4,0))</f>
        <v/>
      </c>
      <c r="K618" s="245"/>
      <c r="L618" s="245"/>
      <c r="M618" s="245"/>
      <c r="N618" s="245"/>
      <c r="O618" s="245"/>
      <c r="P618" s="245"/>
      <c r="Q618" s="246"/>
      <c r="R618" s="233"/>
      <c r="S618" s="234" t="e">
        <f>IF(C618="",NA(),MATCH($B618&amp;$C618,'Smelter Reference List'!$J:$J,0))</f>
        <v>#N/A</v>
      </c>
      <c r="T618" s="235"/>
      <c r="U618" s="235">
        <f t="shared" ca="1" si="18"/>
        <v>0</v>
      </c>
      <c r="V618" s="235"/>
      <c r="W618" s="235"/>
      <c r="Y618" s="228" t="str">
        <f t="shared" si="19"/>
        <v/>
      </c>
    </row>
    <row r="619" spans="1:25" s="228" customFormat="1" ht="20.25">
      <c r="A619" s="257"/>
      <c r="B619" s="232" t="str">
        <f>IF(LEN(A619)=0,"",INDEX('Smelter Reference List'!$A:$A,MATCH($A619,'Smelter Reference List'!$E:$E,0)))</f>
        <v/>
      </c>
      <c r="C619" s="297" t="str">
        <f>IF(LEN(A619)=0,"",INDEX('Smelter Reference List'!$C:$C,MATCH($A619,'Smelter Reference List'!$E:$E,0)))</f>
        <v/>
      </c>
      <c r="D619" s="161" t="str">
        <f ca="1">IF(ISERROR($S619),"",OFFSET('Smelter Reference List'!$C$4,$S619-4,0)&amp;"")</f>
        <v/>
      </c>
      <c r="E619" s="161" t="str">
        <f ca="1">IF(ISERROR($S619),"",OFFSET('Smelter Reference List'!$D$4,$S619-4,0)&amp;"")</f>
        <v/>
      </c>
      <c r="F619" s="161" t="str">
        <f ca="1">IF(ISERROR($S619),"",OFFSET('Smelter Reference List'!$E$4,$S619-4,0))</f>
        <v/>
      </c>
      <c r="G619" s="161" t="str">
        <f ca="1">IF(C619=$U$4,"Enter smelter details", IF(ISERROR($S619),"",OFFSET('Smelter Reference List'!$F$4,$S619-4,0)))</f>
        <v/>
      </c>
      <c r="H619" s="247" t="str">
        <f ca="1">IF(ISERROR($S619),"",OFFSET('Smelter Reference List'!$G$4,$S619-4,0))</f>
        <v/>
      </c>
      <c r="I619" s="248" t="str">
        <f ca="1">IF(ISERROR($S619),"",OFFSET('Smelter Reference List'!$H$4,$S619-4,0))</f>
        <v/>
      </c>
      <c r="J619" s="248" t="str">
        <f ca="1">IF(ISERROR($S619),"",OFFSET('Smelter Reference List'!$I$4,$S619-4,0))</f>
        <v/>
      </c>
      <c r="K619" s="245"/>
      <c r="L619" s="245"/>
      <c r="M619" s="245"/>
      <c r="N619" s="245"/>
      <c r="O619" s="245"/>
      <c r="P619" s="245"/>
      <c r="Q619" s="246"/>
      <c r="R619" s="233"/>
      <c r="S619" s="234" t="e">
        <f>IF(C619="",NA(),MATCH($B619&amp;$C619,'Smelter Reference List'!$J:$J,0))</f>
        <v>#N/A</v>
      </c>
      <c r="T619" s="235"/>
      <c r="U619" s="235">
        <f t="shared" ca="1" si="18"/>
        <v>0</v>
      </c>
      <c r="V619" s="235"/>
      <c r="W619" s="235"/>
      <c r="Y619" s="228" t="str">
        <f t="shared" si="19"/>
        <v/>
      </c>
    </row>
    <row r="620" spans="1:25" s="228" customFormat="1" ht="20.25">
      <c r="A620" s="257"/>
      <c r="B620" s="232" t="str">
        <f>IF(LEN(A620)=0,"",INDEX('Smelter Reference List'!$A:$A,MATCH($A620,'Smelter Reference List'!$E:$E,0)))</f>
        <v/>
      </c>
      <c r="C620" s="297" t="str">
        <f>IF(LEN(A620)=0,"",INDEX('Smelter Reference List'!$C:$C,MATCH($A620,'Smelter Reference List'!$E:$E,0)))</f>
        <v/>
      </c>
      <c r="D620" s="161" t="str">
        <f ca="1">IF(ISERROR($S620),"",OFFSET('Smelter Reference List'!$C$4,$S620-4,0)&amp;"")</f>
        <v/>
      </c>
      <c r="E620" s="161" t="str">
        <f ca="1">IF(ISERROR($S620),"",OFFSET('Smelter Reference List'!$D$4,$S620-4,0)&amp;"")</f>
        <v/>
      </c>
      <c r="F620" s="161" t="str">
        <f ca="1">IF(ISERROR($S620),"",OFFSET('Smelter Reference List'!$E$4,$S620-4,0))</f>
        <v/>
      </c>
      <c r="G620" s="161" t="str">
        <f ca="1">IF(C620=$U$4,"Enter smelter details", IF(ISERROR($S620),"",OFFSET('Smelter Reference List'!$F$4,$S620-4,0)))</f>
        <v/>
      </c>
      <c r="H620" s="247" t="str">
        <f ca="1">IF(ISERROR($S620),"",OFFSET('Smelter Reference List'!$G$4,$S620-4,0))</f>
        <v/>
      </c>
      <c r="I620" s="248" t="str">
        <f ca="1">IF(ISERROR($S620),"",OFFSET('Smelter Reference List'!$H$4,$S620-4,0))</f>
        <v/>
      </c>
      <c r="J620" s="248" t="str">
        <f ca="1">IF(ISERROR($S620),"",OFFSET('Smelter Reference List'!$I$4,$S620-4,0))</f>
        <v/>
      </c>
      <c r="K620" s="245"/>
      <c r="L620" s="245"/>
      <c r="M620" s="245"/>
      <c r="N620" s="245"/>
      <c r="O620" s="245"/>
      <c r="P620" s="245"/>
      <c r="Q620" s="246"/>
      <c r="R620" s="233"/>
      <c r="S620" s="234" t="e">
        <f>IF(C620="",NA(),MATCH($B620&amp;$C620,'Smelter Reference List'!$J:$J,0))</f>
        <v>#N/A</v>
      </c>
      <c r="T620" s="235"/>
      <c r="U620" s="235">
        <f t="shared" ca="1" si="18"/>
        <v>0</v>
      </c>
      <c r="V620" s="235"/>
      <c r="W620" s="235"/>
      <c r="Y620" s="228" t="str">
        <f t="shared" si="19"/>
        <v/>
      </c>
    </row>
    <row r="621" spans="1:25" s="228" customFormat="1" ht="20.25">
      <c r="A621" s="257"/>
      <c r="B621" s="232" t="str">
        <f>IF(LEN(A621)=0,"",INDEX('Smelter Reference List'!$A:$A,MATCH($A621,'Smelter Reference List'!$E:$E,0)))</f>
        <v/>
      </c>
      <c r="C621" s="297" t="str">
        <f>IF(LEN(A621)=0,"",INDEX('Smelter Reference List'!$C:$C,MATCH($A621,'Smelter Reference List'!$E:$E,0)))</f>
        <v/>
      </c>
      <c r="D621" s="161" t="str">
        <f ca="1">IF(ISERROR($S621),"",OFFSET('Smelter Reference List'!$C$4,$S621-4,0)&amp;"")</f>
        <v/>
      </c>
      <c r="E621" s="161" t="str">
        <f ca="1">IF(ISERROR($S621),"",OFFSET('Smelter Reference List'!$D$4,$S621-4,0)&amp;"")</f>
        <v/>
      </c>
      <c r="F621" s="161" t="str">
        <f ca="1">IF(ISERROR($S621),"",OFFSET('Smelter Reference List'!$E$4,$S621-4,0))</f>
        <v/>
      </c>
      <c r="G621" s="161" t="str">
        <f ca="1">IF(C621=$U$4,"Enter smelter details", IF(ISERROR($S621),"",OFFSET('Smelter Reference List'!$F$4,$S621-4,0)))</f>
        <v/>
      </c>
      <c r="H621" s="247" t="str">
        <f ca="1">IF(ISERROR($S621),"",OFFSET('Smelter Reference List'!$G$4,$S621-4,0))</f>
        <v/>
      </c>
      <c r="I621" s="248" t="str">
        <f ca="1">IF(ISERROR($S621),"",OFFSET('Smelter Reference List'!$H$4,$S621-4,0))</f>
        <v/>
      </c>
      <c r="J621" s="248" t="str">
        <f ca="1">IF(ISERROR($S621),"",OFFSET('Smelter Reference List'!$I$4,$S621-4,0))</f>
        <v/>
      </c>
      <c r="K621" s="245"/>
      <c r="L621" s="245"/>
      <c r="M621" s="245"/>
      <c r="N621" s="245"/>
      <c r="O621" s="245"/>
      <c r="P621" s="245"/>
      <c r="Q621" s="246"/>
      <c r="R621" s="233"/>
      <c r="S621" s="234" t="e">
        <f>IF(C621="",NA(),MATCH($B621&amp;$C621,'Smelter Reference List'!$J:$J,0))</f>
        <v>#N/A</v>
      </c>
      <c r="T621" s="235"/>
      <c r="U621" s="235">
        <f t="shared" ca="1" si="18"/>
        <v>0</v>
      </c>
      <c r="V621" s="235"/>
      <c r="W621" s="235"/>
      <c r="Y621" s="228" t="str">
        <f t="shared" si="19"/>
        <v/>
      </c>
    </row>
    <row r="622" spans="1:25" s="228" customFormat="1" ht="20.25">
      <c r="A622" s="257"/>
      <c r="B622" s="232" t="str">
        <f>IF(LEN(A622)=0,"",INDEX('Smelter Reference List'!$A:$A,MATCH($A622,'Smelter Reference List'!$E:$E,0)))</f>
        <v/>
      </c>
      <c r="C622" s="297" t="str">
        <f>IF(LEN(A622)=0,"",INDEX('Smelter Reference List'!$C:$C,MATCH($A622,'Smelter Reference List'!$E:$E,0)))</f>
        <v/>
      </c>
      <c r="D622" s="161" t="str">
        <f ca="1">IF(ISERROR($S622),"",OFFSET('Smelter Reference List'!$C$4,$S622-4,0)&amp;"")</f>
        <v/>
      </c>
      <c r="E622" s="161" t="str">
        <f ca="1">IF(ISERROR($S622),"",OFFSET('Smelter Reference List'!$D$4,$S622-4,0)&amp;"")</f>
        <v/>
      </c>
      <c r="F622" s="161" t="str">
        <f ca="1">IF(ISERROR($S622),"",OFFSET('Smelter Reference List'!$E$4,$S622-4,0))</f>
        <v/>
      </c>
      <c r="G622" s="161" t="str">
        <f ca="1">IF(C622=$U$4,"Enter smelter details", IF(ISERROR($S622),"",OFFSET('Smelter Reference List'!$F$4,$S622-4,0)))</f>
        <v/>
      </c>
      <c r="H622" s="247" t="str">
        <f ca="1">IF(ISERROR($S622),"",OFFSET('Smelter Reference List'!$G$4,$S622-4,0))</f>
        <v/>
      </c>
      <c r="I622" s="248" t="str">
        <f ca="1">IF(ISERROR($S622),"",OFFSET('Smelter Reference List'!$H$4,$S622-4,0))</f>
        <v/>
      </c>
      <c r="J622" s="248" t="str">
        <f ca="1">IF(ISERROR($S622),"",OFFSET('Smelter Reference List'!$I$4,$S622-4,0))</f>
        <v/>
      </c>
      <c r="K622" s="245"/>
      <c r="L622" s="245"/>
      <c r="M622" s="245"/>
      <c r="N622" s="245"/>
      <c r="O622" s="245"/>
      <c r="P622" s="245"/>
      <c r="Q622" s="246"/>
      <c r="R622" s="233"/>
      <c r="S622" s="234" t="e">
        <f>IF(C622="",NA(),MATCH($B622&amp;$C622,'Smelter Reference List'!$J:$J,0))</f>
        <v>#N/A</v>
      </c>
      <c r="T622" s="235"/>
      <c r="U622" s="235">
        <f t="shared" ca="1" si="18"/>
        <v>0</v>
      </c>
      <c r="V622" s="235"/>
      <c r="W622" s="235"/>
      <c r="Y622" s="228" t="str">
        <f t="shared" si="19"/>
        <v/>
      </c>
    </row>
    <row r="623" spans="1:25" s="228" customFormat="1" ht="20.25">
      <c r="A623" s="257"/>
      <c r="B623" s="232" t="str">
        <f>IF(LEN(A623)=0,"",INDEX('Smelter Reference List'!$A:$A,MATCH($A623,'Smelter Reference List'!$E:$E,0)))</f>
        <v/>
      </c>
      <c r="C623" s="297" t="str">
        <f>IF(LEN(A623)=0,"",INDEX('Smelter Reference List'!$C:$C,MATCH($A623,'Smelter Reference List'!$E:$E,0)))</f>
        <v/>
      </c>
      <c r="D623" s="161" t="str">
        <f ca="1">IF(ISERROR($S623),"",OFFSET('Smelter Reference List'!$C$4,$S623-4,0)&amp;"")</f>
        <v/>
      </c>
      <c r="E623" s="161" t="str">
        <f ca="1">IF(ISERROR($S623),"",OFFSET('Smelter Reference List'!$D$4,$S623-4,0)&amp;"")</f>
        <v/>
      </c>
      <c r="F623" s="161" t="str">
        <f ca="1">IF(ISERROR($S623),"",OFFSET('Smelter Reference List'!$E$4,$S623-4,0))</f>
        <v/>
      </c>
      <c r="G623" s="161" t="str">
        <f ca="1">IF(C623=$U$4,"Enter smelter details", IF(ISERROR($S623),"",OFFSET('Smelter Reference List'!$F$4,$S623-4,0)))</f>
        <v/>
      </c>
      <c r="H623" s="247" t="str">
        <f ca="1">IF(ISERROR($S623),"",OFFSET('Smelter Reference List'!$G$4,$S623-4,0))</f>
        <v/>
      </c>
      <c r="I623" s="248" t="str">
        <f ca="1">IF(ISERROR($S623),"",OFFSET('Smelter Reference List'!$H$4,$S623-4,0))</f>
        <v/>
      </c>
      <c r="J623" s="248" t="str">
        <f ca="1">IF(ISERROR($S623),"",OFFSET('Smelter Reference List'!$I$4,$S623-4,0))</f>
        <v/>
      </c>
      <c r="K623" s="245"/>
      <c r="L623" s="245"/>
      <c r="M623" s="245"/>
      <c r="N623" s="245"/>
      <c r="O623" s="245"/>
      <c r="P623" s="245"/>
      <c r="Q623" s="246"/>
      <c r="R623" s="233"/>
      <c r="S623" s="234" t="e">
        <f>IF(C623="",NA(),MATCH($B623&amp;$C623,'Smelter Reference List'!$J:$J,0))</f>
        <v>#N/A</v>
      </c>
      <c r="T623" s="235"/>
      <c r="U623" s="235">
        <f t="shared" ca="1" si="18"/>
        <v>0</v>
      </c>
      <c r="V623" s="235"/>
      <c r="W623" s="235"/>
      <c r="Y623" s="228" t="str">
        <f t="shared" si="19"/>
        <v/>
      </c>
    </row>
    <row r="624" spans="1:25" s="228" customFormat="1" ht="20.25">
      <c r="A624" s="257"/>
      <c r="B624" s="232" t="str">
        <f>IF(LEN(A624)=0,"",INDEX('Smelter Reference List'!$A:$A,MATCH($A624,'Smelter Reference List'!$E:$E,0)))</f>
        <v/>
      </c>
      <c r="C624" s="297" t="str">
        <f>IF(LEN(A624)=0,"",INDEX('Smelter Reference List'!$C:$C,MATCH($A624,'Smelter Reference List'!$E:$E,0)))</f>
        <v/>
      </c>
      <c r="D624" s="161" t="str">
        <f ca="1">IF(ISERROR($S624),"",OFFSET('Smelter Reference List'!$C$4,$S624-4,0)&amp;"")</f>
        <v/>
      </c>
      <c r="E624" s="161" t="str">
        <f ca="1">IF(ISERROR($S624),"",OFFSET('Smelter Reference List'!$D$4,$S624-4,0)&amp;"")</f>
        <v/>
      </c>
      <c r="F624" s="161" t="str">
        <f ca="1">IF(ISERROR($S624),"",OFFSET('Smelter Reference List'!$E$4,$S624-4,0))</f>
        <v/>
      </c>
      <c r="G624" s="161" t="str">
        <f ca="1">IF(C624=$U$4,"Enter smelter details", IF(ISERROR($S624),"",OFFSET('Smelter Reference List'!$F$4,$S624-4,0)))</f>
        <v/>
      </c>
      <c r="H624" s="247" t="str">
        <f ca="1">IF(ISERROR($S624),"",OFFSET('Smelter Reference List'!$G$4,$S624-4,0))</f>
        <v/>
      </c>
      <c r="I624" s="248" t="str">
        <f ca="1">IF(ISERROR($S624),"",OFFSET('Smelter Reference List'!$H$4,$S624-4,0))</f>
        <v/>
      </c>
      <c r="J624" s="248" t="str">
        <f ca="1">IF(ISERROR($S624),"",OFFSET('Smelter Reference List'!$I$4,$S624-4,0))</f>
        <v/>
      </c>
      <c r="K624" s="245"/>
      <c r="L624" s="245"/>
      <c r="M624" s="245"/>
      <c r="N624" s="245"/>
      <c r="O624" s="245"/>
      <c r="P624" s="245"/>
      <c r="Q624" s="246"/>
      <c r="R624" s="233"/>
      <c r="S624" s="234" t="e">
        <f>IF(C624="",NA(),MATCH($B624&amp;$C624,'Smelter Reference List'!$J:$J,0))</f>
        <v>#N/A</v>
      </c>
      <c r="T624" s="235"/>
      <c r="U624" s="235">
        <f t="shared" ca="1" si="18"/>
        <v>0</v>
      </c>
      <c r="V624" s="235"/>
      <c r="W624" s="235"/>
      <c r="Y624" s="228" t="str">
        <f t="shared" si="19"/>
        <v/>
      </c>
    </row>
    <row r="625" spans="1:25" s="228" customFormat="1" ht="20.25">
      <c r="A625" s="257"/>
      <c r="B625" s="232" t="str">
        <f>IF(LEN(A625)=0,"",INDEX('Smelter Reference List'!$A:$A,MATCH($A625,'Smelter Reference List'!$E:$E,0)))</f>
        <v/>
      </c>
      <c r="C625" s="297" t="str">
        <f>IF(LEN(A625)=0,"",INDEX('Smelter Reference List'!$C:$C,MATCH($A625,'Smelter Reference List'!$E:$E,0)))</f>
        <v/>
      </c>
      <c r="D625" s="161" t="str">
        <f ca="1">IF(ISERROR($S625),"",OFFSET('Smelter Reference List'!$C$4,$S625-4,0)&amp;"")</f>
        <v/>
      </c>
      <c r="E625" s="161" t="str">
        <f ca="1">IF(ISERROR($S625),"",OFFSET('Smelter Reference List'!$D$4,$S625-4,0)&amp;"")</f>
        <v/>
      </c>
      <c r="F625" s="161" t="str">
        <f ca="1">IF(ISERROR($S625),"",OFFSET('Smelter Reference List'!$E$4,$S625-4,0))</f>
        <v/>
      </c>
      <c r="G625" s="161" t="str">
        <f ca="1">IF(C625=$U$4,"Enter smelter details", IF(ISERROR($S625),"",OFFSET('Smelter Reference List'!$F$4,$S625-4,0)))</f>
        <v/>
      </c>
      <c r="H625" s="247" t="str">
        <f ca="1">IF(ISERROR($S625),"",OFFSET('Smelter Reference List'!$G$4,$S625-4,0))</f>
        <v/>
      </c>
      <c r="I625" s="248" t="str">
        <f ca="1">IF(ISERROR($S625),"",OFFSET('Smelter Reference List'!$H$4,$S625-4,0))</f>
        <v/>
      </c>
      <c r="J625" s="248" t="str">
        <f ca="1">IF(ISERROR($S625),"",OFFSET('Smelter Reference List'!$I$4,$S625-4,0))</f>
        <v/>
      </c>
      <c r="K625" s="245"/>
      <c r="L625" s="245"/>
      <c r="M625" s="245"/>
      <c r="N625" s="245"/>
      <c r="O625" s="245"/>
      <c r="P625" s="245"/>
      <c r="Q625" s="246"/>
      <c r="R625" s="233"/>
      <c r="S625" s="234" t="e">
        <f>IF(C625="",NA(),MATCH($B625&amp;$C625,'Smelter Reference List'!$J:$J,0))</f>
        <v>#N/A</v>
      </c>
      <c r="T625" s="235"/>
      <c r="U625" s="235">
        <f t="shared" ca="1" si="18"/>
        <v>0</v>
      </c>
      <c r="V625" s="235"/>
      <c r="W625" s="235"/>
      <c r="Y625" s="228" t="str">
        <f t="shared" si="19"/>
        <v/>
      </c>
    </row>
    <row r="626" spans="1:25" s="228" customFormat="1" ht="20.25">
      <c r="A626" s="257"/>
      <c r="B626" s="232" t="str">
        <f>IF(LEN(A626)=0,"",INDEX('Smelter Reference List'!$A:$A,MATCH($A626,'Smelter Reference List'!$E:$E,0)))</f>
        <v/>
      </c>
      <c r="C626" s="297" t="str">
        <f>IF(LEN(A626)=0,"",INDEX('Smelter Reference List'!$C:$C,MATCH($A626,'Smelter Reference List'!$E:$E,0)))</f>
        <v/>
      </c>
      <c r="D626" s="161" t="str">
        <f ca="1">IF(ISERROR($S626),"",OFFSET('Smelter Reference List'!$C$4,$S626-4,0)&amp;"")</f>
        <v/>
      </c>
      <c r="E626" s="161" t="str">
        <f ca="1">IF(ISERROR($S626),"",OFFSET('Smelter Reference List'!$D$4,$S626-4,0)&amp;"")</f>
        <v/>
      </c>
      <c r="F626" s="161" t="str">
        <f ca="1">IF(ISERROR($S626),"",OFFSET('Smelter Reference List'!$E$4,$S626-4,0))</f>
        <v/>
      </c>
      <c r="G626" s="161" t="str">
        <f ca="1">IF(C626=$U$4,"Enter smelter details", IF(ISERROR($S626),"",OFFSET('Smelter Reference List'!$F$4,$S626-4,0)))</f>
        <v/>
      </c>
      <c r="H626" s="247" t="str">
        <f ca="1">IF(ISERROR($S626),"",OFFSET('Smelter Reference List'!$G$4,$S626-4,0))</f>
        <v/>
      </c>
      <c r="I626" s="248" t="str">
        <f ca="1">IF(ISERROR($S626),"",OFFSET('Smelter Reference List'!$H$4,$S626-4,0))</f>
        <v/>
      </c>
      <c r="J626" s="248" t="str">
        <f ca="1">IF(ISERROR($S626),"",OFFSET('Smelter Reference List'!$I$4,$S626-4,0))</f>
        <v/>
      </c>
      <c r="K626" s="245"/>
      <c r="L626" s="245"/>
      <c r="M626" s="245"/>
      <c r="N626" s="245"/>
      <c r="O626" s="245"/>
      <c r="P626" s="245"/>
      <c r="Q626" s="246"/>
      <c r="R626" s="233"/>
      <c r="S626" s="234" t="e">
        <f>IF(C626="",NA(),MATCH($B626&amp;$C626,'Smelter Reference List'!$J:$J,0))</f>
        <v>#N/A</v>
      </c>
      <c r="T626" s="235"/>
      <c r="U626" s="235">
        <f t="shared" ca="1" si="18"/>
        <v>0</v>
      </c>
      <c r="V626" s="235"/>
      <c r="W626" s="235"/>
      <c r="Y626" s="228" t="str">
        <f t="shared" si="19"/>
        <v/>
      </c>
    </row>
    <row r="627" spans="1:25" s="228" customFormat="1" ht="20.25">
      <c r="A627" s="257"/>
      <c r="B627" s="232" t="str">
        <f>IF(LEN(A627)=0,"",INDEX('Smelter Reference List'!$A:$A,MATCH($A627,'Smelter Reference List'!$E:$E,0)))</f>
        <v/>
      </c>
      <c r="C627" s="297" t="str">
        <f>IF(LEN(A627)=0,"",INDEX('Smelter Reference List'!$C:$C,MATCH($A627,'Smelter Reference List'!$E:$E,0)))</f>
        <v/>
      </c>
      <c r="D627" s="161" t="str">
        <f ca="1">IF(ISERROR($S627),"",OFFSET('Smelter Reference List'!$C$4,$S627-4,0)&amp;"")</f>
        <v/>
      </c>
      <c r="E627" s="161" t="str">
        <f ca="1">IF(ISERROR($S627),"",OFFSET('Smelter Reference List'!$D$4,$S627-4,0)&amp;"")</f>
        <v/>
      </c>
      <c r="F627" s="161" t="str">
        <f ca="1">IF(ISERROR($S627),"",OFFSET('Smelter Reference List'!$E$4,$S627-4,0))</f>
        <v/>
      </c>
      <c r="G627" s="161" t="str">
        <f ca="1">IF(C627=$U$4,"Enter smelter details", IF(ISERROR($S627),"",OFFSET('Smelter Reference List'!$F$4,$S627-4,0)))</f>
        <v/>
      </c>
      <c r="H627" s="247" t="str">
        <f ca="1">IF(ISERROR($S627),"",OFFSET('Smelter Reference List'!$G$4,$S627-4,0))</f>
        <v/>
      </c>
      <c r="I627" s="248" t="str">
        <f ca="1">IF(ISERROR($S627),"",OFFSET('Smelter Reference List'!$H$4,$S627-4,0))</f>
        <v/>
      </c>
      <c r="J627" s="248" t="str">
        <f ca="1">IF(ISERROR($S627),"",OFFSET('Smelter Reference List'!$I$4,$S627-4,0))</f>
        <v/>
      </c>
      <c r="K627" s="245"/>
      <c r="L627" s="245"/>
      <c r="M627" s="245"/>
      <c r="N627" s="245"/>
      <c r="O627" s="245"/>
      <c r="P627" s="245"/>
      <c r="Q627" s="246"/>
      <c r="R627" s="233"/>
      <c r="S627" s="234" t="e">
        <f>IF(C627="",NA(),MATCH($B627&amp;$C627,'Smelter Reference List'!$J:$J,0))</f>
        <v>#N/A</v>
      </c>
      <c r="T627" s="235"/>
      <c r="U627" s="235">
        <f t="shared" ca="1" si="18"/>
        <v>0</v>
      </c>
      <c r="V627" s="235"/>
      <c r="W627" s="235"/>
      <c r="Y627" s="228" t="str">
        <f t="shared" si="19"/>
        <v/>
      </c>
    </row>
    <row r="628" spans="1:25" s="228" customFormat="1" ht="20.25">
      <c r="A628" s="257"/>
      <c r="B628" s="232" t="str">
        <f>IF(LEN(A628)=0,"",INDEX('Smelter Reference List'!$A:$A,MATCH($A628,'Smelter Reference List'!$E:$E,0)))</f>
        <v/>
      </c>
      <c r="C628" s="297" t="str">
        <f>IF(LEN(A628)=0,"",INDEX('Smelter Reference List'!$C:$C,MATCH($A628,'Smelter Reference List'!$E:$E,0)))</f>
        <v/>
      </c>
      <c r="D628" s="161" t="str">
        <f ca="1">IF(ISERROR($S628),"",OFFSET('Smelter Reference List'!$C$4,$S628-4,0)&amp;"")</f>
        <v/>
      </c>
      <c r="E628" s="161" t="str">
        <f ca="1">IF(ISERROR($S628),"",OFFSET('Smelter Reference List'!$D$4,$S628-4,0)&amp;"")</f>
        <v/>
      </c>
      <c r="F628" s="161" t="str">
        <f ca="1">IF(ISERROR($S628),"",OFFSET('Smelter Reference List'!$E$4,$S628-4,0))</f>
        <v/>
      </c>
      <c r="G628" s="161" t="str">
        <f ca="1">IF(C628=$U$4,"Enter smelter details", IF(ISERROR($S628),"",OFFSET('Smelter Reference List'!$F$4,$S628-4,0)))</f>
        <v/>
      </c>
      <c r="H628" s="247" t="str">
        <f ca="1">IF(ISERROR($S628),"",OFFSET('Smelter Reference List'!$G$4,$S628-4,0))</f>
        <v/>
      </c>
      <c r="I628" s="248" t="str">
        <f ca="1">IF(ISERROR($S628),"",OFFSET('Smelter Reference List'!$H$4,$S628-4,0))</f>
        <v/>
      </c>
      <c r="J628" s="248" t="str">
        <f ca="1">IF(ISERROR($S628),"",OFFSET('Smelter Reference List'!$I$4,$S628-4,0))</f>
        <v/>
      </c>
      <c r="K628" s="245"/>
      <c r="L628" s="245"/>
      <c r="M628" s="245"/>
      <c r="N628" s="245"/>
      <c r="O628" s="245"/>
      <c r="P628" s="245"/>
      <c r="Q628" s="246"/>
      <c r="R628" s="233"/>
      <c r="S628" s="234" t="e">
        <f>IF(C628="",NA(),MATCH($B628&amp;$C628,'Smelter Reference List'!$J:$J,0))</f>
        <v>#N/A</v>
      </c>
      <c r="T628" s="235"/>
      <c r="U628" s="235">
        <f t="shared" ca="1" si="18"/>
        <v>0</v>
      </c>
      <c r="V628" s="235"/>
      <c r="W628" s="235"/>
      <c r="Y628" s="228" t="str">
        <f t="shared" si="19"/>
        <v/>
      </c>
    </row>
    <row r="629" spans="1:25" s="228" customFormat="1" ht="20.25">
      <c r="A629" s="257"/>
      <c r="B629" s="232" t="str">
        <f>IF(LEN(A629)=0,"",INDEX('Smelter Reference List'!$A:$A,MATCH($A629,'Smelter Reference List'!$E:$E,0)))</f>
        <v/>
      </c>
      <c r="C629" s="297" t="str">
        <f>IF(LEN(A629)=0,"",INDEX('Smelter Reference List'!$C:$C,MATCH($A629,'Smelter Reference List'!$E:$E,0)))</f>
        <v/>
      </c>
      <c r="D629" s="161" t="str">
        <f ca="1">IF(ISERROR($S629),"",OFFSET('Smelter Reference List'!$C$4,$S629-4,0)&amp;"")</f>
        <v/>
      </c>
      <c r="E629" s="161" t="str">
        <f ca="1">IF(ISERROR($S629),"",OFFSET('Smelter Reference List'!$D$4,$S629-4,0)&amp;"")</f>
        <v/>
      </c>
      <c r="F629" s="161" t="str">
        <f ca="1">IF(ISERROR($S629),"",OFFSET('Smelter Reference List'!$E$4,$S629-4,0))</f>
        <v/>
      </c>
      <c r="G629" s="161" t="str">
        <f ca="1">IF(C629=$U$4,"Enter smelter details", IF(ISERROR($S629),"",OFFSET('Smelter Reference List'!$F$4,$S629-4,0)))</f>
        <v/>
      </c>
      <c r="H629" s="247" t="str">
        <f ca="1">IF(ISERROR($S629),"",OFFSET('Smelter Reference List'!$G$4,$S629-4,0))</f>
        <v/>
      </c>
      <c r="I629" s="248" t="str">
        <f ca="1">IF(ISERROR($S629),"",OFFSET('Smelter Reference List'!$H$4,$S629-4,0))</f>
        <v/>
      </c>
      <c r="J629" s="248" t="str">
        <f ca="1">IF(ISERROR($S629),"",OFFSET('Smelter Reference List'!$I$4,$S629-4,0))</f>
        <v/>
      </c>
      <c r="K629" s="245"/>
      <c r="L629" s="245"/>
      <c r="M629" s="245"/>
      <c r="N629" s="245"/>
      <c r="O629" s="245"/>
      <c r="P629" s="245"/>
      <c r="Q629" s="246"/>
      <c r="R629" s="233"/>
      <c r="S629" s="234" t="e">
        <f>IF(C629="",NA(),MATCH($B629&amp;$C629,'Smelter Reference List'!$J:$J,0))</f>
        <v>#N/A</v>
      </c>
      <c r="T629" s="235"/>
      <c r="U629" s="235">
        <f t="shared" ca="1" si="18"/>
        <v>0</v>
      </c>
      <c r="V629" s="235"/>
      <c r="W629" s="235"/>
      <c r="Y629" s="228" t="str">
        <f t="shared" si="19"/>
        <v/>
      </c>
    </row>
    <row r="630" spans="1:25" s="228" customFormat="1" ht="20.25">
      <c r="A630" s="257"/>
      <c r="B630" s="232" t="str">
        <f>IF(LEN(A630)=0,"",INDEX('Smelter Reference List'!$A:$A,MATCH($A630,'Smelter Reference List'!$E:$E,0)))</f>
        <v/>
      </c>
      <c r="C630" s="297" t="str">
        <f>IF(LEN(A630)=0,"",INDEX('Smelter Reference List'!$C:$C,MATCH($A630,'Smelter Reference List'!$E:$E,0)))</f>
        <v/>
      </c>
      <c r="D630" s="161" t="str">
        <f ca="1">IF(ISERROR($S630),"",OFFSET('Smelter Reference List'!$C$4,$S630-4,0)&amp;"")</f>
        <v/>
      </c>
      <c r="E630" s="161" t="str">
        <f ca="1">IF(ISERROR($S630),"",OFFSET('Smelter Reference List'!$D$4,$S630-4,0)&amp;"")</f>
        <v/>
      </c>
      <c r="F630" s="161" t="str">
        <f ca="1">IF(ISERROR($S630),"",OFFSET('Smelter Reference List'!$E$4,$S630-4,0))</f>
        <v/>
      </c>
      <c r="G630" s="161" t="str">
        <f ca="1">IF(C630=$U$4,"Enter smelter details", IF(ISERROR($S630),"",OFFSET('Smelter Reference List'!$F$4,$S630-4,0)))</f>
        <v/>
      </c>
      <c r="H630" s="247" t="str">
        <f ca="1">IF(ISERROR($S630),"",OFFSET('Smelter Reference List'!$G$4,$S630-4,0))</f>
        <v/>
      </c>
      <c r="I630" s="248" t="str">
        <f ca="1">IF(ISERROR($S630),"",OFFSET('Smelter Reference List'!$H$4,$S630-4,0))</f>
        <v/>
      </c>
      <c r="J630" s="248" t="str">
        <f ca="1">IF(ISERROR($S630),"",OFFSET('Smelter Reference List'!$I$4,$S630-4,0))</f>
        <v/>
      </c>
      <c r="K630" s="245"/>
      <c r="L630" s="245"/>
      <c r="M630" s="245"/>
      <c r="N630" s="245"/>
      <c r="O630" s="245"/>
      <c r="P630" s="245"/>
      <c r="Q630" s="246"/>
      <c r="R630" s="233"/>
      <c r="S630" s="234" t="e">
        <f>IF(C630="",NA(),MATCH($B630&amp;$C630,'Smelter Reference List'!$J:$J,0))</f>
        <v>#N/A</v>
      </c>
      <c r="T630" s="235"/>
      <c r="U630" s="235">
        <f t="shared" ca="1" si="18"/>
        <v>0</v>
      </c>
      <c r="V630" s="235"/>
      <c r="W630" s="235"/>
      <c r="Y630" s="228" t="str">
        <f t="shared" si="19"/>
        <v/>
      </c>
    </row>
    <row r="631" spans="1:25" s="228" customFormat="1" ht="20.25">
      <c r="A631" s="257"/>
      <c r="B631" s="232" t="str">
        <f>IF(LEN(A631)=0,"",INDEX('Smelter Reference List'!$A:$A,MATCH($A631,'Smelter Reference List'!$E:$E,0)))</f>
        <v/>
      </c>
      <c r="C631" s="297" t="str">
        <f>IF(LEN(A631)=0,"",INDEX('Smelter Reference List'!$C:$C,MATCH($A631,'Smelter Reference List'!$E:$E,0)))</f>
        <v/>
      </c>
      <c r="D631" s="161" t="str">
        <f ca="1">IF(ISERROR($S631),"",OFFSET('Smelter Reference List'!$C$4,$S631-4,0)&amp;"")</f>
        <v/>
      </c>
      <c r="E631" s="161" t="str">
        <f ca="1">IF(ISERROR($S631),"",OFFSET('Smelter Reference List'!$D$4,$S631-4,0)&amp;"")</f>
        <v/>
      </c>
      <c r="F631" s="161" t="str">
        <f ca="1">IF(ISERROR($S631),"",OFFSET('Smelter Reference List'!$E$4,$S631-4,0))</f>
        <v/>
      </c>
      <c r="G631" s="161" t="str">
        <f ca="1">IF(C631=$U$4,"Enter smelter details", IF(ISERROR($S631),"",OFFSET('Smelter Reference List'!$F$4,$S631-4,0)))</f>
        <v/>
      </c>
      <c r="H631" s="247" t="str">
        <f ca="1">IF(ISERROR($S631),"",OFFSET('Smelter Reference List'!$G$4,$S631-4,0))</f>
        <v/>
      </c>
      <c r="I631" s="248" t="str">
        <f ca="1">IF(ISERROR($S631),"",OFFSET('Smelter Reference List'!$H$4,$S631-4,0))</f>
        <v/>
      </c>
      <c r="J631" s="248" t="str">
        <f ca="1">IF(ISERROR($S631),"",OFFSET('Smelter Reference List'!$I$4,$S631-4,0))</f>
        <v/>
      </c>
      <c r="K631" s="245"/>
      <c r="L631" s="245"/>
      <c r="M631" s="245"/>
      <c r="N631" s="245"/>
      <c r="O631" s="245"/>
      <c r="P631" s="245"/>
      <c r="Q631" s="246"/>
      <c r="R631" s="233"/>
      <c r="S631" s="234" t="e">
        <f>IF(C631="",NA(),MATCH($B631&amp;$C631,'Smelter Reference List'!$J:$J,0))</f>
        <v>#N/A</v>
      </c>
      <c r="T631" s="235"/>
      <c r="U631" s="235">
        <f t="shared" ca="1" si="18"/>
        <v>0</v>
      </c>
      <c r="V631" s="235"/>
      <c r="W631" s="235"/>
      <c r="Y631" s="228" t="str">
        <f t="shared" si="19"/>
        <v/>
      </c>
    </row>
    <row r="632" spans="1:25" s="228" customFormat="1" ht="20.25">
      <c r="A632" s="257"/>
      <c r="B632" s="232" t="str">
        <f>IF(LEN(A632)=0,"",INDEX('Smelter Reference List'!$A:$A,MATCH($A632,'Smelter Reference List'!$E:$E,0)))</f>
        <v/>
      </c>
      <c r="C632" s="297" t="str">
        <f>IF(LEN(A632)=0,"",INDEX('Smelter Reference List'!$C:$C,MATCH($A632,'Smelter Reference List'!$E:$E,0)))</f>
        <v/>
      </c>
      <c r="D632" s="161" t="str">
        <f ca="1">IF(ISERROR($S632),"",OFFSET('Smelter Reference List'!$C$4,$S632-4,0)&amp;"")</f>
        <v/>
      </c>
      <c r="E632" s="161" t="str">
        <f ca="1">IF(ISERROR($S632),"",OFFSET('Smelter Reference List'!$D$4,$S632-4,0)&amp;"")</f>
        <v/>
      </c>
      <c r="F632" s="161" t="str">
        <f ca="1">IF(ISERROR($S632),"",OFFSET('Smelter Reference List'!$E$4,$S632-4,0))</f>
        <v/>
      </c>
      <c r="G632" s="161" t="str">
        <f ca="1">IF(C632=$U$4,"Enter smelter details", IF(ISERROR($S632),"",OFFSET('Smelter Reference List'!$F$4,$S632-4,0)))</f>
        <v/>
      </c>
      <c r="H632" s="247" t="str">
        <f ca="1">IF(ISERROR($S632),"",OFFSET('Smelter Reference List'!$G$4,$S632-4,0))</f>
        <v/>
      </c>
      <c r="I632" s="248" t="str">
        <f ca="1">IF(ISERROR($S632),"",OFFSET('Smelter Reference List'!$H$4,$S632-4,0))</f>
        <v/>
      </c>
      <c r="J632" s="248" t="str">
        <f ca="1">IF(ISERROR($S632),"",OFFSET('Smelter Reference List'!$I$4,$S632-4,0))</f>
        <v/>
      </c>
      <c r="K632" s="245"/>
      <c r="L632" s="245"/>
      <c r="M632" s="245"/>
      <c r="N632" s="245"/>
      <c r="O632" s="245"/>
      <c r="P632" s="245"/>
      <c r="Q632" s="246"/>
      <c r="R632" s="233"/>
      <c r="S632" s="234" t="e">
        <f>IF(C632="",NA(),MATCH($B632&amp;$C632,'Smelter Reference List'!$J:$J,0))</f>
        <v>#N/A</v>
      </c>
      <c r="T632" s="235"/>
      <c r="U632" s="235">
        <f t="shared" ca="1" si="18"/>
        <v>0</v>
      </c>
      <c r="V632" s="235"/>
      <c r="W632" s="235"/>
      <c r="Y632" s="228" t="str">
        <f t="shared" si="19"/>
        <v/>
      </c>
    </row>
    <row r="633" spans="1:25" s="228" customFormat="1" ht="20.25">
      <c r="A633" s="257"/>
      <c r="B633" s="232" t="str">
        <f>IF(LEN(A633)=0,"",INDEX('Smelter Reference List'!$A:$A,MATCH($A633,'Smelter Reference List'!$E:$E,0)))</f>
        <v/>
      </c>
      <c r="C633" s="297" t="str">
        <f>IF(LEN(A633)=0,"",INDEX('Smelter Reference List'!$C:$C,MATCH($A633,'Smelter Reference List'!$E:$E,0)))</f>
        <v/>
      </c>
      <c r="D633" s="161" t="str">
        <f ca="1">IF(ISERROR($S633),"",OFFSET('Smelter Reference List'!$C$4,$S633-4,0)&amp;"")</f>
        <v/>
      </c>
      <c r="E633" s="161" t="str">
        <f ca="1">IF(ISERROR($S633),"",OFFSET('Smelter Reference List'!$D$4,$S633-4,0)&amp;"")</f>
        <v/>
      </c>
      <c r="F633" s="161" t="str">
        <f ca="1">IF(ISERROR($S633),"",OFFSET('Smelter Reference List'!$E$4,$S633-4,0))</f>
        <v/>
      </c>
      <c r="G633" s="161" t="str">
        <f ca="1">IF(C633=$U$4,"Enter smelter details", IF(ISERROR($S633),"",OFFSET('Smelter Reference List'!$F$4,$S633-4,0)))</f>
        <v/>
      </c>
      <c r="H633" s="247" t="str">
        <f ca="1">IF(ISERROR($S633),"",OFFSET('Smelter Reference List'!$G$4,$S633-4,0))</f>
        <v/>
      </c>
      <c r="I633" s="248" t="str">
        <f ca="1">IF(ISERROR($S633),"",OFFSET('Smelter Reference List'!$H$4,$S633-4,0))</f>
        <v/>
      </c>
      <c r="J633" s="248" t="str">
        <f ca="1">IF(ISERROR($S633),"",OFFSET('Smelter Reference List'!$I$4,$S633-4,0))</f>
        <v/>
      </c>
      <c r="K633" s="245"/>
      <c r="L633" s="245"/>
      <c r="M633" s="245"/>
      <c r="N633" s="245"/>
      <c r="O633" s="245"/>
      <c r="P633" s="245"/>
      <c r="Q633" s="246"/>
      <c r="R633" s="233"/>
      <c r="S633" s="234" t="e">
        <f>IF(C633="",NA(),MATCH($B633&amp;$C633,'Smelter Reference List'!$J:$J,0))</f>
        <v>#N/A</v>
      </c>
      <c r="T633" s="235"/>
      <c r="U633" s="235">
        <f t="shared" ca="1" si="18"/>
        <v>0</v>
      </c>
      <c r="V633" s="235"/>
      <c r="W633" s="235"/>
      <c r="Y633" s="228" t="str">
        <f t="shared" si="19"/>
        <v/>
      </c>
    </row>
    <row r="634" spans="1:25" s="228" customFormat="1" ht="20.25">
      <c r="A634" s="257"/>
      <c r="B634" s="232" t="str">
        <f>IF(LEN(A634)=0,"",INDEX('Smelter Reference List'!$A:$A,MATCH($A634,'Smelter Reference List'!$E:$E,0)))</f>
        <v/>
      </c>
      <c r="C634" s="297" t="str">
        <f>IF(LEN(A634)=0,"",INDEX('Smelter Reference List'!$C:$C,MATCH($A634,'Smelter Reference List'!$E:$E,0)))</f>
        <v/>
      </c>
      <c r="D634" s="161" t="str">
        <f ca="1">IF(ISERROR($S634),"",OFFSET('Smelter Reference List'!$C$4,$S634-4,0)&amp;"")</f>
        <v/>
      </c>
      <c r="E634" s="161" t="str">
        <f ca="1">IF(ISERROR($S634),"",OFFSET('Smelter Reference List'!$D$4,$S634-4,0)&amp;"")</f>
        <v/>
      </c>
      <c r="F634" s="161" t="str">
        <f ca="1">IF(ISERROR($S634),"",OFFSET('Smelter Reference List'!$E$4,$S634-4,0))</f>
        <v/>
      </c>
      <c r="G634" s="161" t="str">
        <f ca="1">IF(C634=$U$4,"Enter smelter details", IF(ISERROR($S634),"",OFFSET('Smelter Reference List'!$F$4,$S634-4,0)))</f>
        <v/>
      </c>
      <c r="H634" s="247" t="str">
        <f ca="1">IF(ISERROR($S634),"",OFFSET('Smelter Reference List'!$G$4,$S634-4,0))</f>
        <v/>
      </c>
      <c r="I634" s="248" t="str">
        <f ca="1">IF(ISERROR($S634),"",OFFSET('Smelter Reference List'!$H$4,$S634-4,0))</f>
        <v/>
      </c>
      <c r="J634" s="248" t="str">
        <f ca="1">IF(ISERROR($S634),"",OFFSET('Smelter Reference List'!$I$4,$S634-4,0))</f>
        <v/>
      </c>
      <c r="K634" s="245"/>
      <c r="L634" s="245"/>
      <c r="M634" s="245"/>
      <c r="N634" s="245"/>
      <c r="O634" s="245"/>
      <c r="P634" s="245"/>
      <c r="Q634" s="246"/>
      <c r="R634" s="233"/>
      <c r="S634" s="234" t="e">
        <f>IF(C634="",NA(),MATCH($B634&amp;$C634,'Smelter Reference List'!$J:$J,0))</f>
        <v>#N/A</v>
      </c>
      <c r="T634" s="235"/>
      <c r="U634" s="235">
        <f t="shared" ca="1" si="18"/>
        <v>0</v>
      </c>
      <c r="V634" s="235"/>
      <c r="W634" s="235"/>
      <c r="Y634" s="228" t="str">
        <f t="shared" si="19"/>
        <v/>
      </c>
    </row>
    <row r="635" spans="1:25" s="228" customFormat="1" ht="20.25">
      <c r="A635" s="257"/>
      <c r="B635" s="232" t="str">
        <f>IF(LEN(A635)=0,"",INDEX('Smelter Reference List'!$A:$A,MATCH($A635,'Smelter Reference List'!$E:$E,0)))</f>
        <v/>
      </c>
      <c r="C635" s="297" t="str">
        <f>IF(LEN(A635)=0,"",INDEX('Smelter Reference List'!$C:$C,MATCH($A635,'Smelter Reference List'!$E:$E,0)))</f>
        <v/>
      </c>
      <c r="D635" s="161" t="str">
        <f ca="1">IF(ISERROR($S635),"",OFFSET('Smelter Reference List'!$C$4,$S635-4,0)&amp;"")</f>
        <v/>
      </c>
      <c r="E635" s="161" t="str">
        <f ca="1">IF(ISERROR($S635),"",OFFSET('Smelter Reference List'!$D$4,$S635-4,0)&amp;"")</f>
        <v/>
      </c>
      <c r="F635" s="161" t="str">
        <f ca="1">IF(ISERROR($S635),"",OFFSET('Smelter Reference List'!$E$4,$S635-4,0))</f>
        <v/>
      </c>
      <c r="G635" s="161" t="str">
        <f ca="1">IF(C635=$U$4,"Enter smelter details", IF(ISERROR($S635),"",OFFSET('Smelter Reference List'!$F$4,$S635-4,0)))</f>
        <v/>
      </c>
      <c r="H635" s="247" t="str">
        <f ca="1">IF(ISERROR($S635),"",OFFSET('Smelter Reference List'!$G$4,$S635-4,0))</f>
        <v/>
      </c>
      <c r="I635" s="248" t="str">
        <f ca="1">IF(ISERROR($S635),"",OFFSET('Smelter Reference List'!$H$4,$S635-4,0))</f>
        <v/>
      </c>
      <c r="J635" s="248" t="str">
        <f ca="1">IF(ISERROR($S635),"",OFFSET('Smelter Reference List'!$I$4,$S635-4,0))</f>
        <v/>
      </c>
      <c r="K635" s="245"/>
      <c r="L635" s="245"/>
      <c r="M635" s="245"/>
      <c r="N635" s="245"/>
      <c r="O635" s="245"/>
      <c r="P635" s="245"/>
      <c r="Q635" s="246"/>
      <c r="R635" s="233"/>
      <c r="S635" s="234" t="e">
        <f>IF(C635="",NA(),MATCH($B635&amp;$C635,'Smelter Reference List'!$J:$J,0))</f>
        <v>#N/A</v>
      </c>
      <c r="T635" s="235"/>
      <c r="U635" s="235">
        <f t="shared" ca="1" si="18"/>
        <v>0</v>
      </c>
      <c r="V635" s="235"/>
      <c r="W635" s="235"/>
      <c r="Y635" s="228" t="str">
        <f t="shared" si="19"/>
        <v/>
      </c>
    </row>
    <row r="636" spans="1:25" s="228" customFormat="1" ht="20.25">
      <c r="A636" s="257"/>
      <c r="B636" s="232" t="str">
        <f>IF(LEN(A636)=0,"",INDEX('Smelter Reference List'!$A:$A,MATCH($A636,'Smelter Reference List'!$E:$E,0)))</f>
        <v/>
      </c>
      <c r="C636" s="297" t="str">
        <f>IF(LEN(A636)=0,"",INDEX('Smelter Reference List'!$C:$C,MATCH($A636,'Smelter Reference List'!$E:$E,0)))</f>
        <v/>
      </c>
      <c r="D636" s="161" t="str">
        <f ca="1">IF(ISERROR($S636),"",OFFSET('Smelter Reference List'!$C$4,$S636-4,0)&amp;"")</f>
        <v/>
      </c>
      <c r="E636" s="161" t="str">
        <f ca="1">IF(ISERROR($S636),"",OFFSET('Smelter Reference List'!$D$4,$S636-4,0)&amp;"")</f>
        <v/>
      </c>
      <c r="F636" s="161" t="str">
        <f ca="1">IF(ISERROR($S636),"",OFFSET('Smelter Reference List'!$E$4,$S636-4,0))</f>
        <v/>
      </c>
      <c r="G636" s="161" t="str">
        <f ca="1">IF(C636=$U$4,"Enter smelter details", IF(ISERROR($S636),"",OFFSET('Smelter Reference List'!$F$4,$S636-4,0)))</f>
        <v/>
      </c>
      <c r="H636" s="247" t="str">
        <f ca="1">IF(ISERROR($S636),"",OFFSET('Smelter Reference List'!$G$4,$S636-4,0))</f>
        <v/>
      </c>
      <c r="I636" s="248" t="str">
        <f ca="1">IF(ISERROR($S636),"",OFFSET('Smelter Reference List'!$H$4,$S636-4,0))</f>
        <v/>
      </c>
      <c r="J636" s="248" t="str">
        <f ca="1">IF(ISERROR($S636),"",OFFSET('Smelter Reference List'!$I$4,$S636-4,0))</f>
        <v/>
      </c>
      <c r="K636" s="245"/>
      <c r="L636" s="245"/>
      <c r="M636" s="245"/>
      <c r="N636" s="245"/>
      <c r="O636" s="245"/>
      <c r="P636" s="245"/>
      <c r="Q636" s="246"/>
      <c r="R636" s="233"/>
      <c r="S636" s="234" t="e">
        <f>IF(C636="",NA(),MATCH($B636&amp;$C636,'Smelter Reference List'!$J:$J,0))</f>
        <v>#N/A</v>
      </c>
      <c r="T636" s="235"/>
      <c r="U636" s="235">
        <f t="shared" ca="1" si="18"/>
        <v>0</v>
      </c>
      <c r="V636" s="235"/>
      <c r="W636" s="235"/>
      <c r="Y636" s="228" t="str">
        <f t="shared" si="19"/>
        <v/>
      </c>
    </row>
    <row r="637" spans="1:25" s="228" customFormat="1" ht="20.25">
      <c r="A637" s="257"/>
      <c r="B637" s="232" t="str">
        <f>IF(LEN(A637)=0,"",INDEX('Smelter Reference List'!$A:$A,MATCH($A637,'Smelter Reference List'!$E:$E,0)))</f>
        <v/>
      </c>
      <c r="C637" s="297" t="str">
        <f>IF(LEN(A637)=0,"",INDEX('Smelter Reference List'!$C:$C,MATCH($A637,'Smelter Reference List'!$E:$E,0)))</f>
        <v/>
      </c>
      <c r="D637" s="161" t="str">
        <f ca="1">IF(ISERROR($S637),"",OFFSET('Smelter Reference List'!$C$4,$S637-4,0)&amp;"")</f>
        <v/>
      </c>
      <c r="E637" s="161" t="str">
        <f ca="1">IF(ISERROR($S637),"",OFFSET('Smelter Reference List'!$D$4,$S637-4,0)&amp;"")</f>
        <v/>
      </c>
      <c r="F637" s="161" t="str">
        <f ca="1">IF(ISERROR($S637),"",OFFSET('Smelter Reference List'!$E$4,$S637-4,0))</f>
        <v/>
      </c>
      <c r="G637" s="161" t="str">
        <f ca="1">IF(C637=$U$4,"Enter smelter details", IF(ISERROR($S637),"",OFFSET('Smelter Reference List'!$F$4,$S637-4,0)))</f>
        <v/>
      </c>
      <c r="H637" s="247" t="str">
        <f ca="1">IF(ISERROR($S637),"",OFFSET('Smelter Reference List'!$G$4,$S637-4,0))</f>
        <v/>
      </c>
      <c r="I637" s="248" t="str">
        <f ca="1">IF(ISERROR($S637),"",OFFSET('Smelter Reference List'!$H$4,$S637-4,0))</f>
        <v/>
      </c>
      <c r="J637" s="248" t="str">
        <f ca="1">IF(ISERROR($S637),"",OFFSET('Smelter Reference List'!$I$4,$S637-4,0))</f>
        <v/>
      </c>
      <c r="K637" s="245"/>
      <c r="L637" s="245"/>
      <c r="M637" s="245"/>
      <c r="N637" s="245"/>
      <c r="O637" s="245"/>
      <c r="P637" s="245"/>
      <c r="Q637" s="246"/>
      <c r="R637" s="233"/>
      <c r="S637" s="234" t="e">
        <f>IF(C637="",NA(),MATCH($B637&amp;$C637,'Smelter Reference List'!$J:$J,0))</f>
        <v>#N/A</v>
      </c>
      <c r="T637" s="235"/>
      <c r="U637" s="235">
        <f t="shared" ca="1" si="18"/>
        <v>0</v>
      </c>
      <c r="V637" s="235"/>
      <c r="W637" s="235"/>
      <c r="Y637" s="228" t="str">
        <f t="shared" si="19"/>
        <v/>
      </c>
    </row>
    <row r="638" spans="1:25" s="228" customFormat="1" ht="20.25">
      <c r="A638" s="257"/>
      <c r="B638" s="232" t="str">
        <f>IF(LEN(A638)=0,"",INDEX('Smelter Reference List'!$A:$A,MATCH($A638,'Smelter Reference List'!$E:$E,0)))</f>
        <v/>
      </c>
      <c r="C638" s="297" t="str">
        <f>IF(LEN(A638)=0,"",INDEX('Smelter Reference List'!$C:$C,MATCH($A638,'Smelter Reference List'!$E:$E,0)))</f>
        <v/>
      </c>
      <c r="D638" s="161" t="str">
        <f ca="1">IF(ISERROR($S638),"",OFFSET('Smelter Reference List'!$C$4,$S638-4,0)&amp;"")</f>
        <v/>
      </c>
      <c r="E638" s="161" t="str">
        <f ca="1">IF(ISERROR($S638),"",OFFSET('Smelter Reference List'!$D$4,$S638-4,0)&amp;"")</f>
        <v/>
      </c>
      <c r="F638" s="161" t="str">
        <f ca="1">IF(ISERROR($S638),"",OFFSET('Smelter Reference List'!$E$4,$S638-4,0))</f>
        <v/>
      </c>
      <c r="G638" s="161" t="str">
        <f ca="1">IF(C638=$U$4,"Enter smelter details", IF(ISERROR($S638),"",OFFSET('Smelter Reference List'!$F$4,$S638-4,0)))</f>
        <v/>
      </c>
      <c r="H638" s="247" t="str">
        <f ca="1">IF(ISERROR($S638),"",OFFSET('Smelter Reference List'!$G$4,$S638-4,0))</f>
        <v/>
      </c>
      <c r="I638" s="248" t="str">
        <f ca="1">IF(ISERROR($S638),"",OFFSET('Smelter Reference List'!$H$4,$S638-4,0))</f>
        <v/>
      </c>
      <c r="J638" s="248" t="str">
        <f ca="1">IF(ISERROR($S638),"",OFFSET('Smelter Reference List'!$I$4,$S638-4,0))</f>
        <v/>
      </c>
      <c r="K638" s="245"/>
      <c r="L638" s="245"/>
      <c r="M638" s="245"/>
      <c r="N638" s="245"/>
      <c r="O638" s="245"/>
      <c r="P638" s="245"/>
      <c r="Q638" s="246"/>
      <c r="R638" s="233"/>
      <c r="S638" s="234" t="e">
        <f>IF(C638="",NA(),MATCH($B638&amp;$C638,'Smelter Reference List'!$J:$J,0))</f>
        <v>#N/A</v>
      </c>
      <c r="T638" s="235"/>
      <c r="U638" s="235">
        <f t="shared" ca="1" si="18"/>
        <v>0</v>
      </c>
      <c r="V638" s="235"/>
      <c r="W638" s="235"/>
      <c r="Y638" s="228" t="str">
        <f t="shared" si="19"/>
        <v/>
      </c>
    </row>
    <row r="639" spans="1:25" s="228" customFormat="1" ht="20.25">
      <c r="A639" s="257"/>
      <c r="B639" s="232" t="str">
        <f>IF(LEN(A639)=0,"",INDEX('Smelter Reference List'!$A:$A,MATCH($A639,'Smelter Reference List'!$E:$E,0)))</f>
        <v/>
      </c>
      <c r="C639" s="297" t="str">
        <f>IF(LEN(A639)=0,"",INDEX('Smelter Reference List'!$C:$C,MATCH($A639,'Smelter Reference List'!$E:$E,0)))</f>
        <v/>
      </c>
      <c r="D639" s="161" t="str">
        <f ca="1">IF(ISERROR($S639),"",OFFSET('Smelter Reference List'!$C$4,$S639-4,0)&amp;"")</f>
        <v/>
      </c>
      <c r="E639" s="161" t="str">
        <f ca="1">IF(ISERROR($S639),"",OFFSET('Smelter Reference List'!$D$4,$S639-4,0)&amp;"")</f>
        <v/>
      </c>
      <c r="F639" s="161" t="str">
        <f ca="1">IF(ISERROR($S639),"",OFFSET('Smelter Reference List'!$E$4,$S639-4,0))</f>
        <v/>
      </c>
      <c r="G639" s="161" t="str">
        <f ca="1">IF(C639=$U$4,"Enter smelter details", IF(ISERROR($S639),"",OFFSET('Smelter Reference List'!$F$4,$S639-4,0)))</f>
        <v/>
      </c>
      <c r="H639" s="247" t="str">
        <f ca="1">IF(ISERROR($S639),"",OFFSET('Smelter Reference List'!$G$4,$S639-4,0))</f>
        <v/>
      </c>
      <c r="I639" s="248" t="str">
        <f ca="1">IF(ISERROR($S639),"",OFFSET('Smelter Reference List'!$H$4,$S639-4,0))</f>
        <v/>
      </c>
      <c r="J639" s="248" t="str">
        <f ca="1">IF(ISERROR($S639),"",OFFSET('Smelter Reference List'!$I$4,$S639-4,0))</f>
        <v/>
      </c>
      <c r="K639" s="245"/>
      <c r="L639" s="245"/>
      <c r="M639" s="245"/>
      <c r="N639" s="245"/>
      <c r="O639" s="245"/>
      <c r="P639" s="245"/>
      <c r="Q639" s="246"/>
      <c r="R639" s="233"/>
      <c r="S639" s="234" t="e">
        <f>IF(C639="",NA(),MATCH($B639&amp;$C639,'Smelter Reference List'!$J:$J,0))</f>
        <v>#N/A</v>
      </c>
      <c r="T639" s="235"/>
      <c r="U639" s="235">
        <f t="shared" ca="1" si="18"/>
        <v>0</v>
      </c>
      <c r="V639" s="235"/>
      <c r="W639" s="235"/>
      <c r="Y639" s="228" t="str">
        <f t="shared" si="19"/>
        <v/>
      </c>
    </row>
    <row r="640" spans="1:25" s="228" customFormat="1" ht="20.25">
      <c r="A640" s="257"/>
      <c r="B640" s="232" t="str">
        <f>IF(LEN(A640)=0,"",INDEX('Smelter Reference List'!$A:$A,MATCH($A640,'Smelter Reference List'!$E:$E,0)))</f>
        <v/>
      </c>
      <c r="C640" s="297" t="str">
        <f>IF(LEN(A640)=0,"",INDEX('Smelter Reference List'!$C:$C,MATCH($A640,'Smelter Reference List'!$E:$E,0)))</f>
        <v/>
      </c>
      <c r="D640" s="161" t="str">
        <f ca="1">IF(ISERROR($S640),"",OFFSET('Smelter Reference List'!$C$4,$S640-4,0)&amp;"")</f>
        <v/>
      </c>
      <c r="E640" s="161" t="str">
        <f ca="1">IF(ISERROR($S640),"",OFFSET('Smelter Reference List'!$D$4,$S640-4,0)&amp;"")</f>
        <v/>
      </c>
      <c r="F640" s="161" t="str">
        <f ca="1">IF(ISERROR($S640),"",OFFSET('Smelter Reference List'!$E$4,$S640-4,0))</f>
        <v/>
      </c>
      <c r="G640" s="161" t="str">
        <f ca="1">IF(C640=$U$4,"Enter smelter details", IF(ISERROR($S640),"",OFFSET('Smelter Reference List'!$F$4,$S640-4,0)))</f>
        <v/>
      </c>
      <c r="H640" s="247" t="str">
        <f ca="1">IF(ISERROR($S640),"",OFFSET('Smelter Reference List'!$G$4,$S640-4,0))</f>
        <v/>
      </c>
      <c r="I640" s="248" t="str">
        <f ca="1">IF(ISERROR($S640),"",OFFSET('Smelter Reference List'!$H$4,$S640-4,0))</f>
        <v/>
      </c>
      <c r="J640" s="248" t="str">
        <f ca="1">IF(ISERROR($S640),"",OFFSET('Smelter Reference List'!$I$4,$S640-4,0))</f>
        <v/>
      </c>
      <c r="K640" s="245"/>
      <c r="L640" s="245"/>
      <c r="M640" s="245"/>
      <c r="N640" s="245"/>
      <c r="O640" s="245"/>
      <c r="P640" s="245"/>
      <c r="Q640" s="246"/>
      <c r="R640" s="233"/>
      <c r="S640" s="234" t="e">
        <f>IF(C640="",NA(),MATCH($B640&amp;$C640,'Smelter Reference List'!$J:$J,0))</f>
        <v>#N/A</v>
      </c>
      <c r="T640" s="235"/>
      <c r="U640" s="235">
        <f t="shared" ca="1" si="18"/>
        <v>0</v>
      </c>
      <c r="V640" s="235"/>
      <c r="W640" s="235"/>
      <c r="Y640" s="228" t="str">
        <f t="shared" si="19"/>
        <v/>
      </c>
    </row>
    <row r="641" spans="1:25" s="228" customFormat="1" ht="20.25">
      <c r="A641" s="257"/>
      <c r="B641" s="232" t="str">
        <f>IF(LEN(A641)=0,"",INDEX('Smelter Reference List'!$A:$A,MATCH($A641,'Smelter Reference List'!$E:$E,0)))</f>
        <v/>
      </c>
      <c r="C641" s="297" t="str">
        <f>IF(LEN(A641)=0,"",INDEX('Smelter Reference List'!$C:$C,MATCH($A641,'Smelter Reference List'!$E:$E,0)))</f>
        <v/>
      </c>
      <c r="D641" s="161" t="str">
        <f ca="1">IF(ISERROR($S641),"",OFFSET('Smelter Reference List'!$C$4,$S641-4,0)&amp;"")</f>
        <v/>
      </c>
      <c r="E641" s="161" t="str">
        <f ca="1">IF(ISERROR($S641),"",OFFSET('Smelter Reference List'!$D$4,$S641-4,0)&amp;"")</f>
        <v/>
      </c>
      <c r="F641" s="161" t="str">
        <f ca="1">IF(ISERROR($S641),"",OFFSET('Smelter Reference List'!$E$4,$S641-4,0))</f>
        <v/>
      </c>
      <c r="G641" s="161" t="str">
        <f ca="1">IF(C641=$U$4,"Enter smelter details", IF(ISERROR($S641),"",OFFSET('Smelter Reference List'!$F$4,$S641-4,0)))</f>
        <v/>
      </c>
      <c r="H641" s="247" t="str">
        <f ca="1">IF(ISERROR($S641),"",OFFSET('Smelter Reference List'!$G$4,$S641-4,0))</f>
        <v/>
      </c>
      <c r="I641" s="248" t="str">
        <f ca="1">IF(ISERROR($S641),"",OFFSET('Smelter Reference List'!$H$4,$S641-4,0))</f>
        <v/>
      </c>
      <c r="J641" s="248" t="str">
        <f ca="1">IF(ISERROR($S641),"",OFFSET('Smelter Reference List'!$I$4,$S641-4,0))</f>
        <v/>
      </c>
      <c r="K641" s="245"/>
      <c r="L641" s="245"/>
      <c r="M641" s="245"/>
      <c r="N641" s="245"/>
      <c r="O641" s="245"/>
      <c r="P641" s="245"/>
      <c r="Q641" s="246"/>
      <c r="R641" s="233"/>
      <c r="S641" s="234" t="e">
        <f>IF(C641="",NA(),MATCH($B641&amp;$C641,'Smelter Reference List'!$J:$J,0))</f>
        <v>#N/A</v>
      </c>
      <c r="T641" s="235"/>
      <c r="U641" s="235">
        <f t="shared" ca="1" si="18"/>
        <v>0</v>
      </c>
      <c r="V641" s="235"/>
      <c r="W641" s="235"/>
      <c r="Y641" s="228" t="str">
        <f t="shared" si="19"/>
        <v/>
      </c>
    </row>
    <row r="642" spans="1:25" s="228" customFormat="1" ht="20.25">
      <c r="A642" s="257"/>
      <c r="B642" s="232" t="str">
        <f>IF(LEN(A642)=0,"",INDEX('Smelter Reference List'!$A:$A,MATCH($A642,'Smelter Reference List'!$E:$E,0)))</f>
        <v/>
      </c>
      <c r="C642" s="297" t="str">
        <f>IF(LEN(A642)=0,"",INDEX('Smelter Reference List'!$C:$C,MATCH($A642,'Smelter Reference List'!$E:$E,0)))</f>
        <v/>
      </c>
      <c r="D642" s="161" t="str">
        <f ca="1">IF(ISERROR($S642),"",OFFSET('Smelter Reference List'!$C$4,$S642-4,0)&amp;"")</f>
        <v/>
      </c>
      <c r="E642" s="161" t="str">
        <f ca="1">IF(ISERROR($S642),"",OFFSET('Smelter Reference List'!$D$4,$S642-4,0)&amp;"")</f>
        <v/>
      </c>
      <c r="F642" s="161" t="str">
        <f ca="1">IF(ISERROR($S642),"",OFFSET('Smelter Reference List'!$E$4,$S642-4,0))</f>
        <v/>
      </c>
      <c r="G642" s="161" t="str">
        <f ca="1">IF(C642=$U$4,"Enter smelter details", IF(ISERROR($S642),"",OFFSET('Smelter Reference List'!$F$4,$S642-4,0)))</f>
        <v/>
      </c>
      <c r="H642" s="247" t="str">
        <f ca="1">IF(ISERROR($S642),"",OFFSET('Smelter Reference List'!$G$4,$S642-4,0))</f>
        <v/>
      </c>
      <c r="I642" s="248" t="str">
        <f ca="1">IF(ISERROR($S642),"",OFFSET('Smelter Reference List'!$H$4,$S642-4,0))</f>
        <v/>
      </c>
      <c r="J642" s="248" t="str">
        <f ca="1">IF(ISERROR($S642),"",OFFSET('Smelter Reference List'!$I$4,$S642-4,0))</f>
        <v/>
      </c>
      <c r="K642" s="245"/>
      <c r="L642" s="245"/>
      <c r="M642" s="245"/>
      <c r="N642" s="245"/>
      <c r="O642" s="245"/>
      <c r="P642" s="245"/>
      <c r="Q642" s="246"/>
      <c r="R642" s="233"/>
      <c r="S642" s="234" t="e">
        <f>IF(C642="",NA(),MATCH($B642&amp;$C642,'Smelter Reference List'!$J:$J,0))</f>
        <v>#N/A</v>
      </c>
      <c r="T642" s="235"/>
      <c r="U642" s="235">
        <f t="shared" ca="1" si="18"/>
        <v>0</v>
      </c>
      <c r="V642" s="235"/>
      <c r="W642" s="235"/>
      <c r="Y642" s="228" t="str">
        <f t="shared" si="19"/>
        <v/>
      </c>
    </row>
    <row r="643" spans="1:25" s="228" customFormat="1" ht="20.25">
      <c r="A643" s="257"/>
      <c r="B643" s="232" t="str">
        <f>IF(LEN(A643)=0,"",INDEX('Smelter Reference List'!$A:$A,MATCH($A643,'Smelter Reference List'!$E:$E,0)))</f>
        <v/>
      </c>
      <c r="C643" s="297" t="str">
        <f>IF(LEN(A643)=0,"",INDEX('Smelter Reference List'!$C:$C,MATCH($A643,'Smelter Reference List'!$E:$E,0)))</f>
        <v/>
      </c>
      <c r="D643" s="161" t="str">
        <f ca="1">IF(ISERROR($S643),"",OFFSET('Smelter Reference List'!$C$4,$S643-4,0)&amp;"")</f>
        <v/>
      </c>
      <c r="E643" s="161" t="str">
        <f ca="1">IF(ISERROR($S643),"",OFFSET('Smelter Reference List'!$D$4,$S643-4,0)&amp;"")</f>
        <v/>
      </c>
      <c r="F643" s="161" t="str">
        <f ca="1">IF(ISERROR($S643),"",OFFSET('Smelter Reference List'!$E$4,$S643-4,0))</f>
        <v/>
      </c>
      <c r="G643" s="161" t="str">
        <f ca="1">IF(C643=$U$4,"Enter smelter details", IF(ISERROR($S643),"",OFFSET('Smelter Reference List'!$F$4,$S643-4,0)))</f>
        <v/>
      </c>
      <c r="H643" s="247" t="str">
        <f ca="1">IF(ISERROR($S643),"",OFFSET('Smelter Reference List'!$G$4,$S643-4,0))</f>
        <v/>
      </c>
      <c r="I643" s="248" t="str">
        <f ca="1">IF(ISERROR($S643),"",OFFSET('Smelter Reference List'!$H$4,$S643-4,0))</f>
        <v/>
      </c>
      <c r="J643" s="248" t="str">
        <f ca="1">IF(ISERROR($S643),"",OFFSET('Smelter Reference List'!$I$4,$S643-4,0))</f>
        <v/>
      </c>
      <c r="K643" s="245"/>
      <c r="L643" s="245"/>
      <c r="M643" s="245"/>
      <c r="N643" s="245"/>
      <c r="O643" s="245"/>
      <c r="P643" s="245"/>
      <c r="Q643" s="246"/>
      <c r="R643" s="233"/>
      <c r="S643" s="234" t="e">
        <f>IF(C643="",NA(),MATCH($B643&amp;$C643,'Smelter Reference List'!$J:$J,0))</f>
        <v>#N/A</v>
      </c>
      <c r="T643" s="235"/>
      <c r="U643" s="235">
        <f t="shared" ca="1" si="18"/>
        <v>0</v>
      </c>
      <c r="V643" s="235"/>
      <c r="W643" s="235"/>
      <c r="Y643" s="228" t="str">
        <f t="shared" si="19"/>
        <v/>
      </c>
    </row>
    <row r="644" spans="1:25" s="228" customFormat="1" ht="20.25">
      <c r="A644" s="257"/>
      <c r="B644" s="232" t="str">
        <f>IF(LEN(A644)=0,"",INDEX('Smelter Reference List'!$A:$A,MATCH($A644,'Smelter Reference List'!$E:$E,0)))</f>
        <v/>
      </c>
      <c r="C644" s="297" t="str">
        <f>IF(LEN(A644)=0,"",INDEX('Smelter Reference List'!$C:$C,MATCH($A644,'Smelter Reference List'!$E:$E,0)))</f>
        <v/>
      </c>
      <c r="D644" s="161" t="str">
        <f ca="1">IF(ISERROR($S644),"",OFFSET('Smelter Reference List'!$C$4,$S644-4,0)&amp;"")</f>
        <v/>
      </c>
      <c r="E644" s="161" t="str">
        <f ca="1">IF(ISERROR($S644),"",OFFSET('Smelter Reference List'!$D$4,$S644-4,0)&amp;"")</f>
        <v/>
      </c>
      <c r="F644" s="161" t="str">
        <f ca="1">IF(ISERROR($S644),"",OFFSET('Smelter Reference List'!$E$4,$S644-4,0))</f>
        <v/>
      </c>
      <c r="G644" s="161" t="str">
        <f ca="1">IF(C644=$U$4,"Enter smelter details", IF(ISERROR($S644),"",OFFSET('Smelter Reference List'!$F$4,$S644-4,0)))</f>
        <v/>
      </c>
      <c r="H644" s="247" t="str">
        <f ca="1">IF(ISERROR($S644),"",OFFSET('Smelter Reference List'!$G$4,$S644-4,0))</f>
        <v/>
      </c>
      <c r="I644" s="248" t="str">
        <f ca="1">IF(ISERROR($S644),"",OFFSET('Smelter Reference List'!$H$4,$S644-4,0))</f>
        <v/>
      </c>
      <c r="J644" s="248" t="str">
        <f ca="1">IF(ISERROR($S644),"",OFFSET('Smelter Reference List'!$I$4,$S644-4,0))</f>
        <v/>
      </c>
      <c r="K644" s="245"/>
      <c r="L644" s="245"/>
      <c r="M644" s="245"/>
      <c r="N644" s="245"/>
      <c r="O644" s="245"/>
      <c r="P644" s="245"/>
      <c r="Q644" s="246"/>
      <c r="R644" s="233"/>
      <c r="S644" s="234" t="e">
        <f>IF(C644="",NA(),MATCH($B644&amp;$C644,'Smelter Reference List'!$J:$J,0))</f>
        <v>#N/A</v>
      </c>
      <c r="T644" s="235"/>
      <c r="U644" s="235">
        <f t="shared" ca="1" si="18"/>
        <v>0</v>
      </c>
      <c r="V644" s="235"/>
      <c r="W644" s="235"/>
      <c r="Y644" s="228" t="str">
        <f t="shared" si="19"/>
        <v/>
      </c>
    </row>
    <row r="645" spans="1:25" s="228" customFormat="1" ht="20.25">
      <c r="A645" s="257"/>
      <c r="B645" s="232" t="str">
        <f>IF(LEN(A645)=0,"",INDEX('Smelter Reference List'!$A:$A,MATCH($A645,'Smelter Reference List'!$E:$E,0)))</f>
        <v/>
      </c>
      <c r="C645" s="297" t="str">
        <f>IF(LEN(A645)=0,"",INDEX('Smelter Reference List'!$C:$C,MATCH($A645,'Smelter Reference List'!$E:$E,0)))</f>
        <v/>
      </c>
      <c r="D645" s="161" t="str">
        <f ca="1">IF(ISERROR($S645),"",OFFSET('Smelter Reference List'!$C$4,$S645-4,0)&amp;"")</f>
        <v/>
      </c>
      <c r="E645" s="161" t="str">
        <f ca="1">IF(ISERROR($S645),"",OFFSET('Smelter Reference List'!$D$4,$S645-4,0)&amp;"")</f>
        <v/>
      </c>
      <c r="F645" s="161" t="str">
        <f ca="1">IF(ISERROR($S645),"",OFFSET('Smelter Reference List'!$E$4,$S645-4,0))</f>
        <v/>
      </c>
      <c r="G645" s="161" t="str">
        <f ca="1">IF(C645=$U$4,"Enter smelter details", IF(ISERROR($S645),"",OFFSET('Smelter Reference List'!$F$4,$S645-4,0)))</f>
        <v/>
      </c>
      <c r="H645" s="247" t="str">
        <f ca="1">IF(ISERROR($S645),"",OFFSET('Smelter Reference List'!$G$4,$S645-4,0))</f>
        <v/>
      </c>
      <c r="I645" s="248" t="str">
        <f ca="1">IF(ISERROR($S645),"",OFFSET('Smelter Reference List'!$H$4,$S645-4,0))</f>
        <v/>
      </c>
      <c r="J645" s="248" t="str">
        <f ca="1">IF(ISERROR($S645),"",OFFSET('Smelter Reference List'!$I$4,$S645-4,0))</f>
        <v/>
      </c>
      <c r="K645" s="245"/>
      <c r="L645" s="245"/>
      <c r="M645" s="245"/>
      <c r="N645" s="245"/>
      <c r="O645" s="245"/>
      <c r="P645" s="245"/>
      <c r="Q645" s="246"/>
      <c r="R645" s="233"/>
      <c r="S645" s="234" t="e">
        <f>IF(C645="",NA(),MATCH($B645&amp;$C645,'Smelter Reference List'!$J:$J,0))</f>
        <v>#N/A</v>
      </c>
      <c r="T645" s="235"/>
      <c r="U645" s="235">
        <f t="shared" ca="1" si="18"/>
        <v>0</v>
      </c>
      <c r="V645" s="235"/>
      <c r="W645" s="235"/>
      <c r="Y645" s="228" t="str">
        <f t="shared" si="19"/>
        <v/>
      </c>
    </row>
    <row r="646" spans="1:25" s="228" customFormat="1" ht="20.25">
      <c r="A646" s="257"/>
      <c r="B646" s="232" t="str">
        <f>IF(LEN(A646)=0,"",INDEX('Smelter Reference List'!$A:$A,MATCH($A646,'Smelter Reference List'!$E:$E,0)))</f>
        <v/>
      </c>
      <c r="C646" s="297" t="str">
        <f>IF(LEN(A646)=0,"",INDEX('Smelter Reference List'!$C:$C,MATCH($A646,'Smelter Reference List'!$E:$E,0)))</f>
        <v/>
      </c>
      <c r="D646" s="161" t="str">
        <f ca="1">IF(ISERROR($S646),"",OFFSET('Smelter Reference List'!$C$4,$S646-4,0)&amp;"")</f>
        <v/>
      </c>
      <c r="E646" s="161" t="str">
        <f ca="1">IF(ISERROR($S646),"",OFFSET('Smelter Reference List'!$D$4,$S646-4,0)&amp;"")</f>
        <v/>
      </c>
      <c r="F646" s="161" t="str">
        <f ca="1">IF(ISERROR($S646),"",OFFSET('Smelter Reference List'!$E$4,$S646-4,0))</f>
        <v/>
      </c>
      <c r="G646" s="161" t="str">
        <f ca="1">IF(C646=$U$4,"Enter smelter details", IF(ISERROR($S646),"",OFFSET('Smelter Reference List'!$F$4,$S646-4,0)))</f>
        <v/>
      </c>
      <c r="H646" s="247" t="str">
        <f ca="1">IF(ISERROR($S646),"",OFFSET('Smelter Reference List'!$G$4,$S646-4,0))</f>
        <v/>
      </c>
      <c r="I646" s="248" t="str">
        <f ca="1">IF(ISERROR($S646),"",OFFSET('Smelter Reference List'!$H$4,$S646-4,0))</f>
        <v/>
      </c>
      <c r="J646" s="248" t="str">
        <f ca="1">IF(ISERROR($S646),"",OFFSET('Smelter Reference List'!$I$4,$S646-4,0))</f>
        <v/>
      </c>
      <c r="K646" s="245"/>
      <c r="L646" s="245"/>
      <c r="M646" s="245"/>
      <c r="N646" s="245"/>
      <c r="O646" s="245"/>
      <c r="P646" s="245"/>
      <c r="Q646" s="246"/>
      <c r="R646" s="233"/>
      <c r="S646" s="234" t="e">
        <f>IF(C646="",NA(),MATCH($B646&amp;$C646,'Smelter Reference List'!$J:$J,0))</f>
        <v>#N/A</v>
      </c>
      <c r="T646" s="235"/>
      <c r="U646" s="235">
        <f t="shared" ref="U646:U709" ca="1" si="20">IF(AND(C646="Smelter not listed",OR(LEN(D646)=0,LEN(E646)=0)),1,0)</f>
        <v>0</v>
      </c>
      <c r="V646" s="235"/>
      <c r="W646" s="235"/>
      <c r="Y646" s="228" t="str">
        <f t="shared" ref="Y646:Y709" si="21">B646&amp;C646</f>
        <v/>
      </c>
    </row>
    <row r="647" spans="1:25" s="228" customFormat="1" ht="20.25">
      <c r="A647" s="257"/>
      <c r="B647" s="232" t="str">
        <f>IF(LEN(A647)=0,"",INDEX('Smelter Reference List'!$A:$A,MATCH($A647,'Smelter Reference List'!$E:$E,0)))</f>
        <v/>
      </c>
      <c r="C647" s="297" t="str">
        <f>IF(LEN(A647)=0,"",INDEX('Smelter Reference List'!$C:$C,MATCH($A647,'Smelter Reference List'!$E:$E,0)))</f>
        <v/>
      </c>
      <c r="D647" s="161" t="str">
        <f ca="1">IF(ISERROR($S647),"",OFFSET('Smelter Reference List'!$C$4,$S647-4,0)&amp;"")</f>
        <v/>
      </c>
      <c r="E647" s="161" t="str">
        <f ca="1">IF(ISERROR($S647),"",OFFSET('Smelter Reference List'!$D$4,$S647-4,0)&amp;"")</f>
        <v/>
      </c>
      <c r="F647" s="161" t="str">
        <f ca="1">IF(ISERROR($S647),"",OFFSET('Smelter Reference List'!$E$4,$S647-4,0))</f>
        <v/>
      </c>
      <c r="G647" s="161" t="str">
        <f ca="1">IF(C647=$U$4,"Enter smelter details", IF(ISERROR($S647),"",OFFSET('Smelter Reference List'!$F$4,$S647-4,0)))</f>
        <v/>
      </c>
      <c r="H647" s="247" t="str">
        <f ca="1">IF(ISERROR($S647),"",OFFSET('Smelter Reference List'!$G$4,$S647-4,0))</f>
        <v/>
      </c>
      <c r="I647" s="248" t="str">
        <f ca="1">IF(ISERROR($S647),"",OFFSET('Smelter Reference List'!$H$4,$S647-4,0))</f>
        <v/>
      </c>
      <c r="J647" s="248" t="str">
        <f ca="1">IF(ISERROR($S647),"",OFFSET('Smelter Reference List'!$I$4,$S647-4,0))</f>
        <v/>
      </c>
      <c r="K647" s="245"/>
      <c r="L647" s="245"/>
      <c r="M647" s="245"/>
      <c r="N647" s="245"/>
      <c r="O647" s="245"/>
      <c r="P647" s="245"/>
      <c r="Q647" s="246"/>
      <c r="R647" s="233"/>
      <c r="S647" s="234" t="e">
        <f>IF(C647="",NA(),MATCH($B647&amp;$C647,'Smelter Reference List'!$J:$J,0))</f>
        <v>#N/A</v>
      </c>
      <c r="T647" s="235"/>
      <c r="U647" s="235">
        <f t="shared" ca="1" si="20"/>
        <v>0</v>
      </c>
      <c r="V647" s="235"/>
      <c r="W647" s="235"/>
      <c r="Y647" s="228" t="str">
        <f t="shared" si="21"/>
        <v/>
      </c>
    </row>
    <row r="648" spans="1:25" s="228" customFormat="1" ht="20.25">
      <c r="A648" s="257"/>
      <c r="B648" s="232" t="str">
        <f>IF(LEN(A648)=0,"",INDEX('Smelter Reference List'!$A:$A,MATCH($A648,'Smelter Reference List'!$E:$E,0)))</f>
        <v/>
      </c>
      <c r="C648" s="297" t="str">
        <f>IF(LEN(A648)=0,"",INDEX('Smelter Reference List'!$C:$C,MATCH($A648,'Smelter Reference List'!$E:$E,0)))</f>
        <v/>
      </c>
      <c r="D648" s="161" t="str">
        <f ca="1">IF(ISERROR($S648),"",OFFSET('Smelter Reference List'!$C$4,$S648-4,0)&amp;"")</f>
        <v/>
      </c>
      <c r="E648" s="161" t="str">
        <f ca="1">IF(ISERROR($S648),"",OFFSET('Smelter Reference List'!$D$4,$S648-4,0)&amp;"")</f>
        <v/>
      </c>
      <c r="F648" s="161" t="str">
        <f ca="1">IF(ISERROR($S648),"",OFFSET('Smelter Reference List'!$E$4,$S648-4,0))</f>
        <v/>
      </c>
      <c r="G648" s="161" t="str">
        <f ca="1">IF(C648=$U$4,"Enter smelter details", IF(ISERROR($S648),"",OFFSET('Smelter Reference List'!$F$4,$S648-4,0)))</f>
        <v/>
      </c>
      <c r="H648" s="247" t="str">
        <f ca="1">IF(ISERROR($S648),"",OFFSET('Smelter Reference List'!$G$4,$S648-4,0))</f>
        <v/>
      </c>
      <c r="I648" s="248" t="str">
        <f ca="1">IF(ISERROR($S648),"",OFFSET('Smelter Reference List'!$H$4,$S648-4,0))</f>
        <v/>
      </c>
      <c r="J648" s="248" t="str">
        <f ca="1">IF(ISERROR($S648),"",OFFSET('Smelter Reference List'!$I$4,$S648-4,0))</f>
        <v/>
      </c>
      <c r="K648" s="245"/>
      <c r="L648" s="245"/>
      <c r="M648" s="245"/>
      <c r="N648" s="245"/>
      <c r="O648" s="245"/>
      <c r="P648" s="245"/>
      <c r="Q648" s="246"/>
      <c r="R648" s="233"/>
      <c r="S648" s="234" t="e">
        <f>IF(C648="",NA(),MATCH($B648&amp;$C648,'Smelter Reference List'!$J:$J,0))</f>
        <v>#N/A</v>
      </c>
      <c r="T648" s="235"/>
      <c r="U648" s="235">
        <f t="shared" ca="1" si="20"/>
        <v>0</v>
      </c>
      <c r="V648" s="235"/>
      <c r="W648" s="235"/>
      <c r="Y648" s="228" t="str">
        <f t="shared" si="21"/>
        <v/>
      </c>
    </row>
    <row r="649" spans="1:25" s="228" customFormat="1" ht="20.25">
      <c r="A649" s="257"/>
      <c r="B649" s="232" t="str">
        <f>IF(LEN(A649)=0,"",INDEX('Smelter Reference List'!$A:$A,MATCH($A649,'Smelter Reference List'!$E:$E,0)))</f>
        <v/>
      </c>
      <c r="C649" s="297" t="str">
        <f>IF(LEN(A649)=0,"",INDEX('Smelter Reference List'!$C:$C,MATCH($A649,'Smelter Reference List'!$E:$E,0)))</f>
        <v/>
      </c>
      <c r="D649" s="161" t="str">
        <f ca="1">IF(ISERROR($S649),"",OFFSET('Smelter Reference List'!$C$4,$S649-4,0)&amp;"")</f>
        <v/>
      </c>
      <c r="E649" s="161" t="str">
        <f ca="1">IF(ISERROR($S649),"",OFFSET('Smelter Reference List'!$D$4,$S649-4,0)&amp;"")</f>
        <v/>
      </c>
      <c r="F649" s="161" t="str">
        <f ca="1">IF(ISERROR($S649),"",OFFSET('Smelter Reference List'!$E$4,$S649-4,0))</f>
        <v/>
      </c>
      <c r="G649" s="161" t="str">
        <f ca="1">IF(C649=$U$4,"Enter smelter details", IF(ISERROR($S649),"",OFFSET('Smelter Reference List'!$F$4,$S649-4,0)))</f>
        <v/>
      </c>
      <c r="H649" s="247" t="str">
        <f ca="1">IF(ISERROR($S649),"",OFFSET('Smelter Reference List'!$G$4,$S649-4,0))</f>
        <v/>
      </c>
      <c r="I649" s="248" t="str">
        <f ca="1">IF(ISERROR($S649),"",OFFSET('Smelter Reference List'!$H$4,$S649-4,0))</f>
        <v/>
      </c>
      <c r="J649" s="248" t="str">
        <f ca="1">IF(ISERROR($S649),"",OFFSET('Smelter Reference List'!$I$4,$S649-4,0))</f>
        <v/>
      </c>
      <c r="K649" s="245"/>
      <c r="L649" s="245"/>
      <c r="M649" s="245"/>
      <c r="N649" s="245"/>
      <c r="O649" s="245"/>
      <c r="P649" s="245"/>
      <c r="Q649" s="246"/>
      <c r="R649" s="233"/>
      <c r="S649" s="234" t="e">
        <f>IF(C649="",NA(),MATCH($B649&amp;$C649,'Smelter Reference List'!$J:$J,0))</f>
        <v>#N/A</v>
      </c>
      <c r="T649" s="235"/>
      <c r="U649" s="235">
        <f t="shared" ca="1" si="20"/>
        <v>0</v>
      </c>
      <c r="V649" s="235"/>
      <c r="W649" s="235"/>
      <c r="Y649" s="228" t="str">
        <f t="shared" si="21"/>
        <v/>
      </c>
    </row>
    <row r="650" spans="1:25" s="228" customFormat="1" ht="20.25">
      <c r="A650" s="257"/>
      <c r="B650" s="232" t="str">
        <f>IF(LEN(A650)=0,"",INDEX('Smelter Reference List'!$A:$A,MATCH($A650,'Smelter Reference List'!$E:$E,0)))</f>
        <v/>
      </c>
      <c r="C650" s="297" t="str">
        <f>IF(LEN(A650)=0,"",INDEX('Smelter Reference List'!$C:$C,MATCH($A650,'Smelter Reference List'!$E:$E,0)))</f>
        <v/>
      </c>
      <c r="D650" s="161" t="str">
        <f ca="1">IF(ISERROR($S650),"",OFFSET('Smelter Reference List'!$C$4,$S650-4,0)&amp;"")</f>
        <v/>
      </c>
      <c r="E650" s="161" t="str">
        <f ca="1">IF(ISERROR($S650),"",OFFSET('Smelter Reference List'!$D$4,$S650-4,0)&amp;"")</f>
        <v/>
      </c>
      <c r="F650" s="161" t="str">
        <f ca="1">IF(ISERROR($S650),"",OFFSET('Smelter Reference List'!$E$4,$S650-4,0))</f>
        <v/>
      </c>
      <c r="G650" s="161" t="str">
        <f ca="1">IF(C650=$U$4,"Enter smelter details", IF(ISERROR($S650),"",OFFSET('Smelter Reference List'!$F$4,$S650-4,0)))</f>
        <v/>
      </c>
      <c r="H650" s="247" t="str">
        <f ca="1">IF(ISERROR($S650),"",OFFSET('Smelter Reference List'!$G$4,$S650-4,0))</f>
        <v/>
      </c>
      <c r="I650" s="248" t="str">
        <f ca="1">IF(ISERROR($S650),"",OFFSET('Smelter Reference List'!$H$4,$S650-4,0))</f>
        <v/>
      </c>
      <c r="J650" s="248" t="str">
        <f ca="1">IF(ISERROR($S650),"",OFFSET('Smelter Reference List'!$I$4,$S650-4,0))</f>
        <v/>
      </c>
      <c r="K650" s="245"/>
      <c r="L650" s="245"/>
      <c r="M650" s="245"/>
      <c r="N650" s="245"/>
      <c r="O650" s="245"/>
      <c r="P650" s="245"/>
      <c r="Q650" s="246"/>
      <c r="R650" s="233"/>
      <c r="S650" s="234" t="e">
        <f>IF(C650="",NA(),MATCH($B650&amp;$C650,'Smelter Reference List'!$J:$J,0))</f>
        <v>#N/A</v>
      </c>
      <c r="T650" s="235"/>
      <c r="U650" s="235">
        <f t="shared" ca="1" si="20"/>
        <v>0</v>
      </c>
      <c r="V650" s="235"/>
      <c r="W650" s="235"/>
      <c r="Y650" s="228" t="str">
        <f t="shared" si="21"/>
        <v/>
      </c>
    </row>
    <row r="651" spans="1:25" s="228" customFormat="1" ht="20.25">
      <c r="A651" s="257"/>
      <c r="B651" s="232" t="str">
        <f>IF(LEN(A651)=0,"",INDEX('Smelter Reference List'!$A:$A,MATCH($A651,'Smelter Reference List'!$E:$E,0)))</f>
        <v/>
      </c>
      <c r="C651" s="297" t="str">
        <f>IF(LEN(A651)=0,"",INDEX('Smelter Reference List'!$C:$C,MATCH($A651,'Smelter Reference List'!$E:$E,0)))</f>
        <v/>
      </c>
      <c r="D651" s="161" t="str">
        <f ca="1">IF(ISERROR($S651),"",OFFSET('Smelter Reference List'!$C$4,$S651-4,0)&amp;"")</f>
        <v/>
      </c>
      <c r="E651" s="161" t="str">
        <f ca="1">IF(ISERROR($S651),"",OFFSET('Smelter Reference List'!$D$4,$S651-4,0)&amp;"")</f>
        <v/>
      </c>
      <c r="F651" s="161" t="str">
        <f ca="1">IF(ISERROR($S651),"",OFFSET('Smelter Reference List'!$E$4,$S651-4,0))</f>
        <v/>
      </c>
      <c r="G651" s="161" t="str">
        <f ca="1">IF(C651=$U$4,"Enter smelter details", IF(ISERROR($S651),"",OFFSET('Smelter Reference List'!$F$4,$S651-4,0)))</f>
        <v/>
      </c>
      <c r="H651" s="247" t="str">
        <f ca="1">IF(ISERROR($S651),"",OFFSET('Smelter Reference List'!$G$4,$S651-4,0))</f>
        <v/>
      </c>
      <c r="I651" s="248" t="str">
        <f ca="1">IF(ISERROR($S651),"",OFFSET('Smelter Reference List'!$H$4,$S651-4,0))</f>
        <v/>
      </c>
      <c r="J651" s="248" t="str">
        <f ca="1">IF(ISERROR($S651),"",OFFSET('Smelter Reference List'!$I$4,$S651-4,0))</f>
        <v/>
      </c>
      <c r="K651" s="245"/>
      <c r="L651" s="245"/>
      <c r="M651" s="245"/>
      <c r="N651" s="245"/>
      <c r="O651" s="245"/>
      <c r="P651" s="245"/>
      <c r="Q651" s="246"/>
      <c r="R651" s="233"/>
      <c r="S651" s="234" t="e">
        <f>IF(C651="",NA(),MATCH($B651&amp;$C651,'Smelter Reference List'!$J:$J,0))</f>
        <v>#N/A</v>
      </c>
      <c r="T651" s="235"/>
      <c r="U651" s="235">
        <f t="shared" ca="1" si="20"/>
        <v>0</v>
      </c>
      <c r="V651" s="235"/>
      <c r="W651" s="235"/>
      <c r="Y651" s="228" t="str">
        <f t="shared" si="21"/>
        <v/>
      </c>
    </row>
    <row r="652" spans="1:25" s="228" customFormat="1" ht="20.25">
      <c r="A652" s="257"/>
      <c r="B652" s="232" t="str">
        <f>IF(LEN(A652)=0,"",INDEX('Smelter Reference List'!$A:$A,MATCH($A652,'Smelter Reference List'!$E:$E,0)))</f>
        <v/>
      </c>
      <c r="C652" s="297" t="str">
        <f>IF(LEN(A652)=0,"",INDEX('Smelter Reference List'!$C:$C,MATCH($A652,'Smelter Reference List'!$E:$E,0)))</f>
        <v/>
      </c>
      <c r="D652" s="161" t="str">
        <f ca="1">IF(ISERROR($S652),"",OFFSET('Smelter Reference List'!$C$4,$S652-4,0)&amp;"")</f>
        <v/>
      </c>
      <c r="E652" s="161" t="str">
        <f ca="1">IF(ISERROR($S652),"",OFFSET('Smelter Reference List'!$D$4,$S652-4,0)&amp;"")</f>
        <v/>
      </c>
      <c r="F652" s="161" t="str">
        <f ca="1">IF(ISERROR($S652),"",OFFSET('Smelter Reference List'!$E$4,$S652-4,0))</f>
        <v/>
      </c>
      <c r="G652" s="161" t="str">
        <f ca="1">IF(C652=$U$4,"Enter smelter details", IF(ISERROR($S652),"",OFFSET('Smelter Reference List'!$F$4,$S652-4,0)))</f>
        <v/>
      </c>
      <c r="H652" s="247" t="str">
        <f ca="1">IF(ISERROR($S652),"",OFFSET('Smelter Reference List'!$G$4,$S652-4,0))</f>
        <v/>
      </c>
      <c r="I652" s="248" t="str">
        <f ca="1">IF(ISERROR($S652),"",OFFSET('Smelter Reference List'!$H$4,$S652-4,0))</f>
        <v/>
      </c>
      <c r="J652" s="248" t="str">
        <f ca="1">IF(ISERROR($S652),"",OFFSET('Smelter Reference List'!$I$4,$S652-4,0))</f>
        <v/>
      </c>
      <c r="K652" s="245"/>
      <c r="L652" s="245"/>
      <c r="M652" s="245"/>
      <c r="N652" s="245"/>
      <c r="O652" s="245"/>
      <c r="P652" s="245"/>
      <c r="Q652" s="246"/>
      <c r="R652" s="233"/>
      <c r="S652" s="234" t="e">
        <f>IF(C652="",NA(),MATCH($B652&amp;$C652,'Smelter Reference List'!$J:$J,0))</f>
        <v>#N/A</v>
      </c>
      <c r="T652" s="235"/>
      <c r="U652" s="235">
        <f t="shared" ca="1" si="20"/>
        <v>0</v>
      </c>
      <c r="V652" s="235"/>
      <c r="W652" s="235"/>
      <c r="Y652" s="228" t="str">
        <f t="shared" si="21"/>
        <v/>
      </c>
    </row>
    <row r="653" spans="1:25" s="228" customFormat="1" ht="20.25">
      <c r="A653" s="257"/>
      <c r="B653" s="232" t="str">
        <f>IF(LEN(A653)=0,"",INDEX('Smelter Reference List'!$A:$A,MATCH($A653,'Smelter Reference List'!$E:$E,0)))</f>
        <v/>
      </c>
      <c r="C653" s="297" t="str">
        <f>IF(LEN(A653)=0,"",INDEX('Smelter Reference List'!$C:$C,MATCH($A653,'Smelter Reference List'!$E:$E,0)))</f>
        <v/>
      </c>
      <c r="D653" s="161" t="str">
        <f ca="1">IF(ISERROR($S653),"",OFFSET('Smelter Reference List'!$C$4,$S653-4,0)&amp;"")</f>
        <v/>
      </c>
      <c r="E653" s="161" t="str">
        <f ca="1">IF(ISERROR($S653),"",OFFSET('Smelter Reference List'!$D$4,$S653-4,0)&amp;"")</f>
        <v/>
      </c>
      <c r="F653" s="161" t="str">
        <f ca="1">IF(ISERROR($S653),"",OFFSET('Smelter Reference List'!$E$4,$S653-4,0))</f>
        <v/>
      </c>
      <c r="G653" s="161" t="str">
        <f ca="1">IF(C653=$U$4,"Enter smelter details", IF(ISERROR($S653),"",OFFSET('Smelter Reference List'!$F$4,$S653-4,0)))</f>
        <v/>
      </c>
      <c r="H653" s="247" t="str">
        <f ca="1">IF(ISERROR($S653),"",OFFSET('Smelter Reference List'!$G$4,$S653-4,0))</f>
        <v/>
      </c>
      <c r="I653" s="248" t="str">
        <f ca="1">IF(ISERROR($S653),"",OFFSET('Smelter Reference List'!$H$4,$S653-4,0))</f>
        <v/>
      </c>
      <c r="J653" s="248" t="str">
        <f ca="1">IF(ISERROR($S653),"",OFFSET('Smelter Reference List'!$I$4,$S653-4,0))</f>
        <v/>
      </c>
      <c r="K653" s="245"/>
      <c r="L653" s="245"/>
      <c r="M653" s="245"/>
      <c r="N653" s="245"/>
      <c r="O653" s="245"/>
      <c r="P653" s="245"/>
      <c r="Q653" s="246"/>
      <c r="R653" s="233"/>
      <c r="S653" s="234" t="e">
        <f>IF(C653="",NA(),MATCH($B653&amp;$C653,'Smelter Reference List'!$J:$J,0))</f>
        <v>#N/A</v>
      </c>
      <c r="T653" s="235"/>
      <c r="U653" s="235">
        <f t="shared" ca="1" si="20"/>
        <v>0</v>
      </c>
      <c r="V653" s="235"/>
      <c r="W653" s="235"/>
      <c r="Y653" s="228" t="str">
        <f t="shared" si="21"/>
        <v/>
      </c>
    </row>
    <row r="654" spans="1:25" s="228" customFormat="1" ht="20.25">
      <c r="A654" s="257"/>
      <c r="B654" s="232" t="str">
        <f>IF(LEN(A654)=0,"",INDEX('Smelter Reference List'!$A:$A,MATCH($A654,'Smelter Reference List'!$E:$E,0)))</f>
        <v/>
      </c>
      <c r="C654" s="297" t="str">
        <f>IF(LEN(A654)=0,"",INDEX('Smelter Reference List'!$C:$C,MATCH($A654,'Smelter Reference List'!$E:$E,0)))</f>
        <v/>
      </c>
      <c r="D654" s="161" t="str">
        <f ca="1">IF(ISERROR($S654),"",OFFSET('Smelter Reference List'!$C$4,$S654-4,0)&amp;"")</f>
        <v/>
      </c>
      <c r="E654" s="161" t="str">
        <f ca="1">IF(ISERROR($S654),"",OFFSET('Smelter Reference List'!$D$4,$S654-4,0)&amp;"")</f>
        <v/>
      </c>
      <c r="F654" s="161" t="str">
        <f ca="1">IF(ISERROR($S654),"",OFFSET('Smelter Reference List'!$E$4,$S654-4,0))</f>
        <v/>
      </c>
      <c r="G654" s="161" t="str">
        <f ca="1">IF(C654=$U$4,"Enter smelter details", IF(ISERROR($S654),"",OFFSET('Smelter Reference List'!$F$4,$S654-4,0)))</f>
        <v/>
      </c>
      <c r="H654" s="247" t="str">
        <f ca="1">IF(ISERROR($S654),"",OFFSET('Smelter Reference List'!$G$4,$S654-4,0))</f>
        <v/>
      </c>
      <c r="I654" s="248" t="str">
        <f ca="1">IF(ISERROR($S654),"",OFFSET('Smelter Reference List'!$H$4,$S654-4,0))</f>
        <v/>
      </c>
      <c r="J654" s="248" t="str">
        <f ca="1">IF(ISERROR($S654),"",OFFSET('Smelter Reference List'!$I$4,$S654-4,0))</f>
        <v/>
      </c>
      <c r="K654" s="245"/>
      <c r="L654" s="245"/>
      <c r="M654" s="245"/>
      <c r="N654" s="245"/>
      <c r="O654" s="245"/>
      <c r="P654" s="245"/>
      <c r="Q654" s="246"/>
      <c r="R654" s="233"/>
      <c r="S654" s="234" t="e">
        <f>IF(C654="",NA(),MATCH($B654&amp;$C654,'Smelter Reference List'!$J:$J,0))</f>
        <v>#N/A</v>
      </c>
      <c r="T654" s="235"/>
      <c r="U654" s="235">
        <f t="shared" ca="1" si="20"/>
        <v>0</v>
      </c>
      <c r="V654" s="235"/>
      <c r="W654" s="235"/>
      <c r="Y654" s="228" t="str">
        <f t="shared" si="21"/>
        <v/>
      </c>
    </row>
    <row r="655" spans="1:25" s="228" customFormat="1" ht="20.25">
      <c r="A655" s="257"/>
      <c r="B655" s="232" t="str">
        <f>IF(LEN(A655)=0,"",INDEX('Smelter Reference List'!$A:$A,MATCH($A655,'Smelter Reference List'!$E:$E,0)))</f>
        <v/>
      </c>
      <c r="C655" s="297" t="str">
        <f>IF(LEN(A655)=0,"",INDEX('Smelter Reference List'!$C:$C,MATCH($A655,'Smelter Reference List'!$E:$E,0)))</f>
        <v/>
      </c>
      <c r="D655" s="161" t="str">
        <f ca="1">IF(ISERROR($S655),"",OFFSET('Smelter Reference List'!$C$4,$S655-4,0)&amp;"")</f>
        <v/>
      </c>
      <c r="E655" s="161" t="str">
        <f ca="1">IF(ISERROR($S655),"",OFFSET('Smelter Reference List'!$D$4,$S655-4,0)&amp;"")</f>
        <v/>
      </c>
      <c r="F655" s="161" t="str">
        <f ca="1">IF(ISERROR($S655),"",OFFSET('Smelter Reference List'!$E$4,$S655-4,0))</f>
        <v/>
      </c>
      <c r="G655" s="161" t="str">
        <f ca="1">IF(C655=$U$4,"Enter smelter details", IF(ISERROR($S655),"",OFFSET('Smelter Reference List'!$F$4,$S655-4,0)))</f>
        <v/>
      </c>
      <c r="H655" s="247" t="str">
        <f ca="1">IF(ISERROR($S655),"",OFFSET('Smelter Reference List'!$G$4,$S655-4,0))</f>
        <v/>
      </c>
      <c r="I655" s="248" t="str">
        <f ca="1">IF(ISERROR($S655),"",OFFSET('Smelter Reference List'!$H$4,$S655-4,0))</f>
        <v/>
      </c>
      <c r="J655" s="248" t="str">
        <f ca="1">IF(ISERROR($S655),"",OFFSET('Smelter Reference List'!$I$4,$S655-4,0))</f>
        <v/>
      </c>
      <c r="K655" s="245"/>
      <c r="L655" s="245"/>
      <c r="M655" s="245"/>
      <c r="N655" s="245"/>
      <c r="O655" s="245"/>
      <c r="P655" s="245"/>
      <c r="Q655" s="246"/>
      <c r="R655" s="233"/>
      <c r="S655" s="234" t="e">
        <f>IF(C655="",NA(),MATCH($B655&amp;$C655,'Smelter Reference List'!$J:$J,0))</f>
        <v>#N/A</v>
      </c>
      <c r="T655" s="235"/>
      <c r="U655" s="235">
        <f t="shared" ca="1" si="20"/>
        <v>0</v>
      </c>
      <c r="V655" s="235"/>
      <c r="W655" s="235"/>
      <c r="Y655" s="228" t="str">
        <f t="shared" si="21"/>
        <v/>
      </c>
    </row>
    <row r="656" spans="1:25" s="228" customFormat="1" ht="20.25">
      <c r="A656" s="257"/>
      <c r="B656" s="232" t="str">
        <f>IF(LEN(A656)=0,"",INDEX('Smelter Reference List'!$A:$A,MATCH($A656,'Smelter Reference List'!$E:$E,0)))</f>
        <v/>
      </c>
      <c r="C656" s="297" t="str">
        <f>IF(LEN(A656)=0,"",INDEX('Smelter Reference List'!$C:$C,MATCH($A656,'Smelter Reference List'!$E:$E,0)))</f>
        <v/>
      </c>
      <c r="D656" s="161" t="str">
        <f ca="1">IF(ISERROR($S656),"",OFFSET('Smelter Reference List'!$C$4,$S656-4,0)&amp;"")</f>
        <v/>
      </c>
      <c r="E656" s="161" t="str">
        <f ca="1">IF(ISERROR($S656),"",OFFSET('Smelter Reference List'!$D$4,$S656-4,0)&amp;"")</f>
        <v/>
      </c>
      <c r="F656" s="161" t="str">
        <f ca="1">IF(ISERROR($S656),"",OFFSET('Smelter Reference List'!$E$4,$S656-4,0))</f>
        <v/>
      </c>
      <c r="G656" s="161" t="str">
        <f ca="1">IF(C656=$U$4,"Enter smelter details", IF(ISERROR($S656),"",OFFSET('Smelter Reference List'!$F$4,$S656-4,0)))</f>
        <v/>
      </c>
      <c r="H656" s="247" t="str">
        <f ca="1">IF(ISERROR($S656),"",OFFSET('Smelter Reference List'!$G$4,$S656-4,0))</f>
        <v/>
      </c>
      <c r="I656" s="248" t="str">
        <f ca="1">IF(ISERROR($S656),"",OFFSET('Smelter Reference List'!$H$4,$S656-4,0))</f>
        <v/>
      </c>
      <c r="J656" s="248" t="str">
        <f ca="1">IF(ISERROR($S656),"",OFFSET('Smelter Reference List'!$I$4,$S656-4,0))</f>
        <v/>
      </c>
      <c r="K656" s="245"/>
      <c r="L656" s="245"/>
      <c r="M656" s="245"/>
      <c r="N656" s="245"/>
      <c r="O656" s="245"/>
      <c r="P656" s="245"/>
      <c r="Q656" s="246"/>
      <c r="R656" s="233"/>
      <c r="S656" s="234" t="e">
        <f>IF(C656="",NA(),MATCH($B656&amp;$C656,'Smelter Reference List'!$J:$J,0))</f>
        <v>#N/A</v>
      </c>
      <c r="T656" s="235"/>
      <c r="U656" s="235">
        <f t="shared" ca="1" si="20"/>
        <v>0</v>
      </c>
      <c r="V656" s="235"/>
      <c r="W656" s="235"/>
      <c r="Y656" s="228" t="str">
        <f t="shared" si="21"/>
        <v/>
      </c>
    </row>
    <row r="657" spans="1:25" s="228" customFormat="1" ht="20.25">
      <c r="A657" s="257"/>
      <c r="B657" s="232" t="str">
        <f>IF(LEN(A657)=0,"",INDEX('Smelter Reference List'!$A:$A,MATCH($A657,'Smelter Reference List'!$E:$E,0)))</f>
        <v/>
      </c>
      <c r="C657" s="297" t="str">
        <f>IF(LEN(A657)=0,"",INDEX('Smelter Reference List'!$C:$C,MATCH($A657,'Smelter Reference List'!$E:$E,0)))</f>
        <v/>
      </c>
      <c r="D657" s="161" t="str">
        <f ca="1">IF(ISERROR($S657),"",OFFSET('Smelter Reference List'!$C$4,$S657-4,0)&amp;"")</f>
        <v/>
      </c>
      <c r="E657" s="161" t="str">
        <f ca="1">IF(ISERROR($S657),"",OFFSET('Smelter Reference List'!$D$4,$S657-4,0)&amp;"")</f>
        <v/>
      </c>
      <c r="F657" s="161" t="str">
        <f ca="1">IF(ISERROR($S657),"",OFFSET('Smelter Reference List'!$E$4,$S657-4,0))</f>
        <v/>
      </c>
      <c r="G657" s="161" t="str">
        <f ca="1">IF(C657=$U$4,"Enter smelter details", IF(ISERROR($S657),"",OFFSET('Smelter Reference List'!$F$4,$S657-4,0)))</f>
        <v/>
      </c>
      <c r="H657" s="247" t="str">
        <f ca="1">IF(ISERROR($S657),"",OFFSET('Smelter Reference List'!$G$4,$S657-4,0))</f>
        <v/>
      </c>
      <c r="I657" s="248" t="str">
        <f ca="1">IF(ISERROR($S657),"",OFFSET('Smelter Reference List'!$H$4,$S657-4,0))</f>
        <v/>
      </c>
      <c r="J657" s="248" t="str">
        <f ca="1">IF(ISERROR($S657),"",OFFSET('Smelter Reference List'!$I$4,$S657-4,0))</f>
        <v/>
      </c>
      <c r="K657" s="245"/>
      <c r="L657" s="245"/>
      <c r="M657" s="245"/>
      <c r="N657" s="245"/>
      <c r="O657" s="245"/>
      <c r="P657" s="245"/>
      <c r="Q657" s="246"/>
      <c r="R657" s="233"/>
      <c r="S657" s="234" t="e">
        <f>IF(C657="",NA(),MATCH($B657&amp;$C657,'Smelter Reference List'!$J:$J,0))</f>
        <v>#N/A</v>
      </c>
      <c r="T657" s="235"/>
      <c r="U657" s="235">
        <f t="shared" ca="1" si="20"/>
        <v>0</v>
      </c>
      <c r="V657" s="235"/>
      <c r="W657" s="235"/>
      <c r="Y657" s="228" t="str">
        <f t="shared" si="21"/>
        <v/>
      </c>
    </row>
    <row r="658" spans="1:25" s="228" customFormat="1" ht="20.25">
      <c r="A658" s="257"/>
      <c r="B658" s="232" t="str">
        <f>IF(LEN(A658)=0,"",INDEX('Smelter Reference List'!$A:$A,MATCH($A658,'Smelter Reference List'!$E:$E,0)))</f>
        <v/>
      </c>
      <c r="C658" s="297" t="str">
        <f>IF(LEN(A658)=0,"",INDEX('Smelter Reference List'!$C:$C,MATCH($A658,'Smelter Reference List'!$E:$E,0)))</f>
        <v/>
      </c>
      <c r="D658" s="161" t="str">
        <f ca="1">IF(ISERROR($S658),"",OFFSET('Smelter Reference List'!$C$4,$S658-4,0)&amp;"")</f>
        <v/>
      </c>
      <c r="E658" s="161" t="str">
        <f ca="1">IF(ISERROR($S658),"",OFFSET('Smelter Reference List'!$D$4,$S658-4,0)&amp;"")</f>
        <v/>
      </c>
      <c r="F658" s="161" t="str">
        <f ca="1">IF(ISERROR($S658),"",OFFSET('Smelter Reference List'!$E$4,$S658-4,0))</f>
        <v/>
      </c>
      <c r="G658" s="161" t="str">
        <f ca="1">IF(C658=$U$4,"Enter smelter details", IF(ISERROR($S658),"",OFFSET('Smelter Reference List'!$F$4,$S658-4,0)))</f>
        <v/>
      </c>
      <c r="H658" s="247" t="str">
        <f ca="1">IF(ISERROR($S658),"",OFFSET('Smelter Reference List'!$G$4,$S658-4,0))</f>
        <v/>
      </c>
      <c r="I658" s="248" t="str">
        <f ca="1">IF(ISERROR($S658),"",OFFSET('Smelter Reference List'!$H$4,$S658-4,0))</f>
        <v/>
      </c>
      <c r="J658" s="248" t="str">
        <f ca="1">IF(ISERROR($S658),"",OFFSET('Smelter Reference List'!$I$4,$S658-4,0))</f>
        <v/>
      </c>
      <c r="K658" s="245"/>
      <c r="L658" s="245"/>
      <c r="M658" s="245"/>
      <c r="N658" s="245"/>
      <c r="O658" s="245"/>
      <c r="P658" s="245"/>
      <c r="Q658" s="246"/>
      <c r="R658" s="233"/>
      <c r="S658" s="234" t="e">
        <f>IF(C658="",NA(),MATCH($B658&amp;$C658,'Smelter Reference List'!$J:$J,0))</f>
        <v>#N/A</v>
      </c>
      <c r="T658" s="235"/>
      <c r="U658" s="235">
        <f t="shared" ca="1" si="20"/>
        <v>0</v>
      </c>
      <c r="V658" s="235"/>
      <c r="W658" s="235"/>
      <c r="Y658" s="228" t="str">
        <f t="shared" si="21"/>
        <v/>
      </c>
    </row>
    <row r="659" spans="1:25" s="228" customFormat="1" ht="20.25">
      <c r="A659" s="257"/>
      <c r="B659" s="232" t="str">
        <f>IF(LEN(A659)=0,"",INDEX('Smelter Reference List'!$A:$A,MATCH($A659,'Smelter Reference List'!$E:$E,0)))</f>
        <v/>
      </c>
      <c r="C659" s="297" t="str">
        <f>IF(LEN(A659)=0,"",INDEX('Smelter Reference List'!$C:$C,MATCH($A659,'Smelter Reference List'!$E:$E,0)))</f>
        <v/>
      </c>
      <c r="D659" s="161" t="str">
        <f ca="1">IF(ISERROR($S659),"",OFFSET('Smelter Reference List'!$C$4,$S659-4,0)&amp;"")</f>
        <v/>
      </c>
      <c r="E659" s="161" t="str">
        <f ca="1">IF(ISERROR($S659),"",OFFSET('Smelter Reference List'!$D$4,$S659-4,0)&amp;"")</f>
        <v/>
      </c>
      <c r="F659" s="161" t="str">
        <f ca="1">IF(ISERROR($S659),"",OFFSET('Smelter Reference List'!$E$4,$S659-4,0))</f>
        <v/>
      </c>
      <c r="G659" s="161" t="str">
        <f ca="1">IF(C659=$U$4,"Enter smelter details", IF(ISERROR($S659),"",OFFSET('Smelter Reference List'!$F$4,$S659-4,0)))</f>
        <v/>
      </c>
      <c r="H659" s="247" t="str">
        <f ca="1">IF(ISERROR($S659),"",OFFSET('Smelter Reference List'!$G$4,$S659-4,0))</f>
        <v/>
      </c>
      <c r="I659" s="248" t="str">
        <f ca="1">IF(ISERROR($S659),"",OFFSET('Smelter Reference List'!$H$4,$S659-4,0))</f>
        <v/>
      </c>
      <c r="J659" s="248" t="str">
        <f ca="1">IF(ISERROR($S659),"",OFFSET('Smelter Reference List'!$I$4,$S659-4,0))</f>
        <v/>
      </c>
      <c r="K659" s="245"/>
      <c r="L659" s="245"/>
      <c r="M659" s="245"/>
      <c r="N659" s="245"/>
      <c r="O659" s="245"/>
      <c r="P659" s="245"/>
      <c r="Q659" s="246"/>
      <c r="R659" s="233"/>
      <c r="S659" s="234" t="e">
        <f>IF(C659="",NA(),MATCH($B659&amp;$C659,'Smelter Reference List'!$J:$J,0))</f>
        <v>#N/A</v>
      </c>
      <c r="T659" s="235"/>
      <c r="U659" s="235">
        <f t="shared" ca="1" si="20"/>
        <v>0</v>
      </c>
      <c r="V659" s="235"/>
      <c r="W659" s="235"/>
      <c r="Y659" s="228" t="str">
        <f t="shared" si="21"/>
        <v/>
      </c>
    </row>
    <row r="660" spans="1:25" s="228" customFormat="1" ht="20.25">
      <c r="A660" s="257"/>
      <c r="B660" s="232" t="str">
        <f>IF(LEN(A660)=0,"",INDEX('Smelter Reference List'!$A:$A,MATCH($A660,'Smelter Reference List'!$E:$E,0)))</f>
        <v/>
      </c>
      <c r="C660" s="297" t="str">
        <f>IF(LEN(A660)=0,"",INDEX('Smelter Reference List'!$C:$C,MATCH($A660,'Smelter Reference List'!$E:$E,0)))</f>
        <v/>
      </c>
      <c r="D660" s="161" t="str">
        <f ca="1">IF(ISERROR($S660),"",OFFSET('Smelter Reference List'!$C$4,$S660-4,0)&amp;"")</f>
        <v/>
      </c>
      <c r="E660" s="161" t="str">
        <f ca="1">IF(ISERROR($S660),"",OFFSET('Smelter Reference List'!$D$4,$S660-4,0)&amp;"")</f>
        <v/>
      </c>
      <c r="F660" s="161" t="str">
        <f ca="1">IF(ISERROR($S660),"",OFFSET('Smelter Reference List'!$E$4,$S660-4,0))</f>
        <v/>
      </c>
      <c r="G660" s="161" t="str">
        <f ca="1">IF(C660=$U$4,"Enter smelter details", IF(ISERROR($S660),"",OFFSET('Smelter Reference List'!$F$4,$S660-4,0)))</f>
        <v/>
      </c>
      <c r="H660" s="247" t="str">
        <f ca="1">IF(ISERROR($S660),"",OFFSET('Smelter Reference List'!$G$4,$S660-4,0))</f>
        <v/>
      </c>
      <c r="I660" s="248" t="str">
        <f ca="1">IF(ISERROR($S660),"",OFFSET('Smelter Reference List'!$H$4,$S660-4,0))</f>
        <v/>
      </c>
      <c r="J660" s="248" t="str">
        <f ca="1">IF(ISERROR($S660),"",OFFSET('Smelter Reference List'!$I$4,$S660-4,0))</f>
        <v/>
      </c>
      <c r="K660" s="245"/>
      <c r="L660" s="245"/>
      <c r="M660" s="245"/>
      <c r="N660" s="245"/>
      <c r="O660" s="245"/>
      <c r="P660" s="245"/>
      <c r="Q660" s="246"/>
      <c r="R660" s="233"/>
      <c r="S660" s="234" t="e">
        <f>IF(C660="",NA(),MATCH($B660&amp;$C660,'Smelter Reference List'!$J:$J,0))</f>
        <v>#N/A</v>
      </c>
      <c r="T660" s="235"/>
      <c r="U660" s="235">
        <f t="shared" ca="1" si="20"/>
        <v>0</v>
      </c>
      <c r="V660" s="235"/>
      <c r="W660" s="235"/>
      <c r="Y660" s="228" t="str">
        <f t="shared" si="21"/>
        <v/>
      </c>
    </row>
    <row r="661" spans="1:25" s="228" customFormat="1" ht="20.25">
      <c r="A661" s="257"/>
      <c r="B661" s="232" t="str">
        <f>IF(LEN(A661)=0,"",INDEX('Smelter Reference List'!$A:$A,MATCH($A661,'Smelter Reference List'!$E:$E,0)))</f>
        <v/>
      </c>
      <c r="C661" s="297" t="str">
        <f>IF(LEN(A661)=0,"",INDEX('Smelter Reference List'!$C:$C,MATCH($A661,'Smelter Reference List'!$E:$E,0)))</f>
        <v/>
      </c>
      <c r="D661" s="161" t="str">
        <f ca="1">IF(ISERROR($S661),"",OFFSET('Smelter Reference List'!$C$4,$S661-4,0)&amp;"")</f>
        <v/>
      </c>
      <c r="E661" s="161" t="str">
        <f ca="1">IF(ISERROR($S661),"",OFFSET('Smelter Reference List'!$D$4,$S661-4,0)&amp;"")</f>
        <v/>
      </c>
      <c r="F661" s="161" t="str">
        <f ca="1">IF(ISERROR($S661),"",OFFSET('Smelter Reference List'!$E$4,$S661-4,0))</f>
        <v/>
      </c>
      <c r="G661" s="161" t="str">
        <f ca="1">IF(C661=$U$4,"Enter smelter details", IF(ISERROR($S661),"",OFFSET('Smelter Reference List'!$F$4,$S661-4,0)))</f>
        <v/>
      </c>
      <c r="H661" s="247" t="str">
        <f ca="1">IF(ISERROR($S661),"",OFFSET('Smelter Reference List'!$G$4,$S661-4,0))</f>
        <v/>
      </c>
      <c r="I661" s="248" t="str">
        <f ca="1">IF(ISERROR($S661),"",OFFSET('Smelter Reference List'!$H$4,$S661-4,0))</f>
        <v/>
      </c>
      <c r="J661" s="248" t="str">
        <f ca="1">IF(ISERROR($S661),"",OFFSET('Smelter Reference List'!$I$4,$S661-4,0))</f>
        <v/>
      </c>
      <c r="K661" s="245"/>
      <c r="L661" s="245"/>
      <c r="M661" s="245"/>
      <c r="N661" s="245"/>
      <c r="O661" s="245"/>
      <c r="P661" s="245"/>
      <c r="Q661" s="246"/>
      <c r="R661" s="233"/>
      <c r="S661" s="234" t="e">
        <f>IF(C661="",NA(),MATCH($B661&amp;$C661,'Smelter Reference List'!$J:$J,0))</f>
        <v>#N/A</v>
      </c>
      <c r="T661" s="235"/>
      <c r="U661" s="235">
        <f t="shared" ca="1" si="20"/>
        <v>0</v>
      </c>
      <c r="V661" s="235"/>
      <c r="W661" s="235"/>
      <c r="Y661" s="228" t="str">
        <f t="shared" si="21"/>
        <v/>
      </c>
    </row>
    <row r="662" spans="1:25" s="228" customFormat="1" ht="20.25">
      <c r="A662" s="257"/>
      <c r="B662" s="232" t="str">
        <f>IF(LEN(A662)=0,"",INDEX('Smelter Reference List'!$A:$A,MATCH($A662,'Smelter Reference List'!$E:$E,0)))</f>
        <v/>
      </c>
      <c r="C662" s="297" t="str">
        <f>IF(LEN(A662)=0,"",INDEX('Smelter Reference List'!$C:$C,MATCH($A662,'Smelter Reference List'!$E:$E,0)))</f>
        <v/>
      </c>
      <c r="D662" s="161" t="str">
        <f ca="1">IF(ISERROR($S662),"",OFFSET('Smelter Reference List'!$C$4,$S662-4,0)&amp;"")</f>
        <v/>
      </c>
      <c r="E662" s="161" t="str">
        <f ca="1">IF(ISERROR($S662),"",OFFSET('Smelter Reference List'!$D$4,$S662-4,0)&amp;"")</f>
        <v/>
      </c>
      <c r="F662" s="161" t="str">
        <f ca="1">IF(ISERROR($S662),"",OFFSET('Smelter Reference List'!$E$4,$S662-4,0))</f>
        <v/>
      </c>
      <c r="G662" s="161" t="str">
        <f ca="1">IF(C662=$U$4,"Enter smelter details", IF(ISERROR($S662),"",OFFSET('Smelter Reference List'!$F$4,$S662-4,0)))</f>
        <v/>
      </c>
      <c r="H662" s="247" t="str">
        <f ca="1">IF(ISERROR($S662),"",OFFSET('Smelter Reference List'!$G$4,$S662-4,0))</f>
        <v/>
      </c>
      <c r="I662" s="248" t="str">
        <f ca="1">IF(ISERROR($S662),"",OFFSET('Smelter Reference List'!$H$4,$S662-4,0))</f>
        <v/>
      </c>
      <c r="J662" s="248" t="str">
        <f ca="1">IF(ISERROR($S662),"",OFFSET('Smelter Reference List'!$I$4,$S662-4,0))</f>
        <v/>
      </c>
      <c r="K662" s="245"/>
      <c r="L662" s="245"/>
      <c r="M662" s="245"/>
      <c r="N662" s="245"/>
      <c r="O662" s="245"/>
      <c r="P662" s="245"/>
      <c r="Q662" s="246"/>
      <c r="R662" s="233"/>
      <c r="S662" s="234" t="e">
        <f>IF(C662="",NA(),MATCH($B662&amp;$C662,'Smelter Reference List'!$J:$J,0))</f>
        <v>#N/A</v>
      </c>
      <c r="T662" s="235"/>
      <c r="U662" s="235">
        <f t="shared" ca="1" si="20"/>
        <v>0</v>
      </c>
      <c r="V662" s="235"/>
      <c r="W662" s="235"/>
      <c r="Y662" s="228" t="str">
        <f t="shared" si="21"/>
        <v/>
      </c>
    </row>
    <row r="663" spans="1:25" s="228" customFormat="1" ht="20.25">
      <c r="A663" s="257"/>
      <c r="B663" s="232" t="str">
        <f>IF(LEN(A663)=0,"",INDEX('Smelter Reference List'!$A:$A,MATCH($A663,'Smelter Reference List'!$E:$E,0)))</f>
        <v/>
      </c>
      <c r="C663" s="297" t="str">
        <f>IF(LEN(A663)=0,"",INDEX('Smelter Reference List'!$C:$C,MATCH($A663,'Smelter Reference List'!$E:$E,0)))</f>
        <v/>
      </c>
      <c r="D663" s="161" t="str">
        <f ca="1">IF(ISERROR($S663),"",OFFSET('Smelter Reference List'!$C$4,$S663-4,0)&amp;"")</f>
        <v/>
      </c>
      <c r="E663" s="161" t="str">
        <f ca="1">IF(ISERROR($S663),"",OFFSET('Smelter Reference List'!$D$4,$S663-4,0)&amp;"")</f>
        <v/>
      </c>
      <c r="F663" s="161" t="str">
        <f ca="1">IF(ISERROR($S663),"",OFFSET('Smelter Reference List'!$E$4,$S663-4,0))</f>
        <v/>
      </c>
      <c r="G663" s="161" t="str">
        <f ca="1">IF(C663=$U$4,"Enter smelter details", IF(ISERROR($S663),"",OFFSET('Smelter Reference List'!$F$4,$S663-4,0)))</f>
        <v/>
      </c>
      <c r="H663" s="247" t="str">
        <f ca="1">IF(ISERROR($S663),"",OFFSET('Smelter Reference List'!$G$4,$S663-4,0))</f>
        <v/>
      </c>
      <c r="I663" s="248" t="str">
        <f ca="1">IF(ISERROR($S663),"",OFFSET('Smelter Reference List'!$H$4,$S663-4,0))</f>
        <v/>
      </c>
      <c r="J663" s="248" t="str">
        <f ca="1">IF(ISERROR($S663),"",OFFSET('Smelter Reference List'!$I$4,$S663-4,0))</f>
        <v/>
      </c>
      <c r="K663" s="245"/>
      <c r="L663" s="245"/>
      <c r="M663" s="245"/>
      <c r="N663" s="245"/>
      <c r="O663" s="245"/>
      <c r="P663" s="245"/>
      <c r="Q663" s="246"/>
      <c r="R663" s="233"/>
      <c r="S663" s="234" t="e">
        <f>IF(C663="",NA(),MATCH($B663&amp;$C663,'Smelter Reference List'!$J:$J,0))</f>
        <v>#N/A</v>
      </c>
      <c r="T663" s="235"/>
      <c r="U663" s="235">
        <f t="shared" ca="1" si="20"/>
        <v>0</v>
      </c>
      <c r="V663" s="235"/>
      <c r="W663" s="235"/>
      <c r="Y663" s="228" t="str">
        <f t="shared" si="21"/>
        <v/>
      </c>
    </row>
    <row r="664" spans="1:25" s="228" customFormat="1" ht="20.25">
      <c r="A664" s="257"/>
      <c r="B664" s="232" t="str">
        <f>IF(LEN(A664)=0,"",INDEX('Smelter Reference List'!$A:$A,MATCH($A664,'Smelter Reference List'!$E:$E,0)))</f>
        <v/>
      </c>
      <c r="C664" s="297" t="str">
        <f>IF(LEN(A664)=0,"",INDEX('Smelter Reference List'!$C:$C,MATCH($A664,'Smelter Reference List'!$E:$E,0)))</f>
        <v/>
      </c>
      <c r="D664" s="161" t="str">
        <f ca="1">IF(ISERROR($S664),"",OFFSET('Smelter Reference List'!$C$4,$S664-4,0)&amp;"")</f>
        <v/>
      </c>
      <c r="E664" s="161" t="str">
        <f ca="1">IF(ISERROR($S664),"",OFFSET('Smelter Reference List'!$D$4,$S664-4,0)&amp;"")</f>
        <v/>
      </c>
      <c r="F664" s="161" t="str">
        <f ca="1">IF(ISERROR($S664),"",OFFSET('Smelter Reference List'!$E$4,$S664-4,0))</f>
        <v/>
      </c>
      <c r="G664" s="161" t="str">
        <f ca="1">IF(C664=$U$4,"Enter smelter details", IF(ISERROR($S664),"",OFFSET('Smelter Reference List'!$F$4,$S664-4,0)))</f>
        <v/>
      </c>
      <c r="H664" s="247" t="str">
        <f ca="1">IF(ISERROR($S664),"",OFFSET('Smelter Reference List'!$G$4,$S664-4,0))</f>
        <v/>
      </c>
      <c r="I664" s="248" t="str">
        <f ca="1">IF(ISERROR($S664),"",OFFSET('Smelter Reference List'!$H$4,$S664-4,0))</f>
        <v/>
      </c>
      <c r="J664" s="248" t="str">
        <f ca="1">IF(ISERROR($S664),"",OFFSET('Smelter Reference List'!$I$4,$S664-4,0))</f>
        <v/>
      </c>
      <c r="K664" s="245"/>
      <c r="L664" s="245"/>
      <c r="M664" s="245"/>
      <c r="N664" s="245"/>
      <c r="O664" s="245"/>
      <c r="P664" s="245"/>
      <c r="Q664" s="246"/>
      <c r="R664" s="233"/>
      <c r="S664" s="234" t="e">
        <f>IF(C664="",NA(),MATCH($B664&amp;$C664,'Smelter Reference List'!$J:$J,0))</f>
        <v>#N/A</v>
      </c>
      <c r="T664" s="235"/>
      <c r="U664" s="235">
        <f t="shared" ca="1" si="20"/>
        <v>0</v>
      </c>
      <c r="V664" s="235"/>
      <c r="W664" s="235"/>
      <c r="Y664" s="228" t="str">
        <f t="shared" si="21"/>
        <v/>
      </c>
    </row>
    <row r="665" spans="1:25" s="228" customFormat="1" ht="20.25">
      <c r="A665" s="257"/>
      <c r="B665" s="232" t="str">
        <f>IF(LEN(A665)=0,"",INDEX('Smelter Reference List'!$A:$A,MATCH($A665,'Smelter Reference List'!$E:$E,0)))</f>
        <v/>
      </c>
      <c r="C665" s="297" t="str">
        <f>IF(LEN(A665)=0,"",INDEX('Smelter Reference List'!$C:$C,MATCH($A665,'Smelter Reference List'!$E:$E,0)))</f>
        <v/>
      </c>
      <c r="D665" s="161" t="str">
        <f ca="1">IF(ISERROR($S665),"",OFFSET('Smelter Reference List'!$C$4,$S665-4,0)&amp;"")</f>
        <v/>
      </c>
      <c r="E665" s="161" t="str">
        <f ca="1">IF(ISERROR($S665),"",OFFSET('Smelter Reference List'!$D$4,$S665-4,0)&amp;"")</f>
        <v/>
      </c>
      <c r="F665" s="161" t="str">
        <f ca="1">IF(ISERROR($S665),"",OFFSET('Smelter Reference List'!$E$4,$S665-4,0))</f>
        <v/>
      </c>
      <c r="G665" s="161" t="str">
        <f ca="1">IF(C665=$U$4,"Enter smelter details", IF(ISERROR($S665),"",OFFSET('Smelter Reference List'!$F$4,$S665-4,0)))</f>
        <v/>
      </c>
      <c r="H665" s="247" t="str">
        <f ca="1">IF(ISERROR($S665),"",OFFSET('Smelter Reference List'!$G$4,$S665-4,0))</f>
        <v/>
      </c>
      <c r="I665" s="248" t="str">
        <f ca="1">IF(ISERROR($S665),"",OFFSET('Smelter Reference List'!$H$4,$S665-4,0))</f>
        <v/>
      </c>
      <c r="J665" s="248" t="str">
        <f ca="1">IF(ISERROR($S665),"",OFFSET('Smelter Reference List'!$I$4,$S665-4,0))</f>
        <v/>
      </c>
      <c r="K665" s="245"/>
      <c r="L665" s="245"/>
      <c r="M665" s="245"/>
      <c r="N665" s="245"/>
      <c r="O665" s="245"/>
      <c r="P665" s="245"/>
      <c r="Q665" s="246"/>
      <c r="R665" s="233"/>
      <c r="S665" s="234" t="e">
        <f>IF(C665="",NA(),MATCH($B665&amp;$C665,'Smelter Reference List'!$J:$J,0))</f>
        <v>#N/A</v>
      </c>
      <c r="T665" s="235"/>
      <c r="U665" s="235">
        <f t="shared" ca="1" si="20"/>
        <v>0</v>
      </c>
      <c r="V665" s="235"/>
      <c r="W665" s="235"/>
      <c r="Y665" s="228" t="str">
        <f t="shared" si="21"/>
        <v/>
      </c>
    </row>
    <row r="666" spans="1:25" s="228" customFormat="1" ht="20.25">
      <c r="A666" s="257"/>
      <c r="B666" s="232" t="str">
        <f>IF(LEN(A666)=0,"",INDEX('Smelter Reference List'!$A:$A,MATCH($A666,'Smelter Reference List'!$E:$E,0)))</f>
        <v/>
      </c>
      <c r="C666" s="297" t="str">
        <f>IF(LEN(A666)=0,"",INDEX('Smelter Reference List'!$C:$C,MATCH($A666,'Smelter Reference List'!$E:$E,0)))</f>
        <v/>
      </c>
      <c r="D666" s="161" t="str">
        <f ca="1">IF(ISERROR($S666),"",OFFSET('Smelter Reference List'!$C$4,$S666-4,0)&amp;"")</f>
        <v/>
      </c>
      <c r="E666" s="161" t="str">
        <f ca="1">IF(ISERROR($S666),"",OFFSET('Smelter Reference List'!$D$4,$S666-4,0)&amp;"")</f>
        <v/>
      </c>
      <c r="F666" s="161" t="str">
        <f ca="1">IF(ISERROR($S666),"",OFFSET('Smelter Reference List'!$E$4,$S666-4,0))</f>
        <v/>
      </c>
      <c r="G666" s="161" t="str">
        <f ca="1">IF(C666=$U$4,"Enter smelter details", IF(ISERROR($S666),"",OFFSET('Smelter Reference List'!$F$4,$S666-4,0)))</f>
        <v/>
      </c>
      <c r="H666" s="247" t="str">
        <f ca="1">IF(ISERROR($S666),"",OFFSET('Smelter Reference List'!$G$4,$S666-4,0))</f>
        <v/>
      </c>
      <c r="I666" s="248" t="str">
        <f ca="1">IF(ISERROR($S666),"",OFFSET('Smelter Reference List'!$H$4,$S666-4,0))</f>
        <v/>
      </c>
      <c r="J666" s="248" t="str">
        <f ca="1">IF(ISERROR($S666),"",OFFSET('Smelter Reference List'!$I$4,$S666-4,0))</f>
        <v/>
      </c>
      <c r="K666" s="245"/>
      <c r="L666" s="245"/>
      <c r="M666" s="245"/>
      <c r="N666" s="245"/>
      <c r="O666" s="245"/>
      <c r="P666" s="245"/>
      <c r="Q666" s="246"/>
      <c r="R666" s="233"/>
      <c r="S666" s="234" t="e">
        <f>IF(C666="",NA(),MATCH($B666&amp;$C666,'Smelter Reference List'!$J:$J,0))</f>
        <v>#N/A</v>
      </c>
      <c r="T666" s="235"/>
      <c r="U666" s="235">
        <f t="shared" ca="1" si="20"/>
        <v>0</v>
      </c>
      <c r="V666" s="235"/>
      <c r="W666" s="235"/>
      <c r="Y666" s="228" t="str">
        <f t="shared" si="21"/>
        <v/>
      </c>
    </row>
    <row r="667" spans="1:25" s="228" customFormat="1" ht="20.25">
      <c r="A667" s="257"/>
      <c r="B667" s="232" t="str">
        <f>IF(LEN(A667)=0,"",INDEX('Smelter Reference List'!$A:$A,MATCH($A667,'Smelter Reference List'!$E:$E,0)))</f>
        <v/>
      </c>
      <c r="C667" s="297" t="str">
        <f>IF(LEN(A667)=0,"",INDEX('Smelter Reference List'!$C:$C,MATCH($A667,'Smelter Reference List'!$E:$E,0)))</f>
        <v/>
      </c>
      <c r="D667" s="161" t="str">
        <f ca="1">IF(ISERROR($S667),"",OFFSET('Smelter Reference List'!$C$4,$S667-4,0)&amp;"")</f>
        <v/>
      </c>
      <c r="E667" s="161" t="str">
        <f ca="1">IF(ISERROR($S667),"",OFFSET('Smelter Reference List'!$D$4,$S667-4,0)&amp;"")</f>
        <v/>
      </c>
      <c r="F667" s="161" t="str">
        <f ca="1">IF(ISERROR($S667),"",OFFSET('Smelter Reference List'!$E$4,$S667-4,0))</f>
        <v/>
      </c>
      <c r="G667" s="161" t="str">
        <f ca="1">IF(C667=$U$4,"Enter smelter details", IF(ISERROR($S667),"",OFFSET('Smelter Reference List'!$F$4,$S667-4,0)))</f>
        <v/>
      </c>
      <c r="H667" s="247" t="str">
        <f ca="1">IF(ISERROR($S667),"",OFFSET('Smelter Reference List'!$G$4,$S667-4,0))</f>
        <v/>
      </c>
      <c r="I667" s="248" t="str">
        <f ca="1">IF(ISERROR($S667),"",OFFSET('Smelter Reference List'!$H$4,$S667-4,0))</f>
        <v/>
      </c>
      <c r="J667" s="248" t="str">
        <f ca="1">IF(ISERROR($S667),"",OFFSET('Smelter Reference List'!$I$4,$S667-4,0))</f>
        <v/>
      </c>
      <c r="K667" s="245"/>
      <c r="L667" s="245"/>
      <c r="M667" s="245"/>
      <c r="N667" s="245"/>
      <c r="O667" s="245"/>
      <c r="P667" s="245"/>
      <c r="Q667" s="246"/>
      <c r="R667" s="233"/>
      <c r="S667" s="234" t="e">
        <f>IF(C667="",NA(),MATCH($B667&amp;$C667,'Smelter Reference List'!$J:$J,0))</f>
        <v>#N/A</v>
      </c>
      <c r="T667" s="235"/>
      <c r="U667" s="235">
        <f t="shared" ca="1" si="20"/>
        <v>0</v>
      </c>
      <c r="V667" s="235"/>
      <c r="W667" s="235"/>
      <c r="Y667" s="228" t="str">
        <f t="shared" si="21"/>
        <v/>
      </c>
    </row>
    <row r="668" spans="1:25" s="228" customFormat="1" ht="20.25">
      <c r="A668" s="257"/>
      <c r="B668" s="232" t="str">
        <f>IF(LEN(A668)=0,"",INDEX('Smelter Reference List'!$A:$A,MATCH($A668,'Smelter Reference List'!$E:$E,0)))</f>
        <v/>
      </c>
      <c r="C668" s="297" t="str">
        <f>IF(LEN(A668)=0,"",INDEX('Smelter Reference List'!$C:$C,MATCH($A668,'Smelter Reference List'!$E:$E,0)))</f>
        <v/>
      </c>
      <c r="D668" s="161" t="str">
        <f ca="1">IF(ISERROR($S668),"",OFFSET('Smelter Reference List'!$C$4,$S668-4,0)&amp;"")</f>
        <v/>
      </c>
      <c r="E668" s="161" t="str">
        <f ca="1">IF(ISERROR($S668),"",OFFSET('Smelter Reference List'!$D$4,$S668-4,0)&amp;"")</f>
        <v/>
      </c>
      <c r="F668" s="161" t="str">
        <f ca="1">IF(ISERROR($S668),"",OFFSET('Smelter Reference List'!$E$4,$S668-4,0))</f>
        <v/>
      </c>
      <c r="G668" s="161" t="str">
        <f ca="1">IF(C668=$U$4,"Enter smelter details", IF(ISERROR($S668),"",OFFSET('Smelter Reference List'!$F$4,$S668-4,0)))</f>
        <v/>
      </c>
      <c r="H668" s="247" t="str">
        <f ca="1">IF(ISERROR($S668),"",OFFSET('Smelter Reference List'!$G$4,$S668-4,0))</f>
        <v/>
      </c>
      <c r="I668" s="248" t="str">
        <f ca="1">IF(ISERROR($S668),"",OFFSET('Smelter Reference List'!$H$4,$S668-4,0))</f>
        <v/>
      </c>
      <c r="J668" s="248" t="str">
        <f ca="1">IF(ISERROR($S668),"",OFFSET('Smelter Reference List'!$I$4,$S668-4,0))</f>
        <v/>
      </c>
      <c r="K668" s="245"/>
      <c r="L668" s="245"/>
      <c r="M668" s="245"/>
      <c r="N668" s="245"/>
      <c r="O668" s="245"/>
      <c r="P668" s="245"/>
      <c r="Q668" s="246"/>
      <c r="R668" s="233"/>
      <c r="S668" s="234" t="e">
        <f>IF(C668="",NA(),MATCH($B668&amp;$C668,'Smelter Reference List'!$J:$J,0))</f>
        <v>#N/A</v>
      </c>
      <c r="T668" s="235"/>
      <c r="U668" s="235">
        <f t="shared" ca="1" si="20"/>
        <v>0</v>
      </c>
      <c r="V668" s="235"/>
      <c r="W668" s="235"/>
      <c r="Y668" s="228" t="str">
        <f t="shared" si="21"/>
        <v/>
      </c>
    </row>
    <row r="669" spans="1:25" s="228" customFormat="1" ht="20.25">
      <c r="A669" s="257"/>
      <c r="B669" s="232" t="str">
        <f>IF(LEN(A669)=0,"",INDEX('Smelter Reference List'!$A:$A,MATCH($A669,'Smelter Reference List'!$E:$E,0)))</f>
        <v/>
      </c>
      <c r="C669" s="297" t="str">
        <f>IF(LEN(A669)=0,"",INDEX('Smelter Reference List'!$C:$C,MATCH($A669,'Smelter Reference List'!$E:$E,0)))</f>
        <v/>
      </c>
      <c r="D669" s="161" t="str">
        <f ca="1">IF(ISERROR($S669),"",OFFSET('Smelter Reference List'!$C$4,$S669-4,0)&amp;"")</f>
        <v/>
      </c>
      <c r="E669" s="161" t="str">
        <f ca="1">IF(ISERROR($S669),"",OFFSET('Smelter Reference List'!$D$4,$S669-4,0)&amp;"")</f>
        <v/>
      </c>
      <c r="F669" s="161" t="str">
        <f ca="1">IF(ISERROR($S669),"",OFFSET('Smelter Reference List'!$E$4,$S669-4,0))</f>
        <v/>
      </c>
      <c r="G669" s="161" t="str">
        <f ca="1">IF(C669=$U$4,"Enter smelter details", IF(ISERROR($S669),"",OFFSET('Smelter Reference List'!$F$4,$S669-4,0)))</f>
        <v/>
      </c>
      <c r="H669" s="247" t="str">
        <f ca="1">IF(ISERROR($S669),"",OFFSET('Smelter Reference List'!$G$4,$S669-4,0))</f>
        <v/>
      </c>
      <c r="I669" s="248" t="str">
        <f ca="1">IF(ISERROR($S669),"",OFFSET('Smelter Reference List'!$H$4,$S669-4,0))</f>
        <v/>
      </c>
      <c r="J669" s="248" t="str">
        <f ca="1">IF(ISERROR($S669),"",OFFSET('Smelter Reference List'!$I$4,$S669-4,0))</f>
        <v/>
      </c>
      <c r="K669" s="245"/>
      <c r="L669" s="245"/>
      <c r="M669" s="245"/>
      <c r="N669" s="245"/>
      <c r="O669" s="245"/>
      <c r="P669" s="245"/>
      <c r="Q669" s="246"/>
      <c r="R669" s="233"/>
      <c r="S669" s="234" t="e">
        <f>IF(C669="",NA(),MATCH($B669&amp;$C669,'Smelter Reference List'!$J:$J,0))</f>
        <v>#N/A</v>
      </c>
      <c r="T669" s="235"/>
      <c r="U669" s="235">
        <f t="shared" ca="1" si="20"/>
        <v>0</v>
      </c>
      <c r="V669" s="235"/>
      <c r="W669" s="235"/>
      <c r="Y669" s="228" t="str">
        <f t="shared" si="21"/>
        <v/>
      </c>
    </row>
    <row r="670" spans="1:25" s="228" customFormat="1" ht="20.25">
      <c r="A670" s="257"/>
      <c r="B670" s="232" t="str">
        <f>IF(LEN(A670)=0,"",INDEX('Smelter Reference List'!$A:$A,MATCH($A670,'Smelter Reference List'!$E:$E,0)))</f>
        <v/>
      </c>
      <c r="C670" s="297" t="str">
        <f>IF(LEN(A670)=0,"",INDEX('Smelter Reference List'!$C:$C,MATCH($A670,'Smelter Reference List'!$E:$E,0)))</f>
        <v/>
      </c>
      <c r="D670" s="161" t="str">
        <f ca="1">IF(ISERROR($S670),"",OFFSET('Smelter Reference List'!$C$4,$S670-4,0)&amp;"")</f>
        <v/>
      </c>
      <c r="E670" s="161" t="str">
        <f ca="1">IF(ISERROR($S670),"",OFFSET('Smelter Reference List'!$D$4,$S670-4,0)&amp;"")</f>
        <v/>
      </c>
      <c r="F670" s="161" t="str">
        <f ca="1">IF(ISERROR($S670),"",OFFSET('Smelter Reference List'!$E$4,$S670-4,0))</f>
        <v/>
      </c>
      <c r="G670" s="161" t="str">
        <f ca="1">IF(C670=$U$4,"Enter smelter details", IF(ISERROR($S670),"",OFFSET('Smelter Reference List'!$F$4,$S670-4,0)))</f>
        <v/>
      </c>
      <c r="H670" s="247" t="str">
        <f ca="1">IF(ISERROR($S670),"",OFFSET('Smelter Reference List'!$G$4,$S670-4,0))</f>
        <v/>
      </c>
      <c r="I670" s="248" t="str">
        <f ca="1">IF(ISERROR($S670),"",OFFSET('Smelter Reference List'!$H$4,$S670-4,0))</f>
        <v/>
      </c>
      <c r="J670" s="248" t="str">
        <f ca="1">IF(ISERROR($S670),"",OFFSET('Smelter Reference List'!$I$4,$S670-4,0))</f>
        <v/>
      </c>
      <c r="K670" s="245"/>
      <c r="L670" s="245"/>
      <c r="M670" s="245"/>
      <c r="N670" s="245"/>
      <c r="O670" s="245"/>
      <c r="P670" s="245"/>
      <c r="Q670" s="246"/>
      <c r="R670" s="233"/>
      <c r="S670" s="234" t="e">
        <f>IF(C670="",NA(),MATCH($B670&amp;$C670,'Smelter Reference List'!$J:$J,0))</f>
        <v>#N/A</v>
      </c>
      <c r="T670" s="235"/>
      <c r="U670" s="235">
        <f t="shared" ca="1" si="20"/>
        <v>0</v>
      </c>
      <c r="V670" s="235"/>
      <c r="W670" s="235"/>
      <c r="Y670" s="228" t="str">
        <f t="shared" si="21"/>
        <v/>
      </c>
    </row>
    <row r="671" spans="1:25" s="228" customFormat="1" ht="20.25">
      <c r="A671" s="257"/>
      <c r="B671" s="232" t="str">
        <f>IF(LEN(A671)=0,"",INDEX('Smelter Reference List'!$A:$A,MATCH($A671,'Smelter Reference List'!$E:$E,0)))</f>
        <v/>
      </c>
      <c r="C671" s="297" t="str">
        <f>IF(LEN(A671)=0,"",INDEX('Smelter Reference List'!$C:$C,MATCH($A671,'Smelter Reference List'!$E:$E,0)))</f>
        <v/>
      </c>
      <c r="D671" s="161" t="str">
        <f ca="1">IF(ISERROR($S671),"",OFFSET('Smelter Reference List'!$C$4,$S671-4,0)&amp;"")</f>
        <v/>
      </c>
      <c r="E671" s="161" t="str">
        <f ca="1">IF(ISERROR($S671),"",OFFSET('Smelter Reference List'!$D$4,$S671-4,0)&amp;"")</f>
        <v/>
      </c>
      <c r="F671" s="161" t="str">
        <f ca="1">IF(ISERROR($S671),"",OFFSET('Smelter Reference List'!$E$4,$S671-4,0))</f>
        <v/>
      </c>
      <c r="G671" s="161" t="str">
        <f ca="1">IF(C671=$U$4,"Enter smelter details", IF(ISERROR($S671),"",OFFSET('Smelter Reference List'!$F$4,$S671-4,0)))</f>
        <v/>
      </c>
      <c r="H671" s="247" t="str">
        <f ca="1">IF(ISERROR($S671),"",OFFSET('Smelter Reference List'!$G$4,$S671-4,0))</f>
        <v/>
      </c>
      <c r="I671" s="248" t="str">
        <f ca="1">IF(ISERROR($S671),"",OFFSET('Smelter Reference List'!$H$4,$S671-4,0))</f>
        <v/>
      </c>
      <c r="J671" s="248" t="str">
        <f ca="1">IF(ISERROR($S671),"",OFFSET('Smelter Reference List'!$I$4,$S671-4,0))</f>
        <v/>
      </c>
      <c r="K671" s="245"/>
      <c r="L671" s="245"/>
      <c r="M671" s="245"/>
      <c r="N671" s="245"/>
      <c r="O671" s="245"/>
      <c r="P671" s="245"/>
      <c r="Q671" s="246"/>
      <c r="R671" s="233"/>
      <c r="S671" s="234" t="e">
        <f>IF(C671="",NA(),MATCH($B671&amp;$C671,'Smelter Reference List'!$J:$J,0))</f>
        <v>#N/A</v>
      </c>
      <c r="T671" s="235"/>
      <c r="U671" s="235">
        <f t="shared" ca="1" si="20"/>
        <v>0</v>
      </c>
      <c r="V671" s="235"/>
      <c r="W671" s="235"/>
      <c r="Y671" s="228" t="str">
        <f t="shared" si="21"/>
        <v/>
      </c>
    </row>
    <row r="672" spans="1:25" s="228" customFormat="1" ht="20.25">
      <c r="A672" s="257"/>
      <c r="B672" s="232" t="str">
        <f>IF(LEN(A672)=0,"",INDEX('Smelter Reference List'!$A:$A,MATCH($A672,'Smelter Reference List'!$E:$E,0)))</f>
        <v/>
      </c>
      <c r="C672" s="297" t="str">
        <f>IF(LEN(A672)=0,"",INDEX('Smelter Reference List'!$C:$C,MATCH($A672,'Smelter Reference List'!$E:$E,0)))</f>
        <v/>
      </c>
      <c r="D672" s="161" t="str">
        <f ca="1">IF(ISERROR($S672),"",OFFSET('Smelter Reference List'!$C$4,$S672-4,0)&amp;"")</f>
        <v/>
      </c>
      <c r="E672" s="161" t="str">
        <f ca="1">IF(ISERROR($S672),"",OFFSET('Smelter Reference List'!$D$4,$S672-4,0)&amp;"")</f>
        <v/>
      </c>
      <c r="F672" s="161" t="str">
        <f ca="1">IF(ISERROR($S672),"",OFFSET('Smelter Reference List'!$E$4,$S672-4,0))</f>
        <v/>
      </c>
      <c r="G672" s="161" t="str">
        <f ca="1">IF(C672=$U$4,"Enter smelter details", IF(ISERROR($S672),"",OFFSET('Smelter Reference List'!$F$4,$S672-4,0)))</f>
        <v/>
      </c>
      <c r="H672" s="247" t="str">
        <f ca="1">IF(ISERROR($S672),"",OFFSET('Smelter Reference List'!$G$4,$S672-4,0))</f>
        <v/>
      </c>
      <c r="I672" s="248" t="str">
        <f ca="1">IF(ISERROR($S672),"",OFFSET('Smelter Reference List'!$H$4,$S672-4,0))</f>
        <v/>
      </c>
      <c r="J672" s="248" t="str">
        <f ca="1">IF(ISERROR($S672),"",OFFSET('Smelter Reference List'!$I$4,$S672-4,0))</f>
        <v/>
      </c>
      <c r="K672" s="245"/>
      <c r="L672" s="245"/>
      <c r="M672" s="245"/>
      <c r="N672" s="245"/>
      <c r="O672" s="245"/>
      <c r="P672" s="245"/>
      <c r="Q672" s="246"/>
      <c r="R672" s="233"/>
      <c r="S672" s="234" t="e">
        <f>IF(C672="",NA(),MATCH($B672&amp;$C672,'Smelter Reference List'!$J:$J,0))</f>
        <v>#N/A</v>
      </c>
      <c r="T672" s="235"/>
      <c r="U672" s="235">
        <f t="shared" ca="1" si="20"/>
        <v>0</v>
      </c>
      <c r="V672" s="235"/>
      <c r="W672" s="235"/>
      <c r="Y672" s="228" t="str">
        <f t="shared" si="21"/>
        <v/>
      </c>
    </row>
    <row r="673" spans="1:25" s="228" customFormat="1" ht="20.25">
      <c r="A673" s="257"/>
      <c r="B673" s="232" t="str">
        <f>IF(LEN(A673)=0,"",INDEX('Smelter Reference List'!$A:$A,MATCH($A673,'Smelter Reference List'!$E:$E,0)))</f>
        <v/>
      </c>
      <c r="C673" s="297" t="str">
        <f>IF(LEN(A673)=0,"",INDEX('Smelter Reference List'!$C:$C,MATCH($A673,'Smelter Reference List'!$E:$E,0)))</f>
        <v/>
      </c>
      <c r="D673" s="161" t="str">
        <f ca="1">IF(ISERROR($S673),"",OFFSET('Smelter Reference List'!$C$4,$S673-4,0)&amp;"")</f>
        <v/>
      </c>
      <c r="E673" s="161" t="str">
        <f ca="1">IF(ISERROR($S673),"",OFFSET('Smelter Reference List'!$D$4,$S673-4,0)&amp;"")</f>
        <v/>
      </c>
      <c r="F673" s="161" t="str">
        <f ca="1">IF(ISERROR($S673),"",OFFSET('Smelter Reference List'!$E$4,$S673-4,0))</f>
        <v/>
      </c>
      <c r="G673" s="161" t="str">
        <f ca="1">IF(C673=$U$4,"Enter smelter details", IF(ISERROR($S673),"",OFFSET('Smelter Reference List'!$F$4,$S673-4,0)))</f>
        <v/>
      </c>
      <c r="H673" s="247" t="str">
        <f ca="1">IF(ISERROR($S673),"",OFFSET('Smelter Reference List'!$G$4,$S673-4,0))</f>
        <v/>
      </c>
      <c r="I673" s="248" t="str">
        <f ca="1">IF(ISERROR($S673),"",OFFSET('Smelter Reference List'!$H$4,$S673-4,0))</f>
        <v/>
      </c>
      <c r="J673" s="248" t="str">
        <f ca="1">IF(ISERROR($S673),"",OFFSET('Smelter Reference List'!$I$4,$S673-4,0))</f>
        <v/>
      </c>
      <c r="K673" s="245"/>
      <c r="L673" s="245"/>
      <c r="M673" s="245"/>
      <c r="N673" s="245"/>
      <c r="O673" s="245"/>
      <c r="P673" s="245"/>
      <c r="Q673" s="246"/>
      <c r="R673" s="233"/>
      <c r="S673" s="234" t="e">
        <f>IF(C673="",NA(),MATCH($B673&amp;$C673,'Smelter Reference List'!$J:$J,0))</f>
        <v>#N/A</v>
      </c>
      <c r="T673" s="235"/>
      <c r="U673" s="235">
        <f t="shared" ca="1" si="20"/>
        <v>0</v>
      </c>
      <c r="V673" s="235"/>
      <c r="W673" s="235"/>
      <c r="Y673" s="228" t="str">
        <f t="shared" si="21"/>
        <v/>
      </c>
    </row>
    <row r="674" spans="1:25" s="228" customFormat="1" ht="20.25">
      <c r="A674" s="257"/>
      <c r="B674" s="232" t="str">
        <f>IF(LEN(A674)=0,"",INDEX('Smelter Reference List'!$A:$A,MATCH($A674,'Smelter Reference List'!$E:$E,0)))</f>
        <v/>
      </c>
      <c r="C674" s="297" t="str">
        <f>IF(LEN(A674)=0,"",INDEX('Smelter Reference List'!$C:$C,MATCH($A674,'Smelter Reference List'!$E:$E,0)))</f>
        <v/>
      </c>
      <c r="D674" s="161" t="str">
        <f ca="1">IF(ISERROR($S674),"",OFFSET('Smelter Reference List'!$C$4,$S674-4,0)&amp;"")</f>
        <v/>
      </c>
      <c r="E674" s="161" t="str">
        <f ca="1">IF(ISERROR($S674),"",OFFSET('Smelter Reference List'!$D$4,$S674-4,0)&amp;"")</f>
        <v/>
      </c>
      <c r="F674" s="161" t="str">
        <f ca="1">IF(ISERROR($S674),"",OFFSET('Smelter Reference List'!$E$4,$S674-4,0))</f>
        <v/>
      </c>
      <c r="G674" s="161" t="str">
        <f ca="1">IF(C674=$U$4,"Enter smelter details", IF(ISERROR($S674),"",OFFSET('Smelter Reference List'!$F$4,$S674-4,0)))</f>
        <v/>
      </c>
      <c r="H674" s="247" t="str">
        <f ca="1">IF(ISERROR($S674),"",OFFSET('Smelter Reference List'!$G$4,$S674-4,0))</f>
        <v/>
      </c>
      <c r="I674" s="248" t="str">
        <f ca="1">IF(ISERROR($S674),"",OFFSET('Smelter Reference List'!$H$4,$S674-4,0))</f>
        <v/>
      </c>
      <c r="J674" s="248" t="str">
        <f ca="1">IF(ISERROR($S674),"",OFFSET('Smelter Reference List'!$I$4,$S674-4,0))</f>
        <v/>
      </c>
      <c r="K674" s="245"/>
      <c r="L674" s="245"/>
      <c r="M674" s="245"/>
      <c r="N674" s="245"/>
      <c r="O674" s="245"/>
      <c r="P674" s="245"/>
      <c r="Q674" s="246"/>
      <c r="R674" s="233"/>
      <c r="S674" s="234" t="e">
        <f>IF(C674="",NA(),MATCH($B674&amp;$C674,'Smelter Reference List'!$J:$J,0))</f>
        <v>#N/A</v>
      </c>
      <c r="T674" s="235"/>
      <c r="U674" s="235">
        <f t="shared" ca="1" si="20"/>
        <v>0</v>
      </c>
      <c r="V674" s="235"/>
      <c r="W674" s="235"/>
      <c r="Y674" s="228" t="str">
        <f t="shared" si="21"/>
        <v/>
      </c>
    </row>
    <row r="675" spans="1:25" s="228" customFormat="1" ht="20.25">
      <c r="A675" s="257"/>
      <c r="B675" s="232" t="str">
        <f>IF(LEN(A675)=0,"",INDEX('Smelter Reference List'!$A:$A,MATCH($A675,'Smelter Reference List'!$E:$E,0)))</f>
        <v/>
      </c>
      <c r="C675" s="297" t="str">
        <f>IF(LEN(A675)=0,"",INDEX('Smelter Reference List'!$C:$C,MATCH($A675,'Smelter Reference List'!$E:$E,0)))</f>
        <v/>
      </c>
      <c r="D675" s="161" t="str">
        <f ca="1">IF(ISERROR($S675),"",OFFSET('Smelter Reference List'!$C$4,$S675-4,0)&amp;"")</f>
        <v/>
      </c>
      <c r="E675" s="161" t="str">
        <f ca="1">IF(ISERROR($S675),"",OFFSET('Smelter Reference List'!$D$4,$S675-4,0)&amp;"")</f>
        <v/>
      </c>
      <c r="F675" s="161" t="str">
        <f ca="1">IF(ISERROR($S675),"",OFFSET('Smelter Reference List'!$E$4,$S675-4,0))</f>
        <v/>
      </c>
      <c r="G675" s="161" t="str">
        <f ca="1">IF(C675=$U$4,"Enter smelter details", IF(ISERROR($S675),"",OFFSET('Smelter Reference List'!$F$4,$S675-4,0)))</f>
        <v/>
      </c>
      <c r="H675" s="247" t="str">
        <f ca="1">IF(ISERROR($S675),"",OFFSET('Smelter Reference List'!$G$4,$S675-4,0))</f>
        <v/>
      </c>
      <c r="I675" s="248" t="str">
        <f ca="1">IF(ISERROR($S675),"",OFFSET('Smelter Reference List'!$H$4,$S675-4,0))</f>
        <v/>
      </c>
      <c r="J675" s="248" t="str">
        <f ca="1">IF(ISERROR($S675),"",OFFSET('Smelter Reference List'!$I$4,$S675-4,0))</f>
        <v/>
      </c>
      <c r="K675" s="245"/>
      <c r="L675" s="245"/>
      <c r="M675" s="245"/>
      <c r="N675" s="245"/>
      <c r="O675" s="245"/>
      <c r="P675" s="245"/>
      <c r="Q675" s="246"/>
      <c r="R675" s="233"/>
      <c r="S675" s="234" t="e">
        <f>IF(C675="",NA(),MATCH($B675&amp;$C675,'Smelter Reference List'!$J:$J,0))</f>
        <v>#N/A</v>
      </c>
      <c r="T675" s="235"/>
      <c r="U675" s="235">
        <f t="shared" ca="1" si="20"/>
        <v>0</v>
      </c>
      <c r="V675" s="235"/>
      <c r="W675" s="235"/>
      <c r="Y675" s="228" t="str">
        <f t="shared" si="21"/>
        <v/>
      </c>
    </row>
    <row r="676" spans="1:25" s="228" customFormat="1" ht="20.25">
      <c r="A676" s="257"/>
      <c r="B676" s="232" t="str">
        <f>IF(LEN(A676)=0,"",INDEX('Smelter Reference List'!$A:$A,MATCH($A676,'Smelter Reference List'!$E:$E,0)))</f>
        <v/>
      </c>
      <c r="C676" s="297" t="str">
        <f>IF(LEN(A676)=0,"",INDEX('Smelter Reference List'!$C:$C,MATCH($A676,'Smelter Reference List'!$E:$E,0)))</f>
        <v/>
      </c>
      <c r="D676" s="161" t="str">
        <f ca="1">IF(ISERROR($S676),"",OFFSET('Smelter Reference List'!$C$4,$S676-4,0)&amp;"")</f>
        <v/>
      </c>
      <c r="E676" s="161" t="str">
        <f ca="1">IF(ISERROR($S676),"",OFFSET('Smelter Reference List'!$D$4,$S676-4,0)&amp;"")</f>
        <v/>
      </c>
      <c r="F676" s="161" t="str">
        <f ca="1">IF(ISERROR($S676),"",OFFSET('Smelter Reference List'!$E$4,$S676-4,0))</f>
        <v/>
      </c>
      <c r="G676" s="161" t="str">
        <f ca="1">IF(C676=$U$4,"Enter smelter details", IF(ISERROR($S676),"",OFFSET('Smelter Reference List'!$F$4,$S676-4,0)))</f>
        <v/>
      </c>
      <c r="H676" s="247" t="str">
        <f ca="1">IF(ISERROR($S676),"",OFFSET('Smelter Reference List'!$G$4,$S676-4,0))</f>
        <v/>
      </c>
      <c r="I676" s="248" t="str">
        <f ca="1">IF(ISERROR($S676),"",OFFSET('Smelter Reference List'!$H$4,$S676-4,0))</f>
        <v/>
      </c>
      <c r="J676" s="248" t="str">
        <f ca="1">IF(ISERROR($S676),"",OFFSET('Smelter Reference List'!$I$4,$S676-4,0))</f>
        <v/>
      </c>
      <c r="K676" s="245"/>
      <c r="L676" s="245"/>
      <c r="M676" s="245"/>
      <c r="N676" s="245"/>
      <c r="O676" s="245"/>
      <c r="P676" s="245"/>
      <c r="Q676" s="246"/>
      <c r="R676" s="233"/>
      <c r="S676" s="234" t="e">
        <f>IF(C676="",NA(),MATCH($B676&amp;$C676,'Smelter Reference List'!$J:$J,0))</f>
        <v>#N/A</v>
      </c>
      <c r="T676" s="235"/>
      <c r="U676" s="235">
        <f t="shared" ca="1" si="20"/>
        <v>0</v>
      </c>
      <c r="V676" s="235"/>
      <c r="W676" s="235"/>
      <c r="Y676" s="228" t="str">
        <f t="shared" si="21"/>
        <v/>
      </c>
    </row>
    <row r="677" spans="1:25" s="228" customFormat="1" ht="20.25">
      <c r="A677" s="257"/>
      <c r="B677" s="232" t="str">
        <f>IF(LEN(A677)=0,"",INDEX('Smelter Reference List'!$A:$A,MATCH($A677,'Smelter Reference List'!$E:$E,0)))</f>
        <v/>
      </c>
      <c r="C677" s="297" t="str">
        <f>IF(LEN(A677)=0,"",INDEX('Smelter Reference List'!$C:$C,MATCH($A677,'Smelter Reference List'!$E:$E,0)))</f>
        <v/>
      </c>
      <c r="D677" s="161" t="str">
        <f ca="1">IF(ISERROR($S677),"",OFFSET('Smelter Reference List'!$C$4,$S677-4,0)&amp;"")</f>
        <v/>
      </c>
      <c r="E677" s="161" t="str">
        <f ca="1">IF(ISERROR($S677),"",OFFSET('Smelter Reference List'!$D$4,$S677-4,0)&amp;"")</f>
        <v/>
      </c>
      <c r="F677" s="161" t="str">
        <f ca="1">IF(ISERROR($S677),"",OFFSET('Smelter Reference List'!$E$4,$S677-4,0))</f>
        <v/>
      </c>
      <c r="G677" s="161" t="str">
        <f ca="1">IF(C677=$U$4,"Enter smelter details", IF(ISERROR($S677),"",OFFSET('Smelter Reference List'!$F$4,$S677-4,0)))</f>
        <v/>
      </c>
      <c r="H677" s="247" t="str">
        <f ca="1">IF(ISERROR($S677),"",OFFSET('Smelter Reference List'!$G$4,$S677-4,0))</f>
        <v/>
      </c>
      <c r="I677" s="248" t="str">
        <f ca="1">IF(ISERROR($S677),"",OFFSET('Smelter Reference List'!$H$4,$S677-4,0))</f>
        <v/>
      </c>
      <c r="J677" s="248" t="str">
        <f ca="1">IF(ISERROR($S677),"",OFFSET('Smelter Reference List'!$I$4,$S677-4,0))</f>
        <v/>
      </c>
      <c r="K677" s="245"/>
      <c r="L677" s="245"/>
      <c r="M677" s="245"/>
      <c r="N677" s="245"/>
      <c r="O677" s="245"/>
      <c r="P677" s="245"/>
      <c r="Q677" s="246"/>
      <c r="R677" s="233"/>
      <c r="S677" s="234" t="e">
        <f>IF(C677="",NA(),MATCH($B677&amp;$C677,'Smelter Reference List'!$J:$J,0))</f>
        <v>#N/A</v>
      </c>
      <c r="T677" s="235"/>
      <c r="U677" s="235">
        <f t="shared" ca="1" si="20"/>
        <v>0</v>
      </c>
      <c r="V677" s="235"/>
      <c r="W677" s="235"/>
      <c r="Y677" s="228" t="str">
        <f t="shared" si="21"/>
        <v/>
      </c>
    </row>
    <row r="678" spans="1:25" s="228" customFormat="1" ht="20.25">
      <c r="A678" s="257"/>
      <c r="B678" s="232" t="str">
        <f>IF(LEN(A678)=0,"",INDEX('Smelter Reference List'!$A:$A,MATCH($A678,'Smelter Reference List'!$E:$E,0)))</f>
        <v/>
      </c>
      <c r="C678" s="297" t="str">
        <f>IF(LEN(A678)=0,"",INDEX('Smelter Reference List'!$C:$C,MATCH($A678,'Smelter Reference List'!$E:$E,0)))</f>
        <v/>
      </c>
      <c r="D678" s="161" t="str">
        <f ca="1">IF(ISERROR($S678),"",OFFSET('Smelter Reference List'!$C$4,$S678-4,0)&amp;"")</f>
        <v/>
      </c>
      <c r="E678" s="161" t="str">
        <f ca="1">IF(ISERROR($S678),"",OFFSET('Smelter Reference List'!$D$4,$S678-4,0)&amp;"")</f>
        <v/>
      </c>
      <c r="F678" s="161" t="str">
        <f ca="1">IF(ISERROR($S678),"",OFFSET('Smelter Reference List'!$E$4,$S678-4,0))</f>
        <v/>
      </c>
      <c r="G678" s="161" t="str">
        <f ca="1">IF(C678=$U$4,"Enter smelter details", IF(ISERROR($S678),"",OFFSET('Smelter Reference List'!$F$4,$S678-4,0)))</f>
        <v/>
      </c>
      <c r="H678" s="247" t="str">
        <f ca="1">IF(ISERROR($S678),"",OFFSET('Smelter Reference List'!$G$4,$S678-4,0))</f>
        <v/>
      </c>
      <c r="I678" s="248" t="str">
        <f ca="1">IF(ISERROR($S678),"",OFFSET('Smelter Reference List'!$H$4,$S678-4,0))</f>
        <v/>
      </c>
      <c r="J678" s="248" t="str">
        <f ca="1">IF(ISERROR($S678),"",OFFSET('Smelter Reference List'!$I$4,$S678-4,0))</f>
        <v/>
      </c>
      <c r="K678" s="245"/>
      <c r="L678" s="245"/>
      <c r="M678" s="245"/>
      <c r="N678" s="245"/>
      <c r="O678" s="245"/>
      <c r="P678" s="245"/>
      <c r="Q678" s="246"/>
      <c r="R678" s="233"/>
      <c r="S678" s="234" t="e">
        <f>IF(C678="",NA(),MATCH($B678&amp;$C678,'Smelter Reference List'!$J:$J,0))</f>
        <v>#N/A</v>
      </c>
      <c r="T678" s="235"/>
      <c r="U678" s="235">
        <f t="shared" ca="1" si="20"/>
        <v>0</v>
      </c>
      <c r="V678" s="235"/>
      <c r="W678" s="235"/>
      <c r="Y678" s="228" t="str">
        <f t="shared" si="21"/>
        <v/>
      </c>
    </row>
    <row r="679" spans="1:25" s="228" customFormat="1" ht="20.25">
      <c r="A679" s="257"/>
      <c r="B679" s="232" t="str">
        <f>IF(LEN(A679)=0,"",INDEX('Smelter Reference List'!$A:$A,MATCH($A679,'Smelter Reference List'!$E:$E,0)))</f>
        <v/>
      </c>
      <c r="C679" s="297" t="str">
        <f>IF(LEN(A679)=0,"",INDEX('Smelter Reference List'!$C:$C,MATCH($A679,'Smelter Reference List'!$E:$E,0)))</f>
        <v/>
      </c>
      <c r="D679" s="161" t="str">
        <f ca="1">IF(ISERROR($S679),"",OFFSET('Smelter Reference List'!$C$4,$S679-4,0)&amp;"")</f>
        <v/>
      </c>
      <c r="E679" s="161" t="str">
        <f ca="1">IF(ISERROR($S679),"",OFFSET('Smelter Reference List'!$D$4,$S679-4,0)&amp;"")</f>
        <v/>
      </c>
      <c r="F679" s="161" t="str">
        <f ca="1">IF(ISERROR($S679),"",OFFSET('Smelter Reference List'!$E$4,$S679-4,0))</f>
        <v/>
      </c>
      <c r="G679" s="161" t="str">
        <f ca="1">IF(C679=$U$4,"Enter smelter details", IF(ISERROR($S679),"",OFFSET('Smelter Reference List'!$F$4,$S679-4,0)))</f>
        <v/>
      </c>
      <c r="H679" s="247" t="str">
        <f ca="1">IF(ISERROR($S679),"",OFFSET('Smelter Reference List'!$G$4,$S679-4,0))</f>
        <v/>
      </c>
      <c r="I679" s="248" t="str">
        <f ca="1">IF(ISERROR($S679),"",OFFSET('Smelter Reference List'!$H$4,$S679-4,0))</f>
        <v/>
      </c>
      <c r="J679" s="248" t="str">
        <f ca="1">IF(ISERROR($S679),"",OFFSET('Smelter Reference List'!$I$4,$S679-4,0))</f>
        <v/>
      </c>
      <c r="K679" s="245"/>
      <c r="L679" s="245"/>
      <c r="M679" s="245"/>
      <c r="N679" s="245"/>
      <c r="O679" s="245"/>
      <c r="P679" s="245"/>
      <c r="Q679" s="246"/>
      <c r="R679" s="233"/>
      <c r="S679" s="234" t="e">
        <f>IF(C679="",NA(),MATCH($B679&amp;$C679,'Smelter Reference List'!$J:$J,0))</f>
        <v>#N/A</v>
      </c>
      <c r="T679" s="235"/>
      <c r="U679" s="235">
        <f t="shared" ca="1" si="20"/>
        <v>0</v>
      </c>
      <c r="V679" s="235"/>
      <c r="W679" s="235"/>
      <c r="Y679" s="228" t="str">
        <f t="shared" si="21"/>
        <v/>
      </c>
    </row>
    <row r="680" spans="1:25" s="228" customFormat="1" ht="20.25">
      <c r="A680" s="257"/>
      <c r="B680" s="232" t="str">
        <f>IF(LEN(A680)=0,"",INDEX('Smelter Reference List'!$A:$A,MATCH($A680,'Smelter Reference List'!$E:$E,0)))</f>
        <v/>
      </c>
      <c r="C680" s="297" t="str">
        <f>IF(LEN(A680)=0,"",INDEX('Smelter Reference List'!$C:$C,MATCH($A680,'Smelter Reference List'!$E:$E,0)))</f>
        <v/>
      </c>
      <c r="D680" s="161" t="str">
        <f ca="1">IF(ISERROR($S680),"",OFFSET('Smelter Reference List'!$C$4,$S680-4,0)&amp;"")</f>
        <v/>
      </c>
      <c r="E680" s="161" t="str">
        <f ca="1">IF(ISERROR($S680),"",OFFSET('Smelter Reference List'!$D$4,$S680-4,0)&amp;"")</f>
        <v/>
      </c>
      <c r="F680" s="161" t="str">
        <f ca="1">IF(ISERROR($S680),"",OFFSET('Smelter Reference List'!$E$4,$S680-4,0))</f>
        <v/>
      </c>
      <c r="G680" s="161" t="str">
        <f ca="1">IF(C680=$U$4,"Enter smelter details", IF(ISERROR($S680),"",OFFSET('Smelter Reference List'!$F$4,$S680-4,0)))</f>
        <v/>
      </c>
      <c r="H680" s="247" t="str">
        <f ca="1">IF(ISERROR($S680),"",OFFSET('Smelter Reference List'!$G$4,$S680-4,0))</f>
        <v/>
      </c>
      <c r="I680" s="248" t="str">
        <f ca="1">IF(ISERROR($S680),"",OFFSET('Smelter Reference List'!$H$4,$S680-4,0))</f>
        <v/>
      </c>
      <c r="J680" s="248" t="str">
        <f ca="1">IF(ISERROR($S680),"",OFFSET('Smelter Reference List'!$I$4,$S680-4,0))</f>
        <v/>
      </c>
      <c r="K680" s="245"/>
      <c r="L680" s="245"/>
      <c r="M680" s="245"/>
      <c r="N680" s="245"/>
      <c r="O680" s="245"/>
      <c r="P680" s="245"/>
      <c r="Q680" s="246"/>
      <c r="R680" s="233"/>
      <c r="S680" s="234" t="e">
        <f>IF(C680="",NA(),MATCH($B680&amp;$C680,'Smelter Reference List'!$J:$J,0))</f>
        <v>#N/A</v>
      </c>
      <c r="T680" s="235"/>
      <c r="U680" s="235">
        <f t="shared" ca="1" si="20"/>
        <v>0</v>
      </c>
      <c r="V680" s="235"/>
      <c r="W680" s="235"/>
      <c r="Y680" s="228" t="str">
        <f t="shared" si="21"/>
        <v/>
      </c>
    </row>
    <row r="681" spans="1:25" s="228" customFormat="1" ht="20.25">
      <c r="A681" s="257"/>
      <c r="B681" s="232" t="str">
        <f>IF(LEN(A681)=0,"",INDEX('Smelter Reference List'!$A:$A,MATCH($A681,'Smelter Reference List'!$E:$E,0)))</f>
        <v/>
      </c>
      <c r="C681" s="297" t="str">
        <f>IF(LEN(A681)=0,"",INDEX('Smelter Reference List'!$C:$C,MATCH($A681,'Smelter Reference List'!$E:$E,0)))</f>
        <v/>
      </c>
      <c r="D681" s="161" t="str">
        <f ca="1">IF(ISERROR($S681),"",OFFSET('Smelter Reference List'!$C$4,$S681-4,0)&amp;"")</f>
        <v/>
      </c>
      <c r="E681" s="161" t="str">
        <f ca="1">IF(ISERROR($S681),"",OFFSET('Smelter Reference List'!$D$4,$S681-4,0)&amp;"")</f>
        <v/>
      </c>
      <c r="F681" s="161" t="str">
        <f ca="1">IF(ISERROR($S681),"",OFFSET('Smelter Reference List'!$E$4,$S681-4,0))</f>
        <v/>
      </c>
      <c r="G681" s="161" t="str">
        <f ca="1">IF(C681=$U$4,"Enter smelter details", IF(ISERROR($S681),"",OFFSET('Smelter Reference List'!$F$4,$S681-4,0)))</f>
        <v/>
      </c>
      <c r="H681" s="247" t="str">
        <f ca="1">IF(ISERROR($S681),"",OFFSET('Smelter Reference List'!$G$4,$S681-4,0))</f>
        <v/>
      </c>
      <c r="I681" s="248" t="str">
        <f ca="1">IF(ISERROR($S681),"",OFFSET('Smelter Reference List'!$H$4,$S681-4,0))</f>
        <v/>
      </c>
      <c r="J681" s="248" t="str">
        <f ca="1">IF(ISERROR($S681),"",OFFSET('Smelter Reference List'!$I$4,$S681-4,0))</f>
        <v/>
      </c>
      <c r="K681" s="245"/>
      <c r="L681" s="245"/>
      <c r="M681" s="245"/>
      <c r="N681" s="245"/>
      <c r="O681" s="245"/>
      <c r="P681" s="245"/>
      <c r="Q681" s="246"/>
      <c r="R681" s="233"/>
      <c r="S681" s="234" t="e">
        <f>IF(C681="",NA(),MATCH($B681&amp;$C681,'Smelter Reference List'!$J:$J,0))</f>
        <v>#N/A</v>
      </c>
      <c r="T681" s="235"/>
      <c r="U681" s="235">
        <f t="shared" ca="1" si="20"/>
        <v>0</v>
      </c>
      <c r="V681" s="235"/>
      <c r="W681" s="235"/>
      <c r="Y681" s="228" t="str">
        <f t="shared" si="21"/>
        <v/>
      </c>
    </row>
    <row r="682" spans="1:25" s="228" customFormat="1" ht="20.25">
      <c r="A682" s="257"/>
      <c r="B682" s="232" t="str">
        <f>IF(LEN(A682)=0,"",INDEX('Smelter Reference List'!$A:$A,MATCH($A682,'Smelter Reference List'!$E:$E,0)))</f>
        <v/>
      </c>
      <c r="C682" s="297" t="str">
        <f>IF(LEN(A682)=0,"",INDEX('Smelter Reference List'!$C:$C,MATCH($A682,'Smelter Reference List'!$E:$E,0)))</f>
        <v/>
      </c>
      <c r="D682" s="161" t="str">
        <f ca="1">IF(ISERROR($S682),"",OFFSET('Smelter Reference List'!$C$4,$S682-4,0)&amp;"")</f>
        <v/>
      </c>
      <c r="E682" s="161" t="str">
        <f ca="1">IF(ISERROR($S682),"",OFFSET('Smelter Reference List'!$D$4,$S682-4,0)&amp;"")</f>
        <v/>
      </c>
      <c r="F682" s="161" t="str">
        <f ca="1">IF(ISERROR($S682),"",OFFSET('Smelter Reference List'!$E$4,$S682-4,0))</f>
        <v/>
      </c>
      <c r="G682" s="161" t="str">
        <f ca="1">IF(C682=$U$4,"Enter smelter details", IF(ISERROR($S682),"",OFFSET('Smelter Reference List'!$F$4,$S682-4,0)))</f>
        <v/>
      </c>
      <c r="H682" s="247" t="str">
        <f ca="1">IF(ISERROR($S682),"",OFFSET('Smelter Reference List'!$G$4,$S682-4,0))</f>
        <v/>
      </c>
      <c r="I682" s="248" t="str">
        <f ca="1">IF(ISERROR($S682),"",OFFSET('Smelter Reference List'!$H$4,$S682-4,0))</f>
        <v/>
      </c>
      <c r="J682" s="248" t="str">
        <f ca="1">IF(ISERROR($S682),"",OFFSET('Smelter Reference List'!$I$4,$S682-4,0))</f>
        <v/>
      </c>
      <c r="K682" s="245"/>
      <c r="L682" s="245"/>
      <c r="M682" s="245"/>
      <c r="N682" s="245"/>
      <c r="O682" s="245"/>
      <c r="P682" s="245"/>
      <c r="Q682" s="246"/>
      <c r="R682" s="233"/>
      <c r="S682" s="234" t="e">
        <f>IF(C682="",NA(),MATCH($B682&amp;$C682,'Smelter Reference List'!$J:$J,0))</f>
        <v>#N/A</v>
      </c>
      <c r="T682" s="235"/>
      <c r="U682" s="235">
        <f t="shared" ca="1" si="20"/>
        <v>0</v>
      </c>
      <c r="V682" s="235"/>
      <c r="W682" s="235"/>
      <c r="Y682" s="228" t="str">
        <f t="shared" si="21"/>
        <v/>
      </c>
    </row>
    <row r="683" spans="1:25" s="228" customFormat="1" ht="20.25">
      <c r="A683" s="257"/>
      <c r="B683" s="232" t="str">
        <f>IF(LEN(A683)=0,"",INDEX('Smelter Reference List'!$A:$A,MATCH($A683,'Smelter Reference List'!$E:$E,0)))</f>
        <v/>
      </c>
      <c r="C683" s="297" t="str">
        <f>IF(LEN(A683)=0,"",INDEX('Smelter Reference List'!$C:$C,MATCH($A683,'Smelter Reference List'!$E:$E,0)))</f>
        <v/>
      </c>
      <c r="D683" s="161" t="str">
        <f ca="1">IF(ISERROR($S683),"",OFFSET('Smelter Reference List'!$C$4,$S683-4,0)&amp;"")</f>
        <v/>
      </c>
      <c r="E683" s="161" t="str">
        <f ca="1">IF(ISERROR($S683),"",OFFSET('Smelter Reference List'!$D$4,$S683-4,0)&amp;"")</f>
        <v/>
      </c>
      <c r="F683" s="161" t="str">
        <f ca="1">IF(ISERROR($S683),"",OFFSET('Smelter Reference List'!$E$4,$S683-4,0))</f>
        <v/>
      </c>
      <c r="G683" s="161" t="str">
        <f ca="1">IF(C683=$U$4,"Enter smelter details", IF(ISERROR($S683),"",OFFSET('Smelter Reference List'!$F$4,$S683-4,0)))</f>
        <v/>
      </c>
      <c r="H683" s="247" t="str">
        <f ca="1">IF(ISERROR($S683),"",OFFSET('Smelter Reference List'!$G$4,$S683-4,0))</f>
        <v/>
      </c>
      <c r="I683" s="248" t="str">
        <f ca="1">IF(ISERROR($S683),"",OFFSET('Smelter Reference List'!$H$4,$S683-4,0))</f>
        <v/>
      </c>
      <c r="J683" s="248" t="str">
        <f ca="1">IF(ISERROR($S683),"",OFFSET('Smelter Reference List'!$I$4,$S683-4,0))</f>
        <v/>
      </c>
      <c r="K683" s="245"/>
      <c r="L683" s="245"/>
      <c r="M683" s="245"/>
      <c r="N683" s="245"/>
      <c r="O683" s="245"/>
      <c r="P683" s="245"/>
      <c r="Q683" s="246"/>
      <c r="R683" s="233"/>
      <c r="S683" s="234" t="e">
        <f>IF(C683="",NA(),MATCH($B683&amp;$C683,'Smelter Reference List'!$J:$J,0))</f>
        <v>#N/A</v>
      </c>
      <c r="T683" s="235"/>
      <c r="U683" s="235">
        <f t="shared" ca="1" si="20"/>
        <v>0</v>
      </c>
      <c r="V683" s="235"/>
      <c r="W683" s="235"/>
      <c r="Y683" s="228" t="str">
        <f t="shared" si="21"/>
        <v/>
      </c>
    </row>
    <row r="684" spans="1:25" s="228" customFormat="1" ht="20.25">
      <c r="A684" s="257"/>
      <c r="B684" s="232" t="str">
        <f>IF(LEN(A684)=0,"",INDEX('Smelter Reference List'!$A:$A,MATCH($A684,'Smelter Reference List'!$E:$E,0)))</f>
        <v/>
      </c>
      <c r="C684" s="297" t="str">
        <f>IF(LEN(A684)=0,"",INDEX('Smelter Reference List'!$C:$C,MATCH($A684,'Smelter Reference List'!$E:$E,0)))</f>
        <v/>
      </c>
      <c r="D684" s="161" t="str">
        <f ca="1">IF(ISERROR($S684),"",OFFSET('Smelter Reference List'!$C$4,$S684-4,0)&amp;"")</f>
        <v/>
      </c>
      <c r="E684" s="161" t="str">
        <f ca="1">IF(ISERROR($S684),"",OFFSET('Smelter Reference List'!$D$4,$S684-4,0)&amp;"")</f>
        <v/>
      </c>
      <c r="F684" s="161" t="str">
        <f ca="1">IF(ISERROR($S684),"",OFFSET('Smelter Reference List'!$E$4,$S684-4,0))</f>
        <v/>
      </c>
      <c r="G684" s="161" t="str">
        <f ca="1">IF(C684=$U$4,"Enter smelter details", IF(ISERROR($S684),"",OFFSET('Smelter Reference List'!$F$4,$S684-4,0)))</f>
        <v/>
      </c>
      <c r="H684" s="247" t="str">
        <f ca="1">IF(ISERROR($S684),"",OFFSET('Smelter Reference List'!$G$4,$S684-4,0))</f>
        <v/>
      </c>
      <c r="I684" s="248" t="str">
        <f ca="1">IF(ISERROR($S684),"",OFFSET('Smelter Reference List'!$H$4,$S684-4,0))</f>
        <v/>
      </c>
      <c r="J684" s="248" t="str">
        <f ca="1">IF(ISERROR($S684),"",OFFSET('Smelter Reference List'!$I$4,$S684-4,0))</f>
        <v/>
      </c>
      <c r="K684" s="245"/>
      <c r="L684" s="245"/>
      <c r="M684" s="245"/>
      <c r="N684" s="245"/>
      <c r="O684" s="245"/>
      <c r="P684" s="245"/>
      <c r="Q684" s="246"/>
      <c r="R684" s="233"/>
      <c r="S684" s="234" t="e">
        <f>IF(C684="",NA(),MATCH($B684&amp;$C684,'Smelter Reference List'!$J:$J,0))</f>
        <v>#N/A</v>
      </c>
      <c r="T684" s="235"/>
      <c r="U684" s="235">
        <f t="shared" ca="1" si="20"/>
        <v>0</v>
      </c>
      <c r="V684" s="235"/>
      <c r="W684" s="235"/>
      <c r="Y684" s="228" t="str">
        <f t="shared" si="21"/>
        <v/>
      </c>
    </row>
    <row r="685" spans="1:25" s="228" customFormat="1" ht="20.25">
      <c r="A685" s="257"/>
      <c r="B685" s="232" t="str">
        <f>IF(LEN(A685)=0,"",INDEX('Smelter Reference List'!$A:$A,MATCH($A685,'Smelter Reference List'!$E:$E,0)))</f>
        <v/>
      </c>
      <c r="C685" s="297" t="str">
        <f>IF(LEN(A685)=0,"",INDEX('Smelter Reference List'!$C:$C,MATCH($A685,'Smelter Reference List'!$E:$E,0)))</f>
        <v/>
      </c>
      <c r="D685" s="161" t="str">
        <f ca="1">IF(ISERROR($S685),"",OFFSET('Smelter Reference List'!$C$4,$S685-4,0)&amp;"")</f>
        <v/>
      </c>
      <c r="E685" s="161" t="str">
        <f ca="1">IF(ISERROR($S685),"",OFFSET('Smelter Reference List'!$D$4,$S685-4,0)&amp;"")</f>
        <v/>
      </c>
      <c r="F685" s="161" t="str">
        <f ca="1">IF(ISERROR($S685),"",OFFSET('Smelter Reference List'!$E$4,$S685-4,0))</f>
        <v/>
      </c>
      <c r="G685" s="161" t="str">
        <f ca="1">IF(C685=$U$4,"Enter smelter details", IF(ISERROR($S685),"",OFFSET('Smelter Reference List'!$F$4,$S685-4,0)))</f>
        <v/>
      </c>
      <c r="H685" s="247" t="str">
        <f ca="1">IF(ISERROR($S685),"",OFFSET('Smelter Reference List'!$G$4,$S685-4,0))</f>
        <v/>
      </c>
      <c r="I685" s="248" t="str">
        <f ca="1">IF(ISERROR($S685),"",OFFSET('Smelter Reference List'!$H$4,$S685-4,0))</f>
        <v/>
      </c>
      <c r="J685" s="248" t="str">
        <f ca="1">IF(ISERROR($S685),"",OFFSET('Smelter Reference List'!$I$4,$S685-4,0))</f>
        <v/>
      </c>
      <c r="K685" s="245"/>
      <c r="L685" s="245"/>
      <c r="M685" s="245"/>
      <c r="N685" s="245"/>
      <c r="O685" s="245"/>
      <c r="P685" s="245"/>
      <c r="Q685" s="246"/>
      <c r="R685" s="233"/>
      <c r="S685" s="234" t="e">
        <f>IF(C685="",NA(),MATCH($B685&amp;$C685,'Smelter Reference List'!$J:$J,0))</f>
        <v>#N/A</v>
      </c>
      <c r="T685" s="235"/>
      <c r="U685" s="235">
        <f t="shared" ca="1" si="20"/>
        <v>0</v>
      </c>
      <c r="V685" s="235"/>
      <c r="W685" s="235"/>
      <c r="Y685" s="228" t="str">
        <f t="shared" si="21"/>
        <v/>
      </c>
    </row>
    <row r="686" spans="1:25" s="228" customFormat="1" ht="20.25">
      <c r="A686" s="257"/>
      <c r="B686" s="232" t="str">
        <f>IF(LEN(A686)=0,"",INDEX('Smelter Reference List'!$A:$A,MATCH($A686,'Smelter Reference List'!$E:$E,0)))</f>
        <v/>
      </c>
      <c r="C686" s="297" t="str">
        <f>IF(LEN(A686)=0,"",INDEX('Smelter Reference List'!$C:$C,MATCH($A686,'Smelter Reference List'!$E:$E,0)))</f>
        <v/>
      </c>
      <c r="D686" s="161" t="str">
        <f ca="1">IF(ISERROR($S686),"",OFFSET('Smelter Reference List'!$C$4,$S686-4,0)&amp;"")</f>
        <v/>
      </c>
      <c r="E686" s="161" t="str">
        <f ca="1">IF(ISERROR($S686),"",OFFSET('Smelter Reference List'!$D$4,$S686-4,0)&amp;"")</f>
        <v/>
      </c>
      <c r="F686" s="161" t="str">
        <f ca="1">IF(ISERROR($S686),"",OFFSET('Smelter Reference List'!$E$4,$S686-4,0))</f>
        <v/>
      </c>
      <c r="G686" s="161" t="str">
        <f ca="1">IF(C686=$U$4,"Enter smelter details", IF(ISERROR($S686),"",OFFSET('Smelter Reference List'!$F$4,$S686-4,0)))</f>
        <v/>
      </c>
      <c r="H686" s="247" t="str">
        <f ca="1">IF(ISERROR($S686),"",OFFSET('Smelter Reference List'!$G$4,$S686-4,0))</f>
        <v/>
      </c>
      <c r="I686" s="248" t="str">
        <f ca="1">IF(ISERROR($S686),"",OFFSET('Smelter Reference List'!$H$4,$S686-4,0))</f>
        <v/>
      </c>
      <c r="J686" s="248" t="str">
        <f ca="1">IF(ISERROR($S686),"",OFFSET('Smelter Reference List'!$I$4,$S686-4,0))</f>
        <v/>
      </c>
      <c r="K686" s="245"/>
      <c r="L686" s="245"/>
      <c r="M686" s="245"/>
      <c r="N686" s="245"/>
      <c r="O686" s="245"/>
      <c r="P686" s="245"/>
      <c r="Q686" s="246"/>
      <c r="R686" s="233"/>
      <c r="S686" s="234" t="e">
        <f>IF(C686="",NA(),MATCH($B686&amp;$C686,'Smelter Reference List'!$J:$J,0))</f>
        <v>#N/A</v>
      </c>
      <c r="T686" s="235"/>
      <c r="U686" s="235">
        <f t="shared" ca="1" si="20"/>
        <v>0</v>
      </c>
      <c r="V686" s="235"/>
      <c r="W686" s="235"/>
      <c r="Y686" s="228" t="str">
        <f t="shared" si="21"/>
        <v/>
      </c>
    </row>
    <row r="687" spans="1:25" s="228" customFormat="1" ht="20.25">
      <c r="A687" s="257"/>
      <c r="B687" s="232" t="str">
        <f>IF(LEN(A687)=0,"",INDEX('Smelter Reference List'!$A:$A,MATCH($A687,'Smelter Reference List'!$E:$E,0)))</f>
        <v/>
      </c>
      <c r="C687" s="297" t="str">
        <f>IF(LEN(A687)=0,"",INDEX('Smelter Reference List'!$C:$C,MATCH($A687,'Smelter Reference List'!$E:$E,0)))</f>
        <v/>
      </c>
      <c r="D687" s="161" t="str">
        <f ca="1">IF(ISERROR($S687),"",OFFSET('Smelter Reference List'!$C$4,$S687-4,0)&amp;"")</f>
        <v/>
      </c>
      <c r="E687" s="161" t="str">
        <f ca="1">IF(ISERROR($S687),"",OFFSET('Smelter Reference List'!$D$4,$S687-4,0)&amp;"")</f>
        <v/>
      </c>
      <c r="F687" s="161" t="str">
        <f ca="1">IF(ISERROR($S687),"",OFFSET('Smelter Reference List'!$E$4,$S687-4,0))</f>
        <v/>
      </c>
      <c r="G687" s="161" t="str">
        <f ca="1">IF(C687=$U$4,"Enter smelter details", IF(ISERROR($S687),"",OFFSET('Smelter Reference List'!$F$4,$S687-4,0)))</f>
        <v/>
      </c>
      <c r="H687" s="247" t="str">
        <f ca="1">IF(ISERROR($S687),"",OFFSET('Smelter Reference List'!$G$4,$S687-4,0))</f>
        <v/>
      </c>
      <c r="I687" s="248" t="str">
        <f ca="1">IF(ISERROR($S687),"",OFFSET('Smelter Reference List'!$H$4,$S687-4,0))</f>
        <v/>
      </c>
      <c r="J687" s="248" t="str">
        <f ca="1">IF(ISERROR($S687),"",OFFSET('Smelter Reference List'!$I$4,$S687-4,0))</f>
        <v/>
      </c>
      <c r="K687" s="245"/>
      <c r="L687" s="245"/>
      <c r="M687" s="245"/>
      <c r="N687" s="245"/>
      <c r="O687" s="245"/>
      <c r="P687" s="245"/>
      <c r="Q687" s="246"/>
      <c r="R687" s="233"/>
      <c r="S687" s="234" t="e">
        <f>IF(C687="",NA(),MATCH($B687&amp;$C687,'Smelter Reference List'!$J:$J,0))</f>
        <v>#N/A</v>
      </c>
      <c r="T687" s="235"/>
      <c r="U687" s="235">
        <f t="shared" ca="1" si="20"/>
        <v>0</v>
      </c>
      <c r="V687" s="235"/>
      <c r="W687" s="235"/>
      <c r="Y687" s="228" t="str">
        <f t="shared" si="21"/>
        <v/>
      </c>
    </row>
    <row r="688" spans="1:25" s="228" customFormat="1" ht="20.25">
      <c r="A688" s="257"/>
      <c r="B688" s="232" t="str">
        <f>IF(LEN(A688)=0,"",INDEX('Smelter Reference List'!$A:$A,MATCH($A688,'Smelter Reference List'!$E:$E,0)))</f>
        <v/>
      </c>
      <c r="C688" s="297" t="str">
        <f>IF(LEN(A688)=0,"",INDEX('Smelter Reference List'!$C:$C,MATCH($A688,'Smelter Reference List'!$E:$E,0)))</f>
        <v/>
      </c>
      <c r="D688" s="161" t="str">
        <f ca="1">IF(ISERROR($S688),"",OFFSET('Smelter Reference List'!$C$4,$S688-4,0)&amp;"")</f>
        <v/>
      </c>
      <c r="E688" s="161" t="str">
        <f ca="1">IF(ISERROR($S688),"",OFFSET('Smelter Reference List'!$D$4,$S688-4,0)&amp;"")</f>
        <v/>
      </c>
      <c r="F688" s="161" t="str">
        <f ca="1">IF(ISERROR($S688),"",OFFSET('Smelter Reference List'!$E$4,$S688-4,0))</f>
        <v/>
      </c>
      <c r="G688" s="161" t="str">
        <f ca="1">IF(C688=$U$4,"Enter smelter details", IF(ISERROR($S688),"",OFFSET('Smelter Reference List'!$F$4,$S688-4,0)))</f>
        <v/>
      </c>
      <c r="H688" s="247" t="str">
        <f ca="1">IF(ISERROR($S688),"",OFFSET('Smelter Reference List'!$G$4,$S688-4,0))</f>
        <v/>
      </c>
      <c r="I688" s="248" t="str">
        <f ca="1">IF(ISERROR($S688),"",OFFSET('Smelter Reference List'!$H$4,$S688-4,0))</f>
        <v/>
      </c>
      <c r="J688" s="248" t="str">
        <f ca="1">IF(ISERROR($S688),"",OFFSET('Smelter Reference List'!$I$4,$S688-4,0))</f>
        <v/>
      </c>
      <c r="K688" s="245"/>
      <c r="L688" s="245"/>
      <c r="M688" s="245"/>
      <c r="N688" s="245"/>
      <c r="O688" s="245"/>
      <c r="P688" s="245"/>
      <c r="Q688" s="246"/>
      <c r="R688" s="233"/>
      <c r="S688" s="234" t="e">
        <f>IF(C688="",NA(),MATCH($B688&amp;$C688,'Smelter Reference List'!$J:$J,0))</f>
        <v>#N/A</v>
      </c>
      <c r="T688" s="235"/>
      <c r="U688" s="235">
        <f t="shared" ca="1" si="20"/>
        <v>0</v>
      </c>
      <c r="V688" s="235"/>
      <c r="W688" s="235"/>
      <c r="Y688" s="228" t="str">
        <f t="shared" si="21"/>
        <v/>
      </c>
    </row>
    <row r="689" spans="1:25" s="228" customFormat="1" ht="20.25">
      <c r="A689" s="257"/>
      <c r="B689" s="232" t="str">
        <f>IF(LEN(A689)=0,"",INDEX('Smelter Reference List'!$A:$A,MATCH($A689,'Smelter Reference List'!$E:$E,0)))</f>
        <v/>
      </c>
      <c r="C689" s="297" t="str">
        <f>IF(LEN(A689)=0,"",INDEX('Smelter Reference List'!$C:$C,MATCH($A689,'Smelter Reference List'!$E:$E,0)))</f>
        <v/>
      </c>
      <c r="D689" s="161" t="str">
        <f ca="1">IF(ISERROR($S689),"",OFFSET('Smelter Reference List'!$C$4,$S689-4,0)&amp;"")</f>
        <v/>
      </c>
      <c r="E689" s="161" t="str">
        <f ca="1">IF(ISERROR($S689),"",OFFSET('Smelter Reference List'!$D$4,$S689-4,0)&amp;"")</f>
        <v/>
      </c>
      <c r="F689" s="161" t="str">
        <f ca="1">IF(ISERROR($S689),"",OFFSET('Smelter Reference List'!$E$4,$S689-4,0))</f>
        <v/>
      </c>
      <c r="G689" s="161" t="str">
        <f ca="1">IF(C689=$U$4,"Enter smelter details", IF(ISERROR($S689),"",OFFSET('Smelter Reference List'!$F$4,$S689-4,0)))</f>
        <v/>
      </c>
      <c r="H689" s="247" t="str">
        <f ca="1">IF(ISERROR($S689),"",OFFSET('Smelter Reference List'!$G$4,$S689-4,0))</f>
        <v/>
      </c>
      <c r="I689" s="248" t="str">
        <f ca="1">IF(ISERROR($S689),"",OFFSET('Smelter Reference List'!$H$4,$S689-4,0))</f>
        <v/>
      </c>
      <c r="J689" s="248" t="str">
        <f ca="1">IF(ISERROR($S689),"",OFFSET('Smelter Reference List'!$I$4,$S689-4,0))</f>
        <v/>
      </c>
      <c r="K689" s="245"/>
      <c r="L689" s="245"/>
      <c r="M689" s="245"/>
      <c r="N689" s="245"/>
      <c r="O689" s="245"/>
      <c r="P689" s="245"/>
      <c r="Q689" s="246"/>
      <c r="R689" s="233"/>
      <c r="S689" s="234" t="e">
        <f>IF(C689="",NA(),MATCH($B689&amp;$C689,'Smelter Reference List'!$J:$J,0))</f>
        <v>#N/A</v>
      </c>
      <c r="T689" s="235"/>
      <c r="U689" s="235">
        <f t="shared" ca="1" si="20"/>
        <v>0</v>
      </c>
      <c r="V689" s="235"/>
      <c r="W689" s="235"/>
      <c r="Y689" s="228" t="str">
        <f t="shared" si="21"/>
        <v/>
      </c>
    </row>
    <row r="690" spans="1:25" s="228" customFormat="1" ht="20.25">
      <c r="A690" s="257"/>
      <c r="B690" s="232" t="str">
        <f>IF(LEN(A690)=0,"",INDEX('Smelter Reference List'!$A:$A,MATCH($A690,'Smelter Reference List'!$E:$E,0)))</f>
        <v/>
      </c>
      <c r="C690" s="297" t="str">
        <f>IF(LEN(A690)=0,"",INDEX('Smelter Reference List'!$C:$C,MATCH($A690,'Smelter Reference List'!$E:$E,0)))</f>
        <v/>
      </c>
      <c r="D690" s="161" t="str">
        <f ca="1">IF(ISERROR($S690),"",OFFSET('Smelter Reference List'!$C$4,$S690-4,0)&amp;"")</f>
        <v/>
      </c>
      <c r="E690" s="161" t="str">
        <f ca="1">IF(ISERROR($S690),"",OFFSET('Smelter Reference List'!$D$4,$S690-4,0)&amp;"")</f>
        <v/>
      </c>
      <c r="F690" s="161" t="str">
        <f ca="1">IF(ISERROR($S690),"",OFFSET('Smelter Reference List'!$E$4,$S690-4,0))</f>
        <v/>
      </c>
      <c r="G690" s="161" t="str">
        <f ca="1">IF(C690=$U$4,"Enter smelter details", IF(ISERROR($S690),"",OFFSET('Smelter Reference List'!$F$4,$S690-4,0)))</f>
        <v/>
      </c>
      <c r="H690" s="247" t="str">
        <f ca="1">IF(ISERROR($S690),"",OFFSET('Smelter Reference List'!$G$4,$S690-4,0))</f>
        <v/>
      </c>
      <c r="I690" s="248" t="str">
        <f ca="1">IF(ISERROR($S690),"",OFFSET('Smelter Reference List'!$H$4,$S690-4,0))</f>
        <v/>
      </c>
      <c r="J690" s="248" t="str">
        <f ca="1">IF(ISERROR($S690),"",OFFSET('Smelter Reference List'!$I$4,$S690-4,0))</f>
        <v/>
      </c>
      <c r="K690" s="245"/>
      <c r="L690" s="245"/>
      <c r="M690" s="245"/>
      <c r="N690" s="245"/>
      <c r="O690" s="245"/>
      <c r="P690" s="245"/>
      <c r="Q690" s="246"/>
      <c r="R690" s="233"/>
      <c r="S690" s="234" t="e">
        <f>IF(C690="",NA(),MATCH($B690&amp;$C690,'Smelter Reference List'!$J:$J,0))</f>
        <v>#N/A</v>
      </c>
      <c r="T690" s="235"/>
      <c r="U690" s="235">
        <f t="shared" ca="1" si="20"/>
        <v>0</v>
      </c>
      <c r="V690" s="235"/>
      <c r="W690" s="235"/>
      <c r="Y690" s="228" t="str">
        <f t="shared" si="21"/>
        <v/>
      </c>
    </row>
    <row r="691" spans="1:25" s="228" customFormat="1" ht="20.25">
      <c r="A691" s="257"/>
      <c r="B691" s="232" t="str">
        <f>IF(LEN(A691)=0,"",INDEX('Smelter Reference List'!$A:$A,MATCH($A691,'Smelter Reference List'!$E:$E,0)))</f>
        <v/>
      </c>
      <c r="C691" s="297" t="str">
        <f>IF(LEN(A691)=0,"",INDEX('Smelter Reference List'!$C:$C,MATCH($A691,'Smelter Reference List'!$E:$E,0)))</f>
        <v/>
      </c>
      <c r="D691" s="161" t="str">
        <f ca="1">IF(ISERROR($S691),"",OFFSET('Smelter Reference List'!$C$4,$S691-4,0)&amp;"")</f>
        <v/>
      </c>
      <c r="E691" s="161" t="str">
        <f ca="1">IF(ISERROR($S691),"",OFFSET('Smelter Reference List'!$D$4,$S691-4,0)&amp;"")</f>
        <v/>
      </c>
      <c r="F691" s="161" t="str">
        <f ca="1">IF(ISERROR($S691),"",OFFSET('Smelter Reference List'!$E$4,$S691-4,0))</f>
        <v/>
      </c>
      <c r="G691" s="161" t="str">
        <f ca="1">IF(C691=$U$4,"Enter smelter details", IF(ISERROR($S691),"",OFFSET('Smelter Reference List'!$F$4,$S691-4,0)))</f>
        <v/>
      </c>
      <c r="H691" s="247" t="str">
        <f ca="1">IF(ISERROR($S691),"",OFFSET('Smelter Reference List'!$G$4,$S691-4,0))</f>
        <v/>
      </c>
      <c r="I691" s="248" t="str">
        <f ca="1">IF(ISERROR($S691),"",OFFSET('Smelter Reference List'!$H$4,$S691-4,0))</f>
        <v/>
      </c>
      <c r="J691" s="248" t="str">
        <f ca="1">IF(ISERROR($S691),"",OFFSET('Smelter Reference List'!$I$4,$S691-4,0))</f>
        <v/>
      </c>
      <c r="K691" s="245"/>
      <c r="L691" s="245"/>
      <c r="M691" s="245"/>
      <c r="N691" s="245"/>
      <c r="O691" s="245"/>
      <c r="P691" s="245"/>
      <c r="Q691" s="246"/>
      <c r="R691" s="233"/>
      <c r="S691" s="234" t="e">
        <f>IF(C691="",NA(),MATCH($B691&amp;$C691,'Smelter Reference List'!$J:$J,0))</f>
        <v>#N/A</v>
      </c>
      <c r="T691" s="235"/>
      <c r="U691" s="235">
        <f t="shared" ca="1" si="20"/>
        <v>0</v>
      </c>
      <c r="V691" s="235"/>
      <c r="W691" s="235"/>
      <c r="Y691" s="228" t="str">
        <f t="shared" si="21"/>
        <v/>
      </c>
    </row>
    <row r="692" spans="1:25" s="228" customFormat="1" ht="20.25">
      <c r="A692" s="257"/>
      <c r="B692" s="232" t="str">
        <f>IF(LEN(A692)=0,"",INDEX('Smelter Reference List'!$A:$A,MATCH($A692,'Smelter Reference List'!$E:$E,0)))</f>
        <v/>
      </c>
      <c r="C692" s="297" t="str">
        <f>IF(LEN(A692)=0,"",INDEX('Smelter Reference List'!$C:$C,MATCH($A692,'Smelter Reference List'!$E:$E,0)))</f>
        <v/>
      </c>
      <c r="D692" s="161" t="str">
        <f ca="1">IF(ISERROR($S692),"",OFFSET('Smelter Reference List'!$C$4,$S692-4,0)&amp;"")</f>
        <v/>
      </c>
      <c r="E692" s="161" t="str">
        <f ca="1">IF(ISERROR($S692),"",OFFSET('Smelter Reference List'!$D$4,$S692-4,0)&amp;"")</f>
        <v/>
      </c>
      <c r="F692" s="161" t="str">
        <f ca="1">IF(ISERROR($S692),"",OFFSET('Smelter Reference List'!$E$4,$S692-4,0))</f>
        <v/>
      </c>
      <c r="G692" s="161" t="str">
        <f ca="1">IF(C692=$U$4,"Enter smelter details", IF(ISERROR($S692),"",OFFSET('Smelter Reference List'!$F$4,$S692-4,0)))</f>
        <v/>
      </c>
      <c r="H692" s="247" t="str">
        <f ca="1">IF(ISERROR($S692),"",OFFSET('Smelter Reference List'!$G$4,$S692-4,0))</f>
        <v/>
      </c>
      <c r="I692" s="248" t="str">
        <f ca="1">IF(ISERROR($S692),"",OFFSET('Smelter Reference List'!$H$4,$S692-4,0))</f>
        <v/>
      </c>
      <c r="J692" s="248" t="str">
        <f ca="1">IF(ISERROR($S692),"",OFFSET('Smelter Reference List'!$I$4,$S692-4,0))</f>
        <v/>
      </c>
      <c r="K692" s="245"/>
      <c r="L692" s="245"/>
      <c r="M692" s="245"/>
      <c r="N692" s="245"/>
      <c r="O692" s="245"/>
      <c r="P692" s="245"/>
      <c r="Q692" s="246"/>
      <c r="R692" s="233"/>
      <c r="S692" s="234" t="e">
        <f>IF(C692="",NA(),MATCH($B692&amp;$C692,'Smelter Reference List'!$J:$J,0))</f>
        <v>#N/A</v>
      </c>
      <c r="T692" s="235"/>
      <c r="U692" s="235">
        <f t="shared" ca="1" si="20"/>
        <v>0</v>
      </c>
      <c r="V692" s="235"/>
      <c r="W692" s="235"/>
      <c r="Y692" s="228" t="str">
        <f t="shared" si="21"/>
        <v/>
      </c>
    </row>
    <row r="693" spans="1:25" s="228" customFormat="1" ht="20.25">
      <c r="A693" s="257"/>
      <c r="B693" s="232" t="str">
        <f>IF(LEN(A693)=0,"",INDEX('Smelter Reference List'!$A:$A,MATCH($A693,'Smelter Reference List'!$E:$E,0)))</f>
        <v/>
      </c>
      <c r="C693" s="297" t="str">
        <f>IF(LEN(A693)=0,"",INDEX('Smelter Reference List'!$C:$C,MATCH($A693,'Smelter Reference List'!$E:$E,0)))</f>
        <v/>
      </c>
      <c r="D693" s="161" t="str">
        <f ca="1">IF(ISERROR($S693),"",OFFSET('Smelter Reference List'!$C$4,$S693-4,0)&amp;"")</f>
        <v/>
      </c>
      <c r="E693" s="161" t="str">
        <f ca="1">IF(ISERROR($S693),"",OFFSET('Smelter Reference List'!$D$4,$S693-4,0)&amp;"")</f>
        <v/>
      </c>
      <c r="F693" s="161" t="str">
        <f ca="1">IF(ISERROR($S693),"",OFFSET('Smelter Reference List'!$E$4,$S693-4,0))</f>
        <v/>
      </c>
      <c r="G693" s="161" t="str">
        <f ca="1">IF(C693=$U$4,"Enter smelter details", IF(ISERROR($S693),"",OFFSET('Smelter Reference List'!$F$4,$S693-4,0)))</f>
        <v/>
      </c>
      <c r="H693" s="247" t="str">
        <f ca="1">IF(ISERROR($S693),"",OFFSET('Smelter Reference List'!$G$4,$S693-4,0))</f>
        <v/>
      </c>
      <c r="I693" s="248" t="str">
        <f ca="1">IF(ISERROR($S693),"",OFFSET('Smelter Reference List'!$H$4,$S693-4,0))</f>
        <v/>
      </c>
      <c r="J693" s="248" t="str">
        <f ca="1">IF(ISERROR($S693),"",OFFSET('Smelter Reference List'!$I$4,$S693-4,0))</f>
        <v/>
      </c>
      <c r="K693" s="245"/>
      <c r="L693" s="245"/>
      <c r="M693" s="245"/>
      <c r="N693" s="245"/>
      <c r="O693" s="245"/>
      <c r="P693" s="245"/>
      <c r="Q693" s="246"/>
      <c r="R693" s="233"/>
      <c r="S693" s="234" t="e">
        <f>IF(C693="",NA(),MATCH($B693&amp;$C693,'Smelter Reference List'!$J:$J,0))</f>
        <v>#N/A</v>
      </c>
      <c r="T693" s="235"/>
      <c r="U693" s="235">
        <f t="shared" ca="1" si="20"/>
        <v>0</v>
      </c>
      <c r="V693" s="235"/>
      <c r="W693" s="235"/>
      <c r="Y693" s="228" t="str">
        <f t="shared" si="21"/>
        <v/>
      </c>
    </row>
    <row r="694" spans="1:25" s="228" customFormat="1" ht="20.25">
      <c r="A694" s="257"/>
      <c r="B694" s="232" t="str">
        <f>IF(LEN(A694)=0,"",INDEX('Smelter Reference List'!$A:$A,MATCH($A694,'Smelter Reference List'!$E:$E,0)))</f>
        <v/>
      </c>
      <c r="C694" s="297" t="str">
        <f>IF(LEN(A694)=0,"",INDEX('Smelter Reference List'!$C:$C,MATCH($A694,'Smelter Reference List'!$E:$E,0)))</f>
        <v/>
      </c>
      <c r="D694" s="161" t="str">
        <f ca="1">IF(ISERROR($S694),"",OFFSET('Smelter Reference List'!$C$4,$S694-4,0)&amp;"")</f>
        <v/>
      </c>
      <c r="E694" s="161" t="str">
        <f ca="1">IF(ISERROR($S694),"",OFFSET('Smelter Reference List'!$D$4,$S694-4,0)&amp;"")</f>
        <v/>
      </c>
      <c r="F694" s="161" t="str">
        <f ca="1">IF(ISERROR($S694),"",OFFSET('Smelter Reference List'!$E$4,$S694-4,0))</f>
        <v/>
      </c>
      <c r="G694" s="161" t="str">
        <f ca="1">IF(C694=$U$4,"Enter smelter details", IF(ISERROR($S694),"",OFFSET('Smelter Reference List'!$F$4,$S694-4,0)))</f>
        <v/>
      </c>
      <c r="H694" s="247" t="str">
        <f ca="1">IF(ISERROR($S694),"",OFFSET('Smelter Reference List'!$G$4,$S694-4,0))</f>
        <v/>
      </c>
      <c r="I694" s="248" t="str">
        <f ca="1">IF(ISERROR($S694),"",OFFSET('Smelter Reference List'!$H$4,$S694-4,0))</f>
        <v/>
      </c>
      <c r="J694" s="248" t="str">
        <f ca="1">IF(ISERROR($S694),"",OFFSET('Smelter Reference List'!$I$4,$S694-4,0))</f>
        <v/>
      </c>
      <c r="K694" s="245"/>
      <c r="L694" s="245"/>
      <c r="M694" s="245"/>
      <c r="N694" s="245"/>
      <c r="O694" s="245"/>
      <c r="P694" s="245"/>
      <c r="Q694" s="246"/>
      <c r="R694" s="233"/>
      <c r="S694" s="234" t="e">
        <f>IF(C694="",NA(),MATCH($B694&amp;$C694,'Smelter Reference List'!$J:$J,0))</f>
        <v>#N/A</v>
      </c>
      <c r="T694" s="235"/>
      <c r="U694" s="235">
        <f t="shared" ca="1" si="20"/>
        <v>0</v>
      </c>
      <c r="V694" s="235"/>
      <c r="W694" s="235"/>
      <c r="Y694" s="228" t="str">
        <f t="shared" si="21"/>
        <v/>
      </c>
    </row>
    <row r="695" spans="1:25" s="228" customFormat="1" ht="20.25">
      <c r="A695" s="257"/>
      <c r="B695" s="232" t="str">
        <f>IF(LEN(A695)=0,"",INDEX('Smelter Reference List'!$A:$A,MATCH($A695,'Smelter Reference List'!$E:$E,0)))</f>
        <v/>
      </c>
      <c r="C695" s="297" t="str">
        <f>IF(LEN(A695)=0,"",INDEX('Smelter Reference List'!$C:$C,MATCH($A695,'Smelter Reference List'!$E:$E,0)))</f>
        <v/>
      </c>
      <c r="D695" s="161" t="str">
        <f ca="1">IF(ISERROR($S695),"",OFFSET('Smelter Reference List'!$C$4,$S695-4,0)&amp;"")</f>
        <v/>
      </c>
      <c r="E695" s="161" t="str">
        <f ca="1">IF(ISERROR($S695),"",OFFSET('Smelter Reference List'!$D$4,$S695-4,0)&amp;"")</f>
        <v/>
      </c>
      <c r="F695" s="161" t="str">
        <f ca="1">IF(ISERROR($S695),"",OFFSET('Smelter Reference List'!$E$4,$S695-4,0))</f>
        <v/>
      </c>
      <c r="G695" s="161" t="str">
        <f ca="1">IF(C695=$U$4,"Enter smelter details", IF(ISERROR($S695),"",OFFSET('Smelter Reference List'!$F$4,$S695-4,0)))</f>
        <v/>
      </c>
      <c r="H695" s="247" t="str">
        <f ca="1">IF(ISERROR($S695),"",OFFSET('Smelter Reference List'!$G$4,$S695-4,0))</f>
        <v/>
      </c>
      <c r="I695" s="248" t="str">
        <f ca="1">IF(ISERROR($S695),"",OFFSET('Smelter Reference List'!$H$4,$S695-4,0))</f>
        <v/>
      </c>
      <c r="J695" s="248" t="str">
        <f ca="1">IF(ISERROR($S695),"",OFFSET('Smelter Reference List'!$I$4,$S695-4,0))</f>
        <v/>
      </c>
      <c r="K695" s="245"/>
      <c r="L695" s="245"/>
      <c r="M695" s="245"/>
      <c r="N695" s="245"/>
      <c r="O695" s="245"/>
      <c r="P695" s="245"/>
      <c r="Q695" s="246"/>
      <c r="R695" s="233"/>
      <c r="S695" s="234" t="e">
        <f>IF(C695="",NA(),MATCH($B695&amp;$C695,'Smelter Reference List'!$J:$J,0))</f>
        <v>#N/A</v>
      </c>
      <c r="T695" s="235"/>
      <c r="U695" s="235">
        <f t="shared" ca="1" si="20"/>
        <v>0</v>
      </c>
      <c r="V695" s="235"/>
      <c r="W695" s="235"/>
      <c r="Y695" s="228" t="str">
        <f t="shared" si="21"/>
        <v/>
      </c>
    </row>
    <row r="696" spans="1:25" s="228" customFormat="1" ht="20.25">
      <c r="A696" s="257"/>
      <c r="B696" s="232" t="str">
        <f>IF(LEN(A696)=0,"",INDEX('Smelter Reference List'!$A:$A,MATCH($A696,'Smelter Reference List'!$E:$E,0)))</f>
        <v/>
      </c>
      <c r="C696" s="297" t="str">
        <f>IF(LEN(A696)=0,"",INDEX('Smelter Reference List'!$C:$C,MATCH($A696,'Smelter Reference List'!$E:$E,0)))</f>
        <v/>
      </c>
      <c r="D696" s="161" t="str">
        <f ca="1">IF(ISERROR($S696),"",OFFSET('Smelter Reference List'!$C$4,$S696-4,0)&amp;"")</f>
        <v/>
      </c>
      <c r="E696" s="161" t="str">
        <f ca="1">IF(ISERROR($S696),"",OFFSET('Smelter Reference List'!$D$4,$S696-4,0)&amp;"")</f>
        <v/>
      </c>
      <c r="F696" s="161" t="str">
        <f ca="1">IF(ISERROR($S696),"",OFFSET('Smelter Reference List'!$E$4,$S696-4,0))</f>
        <v/>
      </c>
      <c r="G696" s="161" t="str">
        <f ca="1">IF(C696=$U$4,"Enter smelter details", IF(ISERROR($S696),"",OFFSET('Smelter Reference List'!$F$4,$S696-4,0)))</f>
        <v/>
      </c>
      <c r="H696" s="247" t="str">
        <f ca="1">IF(ISERROR($S696),"",OFFSET('Smelter Reference List'!$G$4,$S696-4,0))</f>
        <v/>
      </c>
      <c r="I696" s="248" t="str">
        <f ca="1">IF(ISERROR($S696),"",OFFSET('Smelter Reference List'!$H$4,$S696-4,0))</f>
        <v/>
      </c>
      <c r="J696" s="248" t="str">
        <f ca="1">IF(ISERROR($S696),"",OFFSET('Smelter Reference List'!$I$4,$S696-4,0))</f>
        <v/>
      </c>
      <c r="K696" s="245"/>
      <c r="L696" s="245"/>
      <c r="M696" s="245"/>
      <c r="N696" s="245"/>
      <c r="O696" s="245"/>
      <c r="P696" s="245"/>
      <c r="Q696" s="246"/>
      <c r="R696" s="233"/>
      <c r="S696" s="234" t="e">
        <f>IF(C696="",NA(),MATCH($B696&amp;$C696,'Smelter Reference List'!$J:$J,0))</f>
        <v>#N/A</v>
      </c>
      <c r="T696" s="235"/>
      <c r="U696" s="235">
        <f t="shared" ca="1" si="20"/>
        <v>0</v>
      </c>
      <c r="V696" s="235"/>
      <c r="W696" s="235"/>
      <c r="Y696" s="228" t="str">
        <f t="shared" si="21"/>
        <v/>
      </c>
    </row>
    <row r="697" spans="1:25" s="228" customFormat="1" ht="20.25">
      <c r="A697" s="257"/>
      <c r="B697" s="232" t="str">
        <f>IF(LEN(A697)=0,"",INDEX('Smelter Reference List'!$A:$A,MATCH($A697,'Smelter Reference List'!$E:$E,0)))</f>
        <v/>
      </c>
      <c r="C697" s="297" t="str">
        <f>IF(LEN(A697)=0,"",INDEX('Smelter Reference List'!$C:$C,MATCH($A697,'Smelter Reference List'!$E:$E,0)))</f>
        <v/>
      </c>
      <c r="D697" s="161" t="str">
        <f ca="1">IF(ISERROR($S697),"",OFFSET('Smelter Reference List'!$C$4,$S697-4,0)&amp;"")</f>
        <v/>
      </c>
      <c r="E697" s="161" t="str">
        <f ca="1">IF(ISERROR($S697),"",OFFSET('Smelter Reference List'!$D$4,$S697-4,0)&amp;"")</f>
        <v/>
      </c>
      <c r="F697" s="161" t="str">
        <f ca="1">IF(ISERROR($S697),"",OFFSET('Smelter Reference List'!$E$4,$S697-4,0))</f>
        <v/>
      </c>
      <c r="G697" s="161" t="str">
        <f ca="1">IF(C697=$U$4,"Enter smelter details", IF(ISERROR($S697),"",OFFSET('Smelter Reference List'!$F$4,$S697-4,0)))</f>
        <v/>
      </c>
      <c r="H697" s="247" t="str">
        <f ca="1">IF(ISERROR($S697),"",OFFSET('Smelter Reference List'!$G$4,$S697-4,0))</f>
        <v/>
      </c>
      <c r="I697" s="248" t="str">
        <f ca="1">IF(ISERROR($S697),"",OFFSET('Smelter Reference List'!$H$4,$S697-4,0))</f>
        <v/>
      </c>
      <c r="J697" s="248" t="str">
        <f ca="1">IF(ISERROR($S697),"",OFFSET('Smelter Reference List'!$I$4,$S697-4,0))</f>
        <v/>
      </c>
      <c r="K697" s="245"/>
      <c r="L697" s="245"/>
      <c r="M697" s="245"/>
      <c r="N697" s="245"/>
      <c r="O697" s="245"/>
      <c r="P697" s="245"/>
      <c r="Q697" s="246"/>
      <c r="R697" s="233"/>
      <c r="S697" s="234" t="e">
        <f>IF(C697="",NA(),MATCH($B697&amp;$C697,'Smelter Reference List'!$J:$J,0))</f>
        <v>#N/A</v>
      </c>
      <c r="T697" s="235"/>
      <c r="U697" s="235">
        <f t="shared" ca="1" si="20"/>
        <v>0</v>
      </c>
      <c r="V697" s="235"/>
      <c r="W697" s="235"/>
      <c r="Y697" s="228" t="str">
        <f t="shared" si="21"/>
        <v/>
      </c>
    </row>
    <row r="698" spans="1:25" s="228" customFormat="1" ht="20.25">
      <c r="A698" s="257"/>
      <c r="B698" s="232" t="str">
        <f>IF(LEN(A698)=0,"",INDEX('Smelter Reference List'!$A:$A,MATCH($A698,'Smelter Reference List'!$E:$E,0)))</f>
        <v/>
      </c>
      <c r="C698" s="297" t="str">
        <f>IF(LEN(A698)=0,"",INDEX('Smelter Reference List'!$C:$C,MATCH($A698,'Smelter Reference List'!$E:$E,0)))</f>
        <v/>
      </c>
      <c r="D698" s="161" t="str">
        <f ca="1">IF(ISERROR($S698),"",OFFSET('Smelter Reference List'!$C$4,$S698-4,0)&amp;"")</f>
        <v/>
      </c>
      <c r="E698" s="161" t="str">
        <f ca="1">IF(ISERROR($S698),"",OFFSET('Smelter Reference List'!$D$4,$S698-4,0)&amp;"")</f>
        <v/>
      </c>
      <c r="F698" s="161" t="str">
        <f ca="1">IF(ISERROR($S698),"",OFFSET('Smelter Reference List'!$E$4,$S698-4,0))</f>
        <v/>
      </c>
      <c r="G698" s="161" t="str">
        <f ca="1">IF(C698=$U$4,"Enter smelter details", IF(ISERROR($S698),"",OFFSET('Smelter Reference List'!$F$4,$S698-4,0)))</f>
        <v/>
      </c>
      <c r="H698" s="247" t="str">
        <f ca="1">IF(ISERROR($S698),"",OFFSET('Smelter Reference List'!$G$4,$S698-4,0))</f>
        <v/>
      </c>
      <c r="I698" s="248" t="str">
        <f ca="1">IF(ISERROR($S698),"",OFFSET('Smelter Reference List'!$H$4,$S698-4,0))</f>
        <v/>
      </c>
      <c r="J698" s="248" t="str">
        <f ca="1">IF(ISERROR($S698),"",OFFSET('Smelter Reference List'!$I$4,$S698-4,0))</f>
        <v/>
      </c>
      <c r="K698" s="245"/>
      <c r="L698" s="245"/>
      <c r="M698" s="245"/>
      <c r="N698" s="245"/>
      <c r="O698" s="245"/>
      <c r="P698" s="245"/>
      <c r="Q698" s="246"/>
      <c r="R698" s="233"/>
      <c r="S698" s="234" t="e">
        <f>IF(C698="",NA(),MATCH($B698&amp;$C698,'Smelter Reference List'!$J:$J,0))</f>
        <v>#N/A</v>
      </c>
      <c r="T698" s="235"/>
      <c r="U698" s="235">
        <f t="shared" ca="1" si="20"/>
        <v>0</v>
      </c>
      <c r="V698" s="235"/>
      <c r="W698" s="235"/>
      <c r="Y698" s="228" t="str">
        <f t="shared" si="21"/>
        <v/>
      </c>
    </row>
    <row r="699" spans="1:25" s="228" customFormat="1" ht="20.25">
      <c r="A699" s="257"/>
      <c r="B699" s="232" t="str">
        <f>IF(LEN(A699)=0,"",INDEX('Smelter Reference List'!$A:$A,MATCH($A699,'Smelter Reference List'!$E:$E,0)))</f>
        <v/>
      </c>
      <c r="C699" s="297" t="str">
        <f>IF(LEN(A699)=0,"",INDEX('Smelter Reference List'!$C:$C,MATCH($A699,'Smelter Reference List'!$E:$E,0)))</f>
        <v/>
      </c>
      <c r="D699" s="161" t="str">
        <f ca="1">IF(ISERROR($S699),"",OFFSET('Smelter Reference List'!$C$4,$S699-4,0)&amp;"")</f>
        <v/>
      </c>
      <c r="E699" s="161" t="str">
        <f ca="1">IF(ISERROR($S699),"",OFFSET('Smelter Reference List'!$D$4,$S699-4,0)&amp;"")</f>
        <v/>
      </c>
      <c r="F699" s="161" t="str">
        <f ca="1">IF(ISERROR($S699),"",OFFSET('Smelter Reference List'!$E$4,$S699-4,0))</f>
        <v/>
      </c>
      <c r="G699" s="161" t="str">
        <f ca="1">IF(C699=$U$4,"Enter smelter details", IF(ISERROR($S699),"",OFFSET('Smelter Reference List'!$F$4,$S699-4,0)))</f>
        <v/>
      </c>
      <c r="H699" s="247" t="str">
        <f ca="1">IF(ISERROR($S699),"",OFFSET('Smelter Reference List'!$G$4,$S699-4,0))</f>
        <v/>
      </c>
      <c r="I699" s="248" t="str">
        <f ca="1">IF(ISERROR($S699),"",OFFSET('Smelter Reference List'!$H$4,$S699-4,0))</f>
        <v/>
      </c>
      <c r="J699" s="248" t="str">
        <f ca="1">IF(ISERROR($S699),"",OFFSET('Smelter Reference List'!$I$4,$S699-4,0))</f>
        <v/>
      </c>
      <c r="K699" s="245"/>
      <c r="L699" s="245"/>
      <c r="M699" s="245"/>
      <c r="N699" s="245"/>
      <c r="O699" s="245"/>
      <c r="P699" s="245"/>
      <c r="Q699" s="246"/>
      <c r="R699" s="233"/>
      <c r="S699" s="234" t="e">
        <f>IF(C699="",NA(),MATCH($B699&amp;$C699,'Smelter Reference List'!$J:$J,0))</f>
        <v>#N/A</v>
      </c>
      <c r="T699" s="235"/>
      <c r="U699" s="235">
        <f t="shared" ca="1" si="20"/>
        <v>0</v>
      </c>
      <c r="V699" s="235"/>
      <c r="W699" s="235"/>
      <c r="Y699" s="228" t="str">
        <f t="shared" si="21"/>
        <v/>
      </c>
    </row>
    <row r="700" spans="1:25" s="228" customFormat="1" ht="20.25">
      <c r="A700" s="257"/>
      <c r="B700" s="232" t="str">
        <f>IF(LEN(A700)=0,"",INDEX('Smelter Reference List'!$A:$A,MATCH($A700,'Smelter Reference List'!$E:$E,0)))</f>
        <v/>
      </c>
      <c r="C700" s="297" t="str">
        <f>IF(LEN(A700)=0,"",INDEX('Smelter Reference List'!$C:$C,MATCH($A700,'Smelter Reference List'!$E:$E,0)))</f>
        <v/>
      </c>
      <c r="D700" s="161" t="str">
        <f ca="1">IF(ISERROR($S700),"",OFFSET('Smelter Reference List'!$C$4,$S700-4,0)&amp;"")</f>
        <v/>
      </c>
      <c r="E700" s="161" t="str">
        <f ca="1">IF(ISERROR($S700),"",OFFSET('Smelter Reference List'!$D$4,$S700-4,0)&amp;"")</f>
        <v/>
      </c>
      <c r="F700" s="161" t="str">
        <f ca="1">IF(ISERROR($S700),"",OFFSET('Smelter Reference List'!$E$4,$S700-4,0))</f>
        <v/>
      </c>
      <c r="G700" s="161" t="str">
        <f ca="1">IF(C700=$U$4,"Enter smelter details", IF(ISERROR($S700),"",OFFSET('Smelter Reference List'!$F$4,$S700-4,0)))</f>
        <v/>
      </c>
      <c r="H700" s="247" t="str">
        <f ca="1">IF(ISERROR($S700),"",OFFSET('Smelter Reference List'!$G$4,$S700-4,0))</f>
        <v/>
      </c>
      <c r="I700" s="248" t="str">
        <f ca="1">IF(ISERROR($S700),"",OFFSET('Smelter Reference List'!$H$4,$S700-4,0))</f>
        <v/>
      </c>
      <c r="J700" s="248" t="str">
        <f ca="1">IF(ISERROR($S700),"",OFFSET('Smelter Reference List'!$I$4,$S700-4,0))</f>
        <v/>
      </c>
      <c r="K700" s="245"/>
      <c r="L700" s="245"/>
      <c r="M700" s="245"/>
      <c r="N700" s="245"/>
      <c r="O700" s="245"/>
      <c r="P700" s="245"/>
      <c r="Q700" s="246"/>
      <c r="R700" s="233"/>
      <c r="S700" s="234" t="e">
        <f>IF(C700="",NA(),MATCH($B700&amp;$C700,'Smelter Reference List'!$J:$J,0))</f>
        <v>#N/A</v>
      </c>
      <c r="T700" s="235"/>
      <c r="U700" s="235">
        <f t="shared" ca="1" si="20"/>
        <v>0</v>
      </c>
      <c r="V700" s="235"/>
      <c r="W700" s="235"/>
      <c r="Y700" s="228" t="str">
        <f t="shared" si="21"/>
        <v/>
      </c>
    </row>
    <row r="701" spans="1:25" s="228" customFormat="1" ht="20.25">
      <c r="A701" s="257"/>
      <c r="B701" s="232" t="str">
        <f>IF(LEN(A701)=0,"",INDEX('Smelter Reference List'!$A:$A,MATCH($A701,'Smelter Reference List'!$E:$E,0)))</f>
        <v/>
      </c>
      <c r="C701" s="297" t="str">
        <f>IF(LEN(A701)=0,"",INDEX('Smelter Reference List'!$C:$C,MATCH($A701,'Smelter Reference List'!$E:$E,0)))</f>
        <v/>
      </c>
      <c r="D701" s="161" t="str">
        <f ca="1">IF(ISERROR($S701),"",OFFSET('Smelter Reference List'!$C$4,$S701-4,0)&amp;"")</f>
        <v/>
      </c>
      <c r="E701" s="161" t="str">
        <f ca="1">IF(ISERROR($S701),"",OFFSET('Smelter Reference List'!$D$4,$S701-4,0)&amp;"")</f>
        <v/>
      </c>
      <c r="F701" s="161" t="str">
        <f ca="1">IF(ISERROR($S701),"",OFFSET('Smelter Reference List'!$E$4,$S701-4,0))</f>
        <v/>
      </c>
      <c r="G701" s="161" t="str">
        <f ca="1">IF(C701=$U$4,"Enter smelter details", IF(ISERROR($S701),"",OFFSET('Smelter Reference List'!$F$4,$S701-4,0)))</f>
        <v/>
      </c>
      <c r="H701" s="247" t="str">
        <f ca="1">IF(ISERROR($S701),"",OFFSET('Smelter Reference List'!$G$4,$S701-4,0))</f>
        <v/>
      </c>
      <c r="I701" s="248" t="str">
        <f ca="1">IF(ISERROR($S701),"",OFFSET('Smelter Reference List'!$H$4,$S701-4,0))</f>
        <v/>
      </c>
      <c r="J701" s="248" t="str">
        <f ca="1">IF(ISERROR($S701),"",OFFSET('Smelter Reference List'!$I$4,$S701-4,0))</f>
        <v/>
      </c>
      <c r="K701" s="245"/>
      <c r="L701" s="245"/>
      <c r="M701" s="245"/>
      <c r="N701" s="245"/>
      <c r="O701" s="245"/>
      <c r="P701" s="245"/>
      <c r="Q701" s="246"/>
      <c r="R701" s="233"/>
      <c r="S701" s="234" t="e">
        <f>IF(C701="",NA(),MATCH($B701&amp;$C701,'Smelter Reference List'!$J:$J,0))</f>
        <v>#N/A</v>
      </c>
      <c r="T701" s="235"/>
      <c r="U701" s="235">
        <f t="shared" ca="1" si="20"/>
        <v>0</v>
      </c>
      <c r="V701" s="235"/>
      <c r="W701" s="235"/>
      <c r="Y701" s="228" t="str">
        <f t="shared" si="21"/>
        <v/>
      </c>
    </row>
    <row r="702" spans="1:25" s="228" customFormat="1" ht="20.25">
      <c r="A702" s="257"/>
      <c r="B702" s="232" t="str">
        <f>IF(LEN(A702)=0,"",INDEX('Smelter Reference List'!$A:$A,MATCH($A702,'Smelter Reference List'!$E:$E,0)))</f>
        <v/>
      </c>
      <c r="C702" s="297" t="str">
        <f>IF(LEN(A702)=0,"",INDEX('Smelter Reference List'!$C:$C,MATCH($A702,'Smelter Reference List'!$E:$E,0)))</f>
        <v/>
      </c>
      <c r="D702" s="161" t="str">
        <f ca="1">IF(ISERROR($S702),"",OFFSET('Smelter Reference List'!$C$4,$S702-4,0)&amp;"")</f>
        <v/>
      </c>
      <c r="E702" s="161" t="str">
        <f ca="1">IF(ISERROR($S702),"",OFFSET('Smelter Reference List'!$D$4,$S702-4,0)&amp;"")</f>
        <v/>
      </c>
      <c r="F702" s="161" t="str">
        <f ca="1">IF(ISERROR($S702),"",OFFSET('Smelter Reference List'!$E$4,$S702-4,0))</f>
        <v/>
      </c>
      <c r="G702" s="161" t="str">
        <f ca="1">IF(C702=$U$4,"Enter smelter details", IF(ISERROR($S702),"",OFFSET('Smelter Reference List'!$F$4,$S702-4,0)))</f>
        <v/>
      </c>
      <c r="H702" s="247" t="str">
        <f ca="1">IF(ISERROR($S702),"",OFFSET('Smelter Reference List'!$G$4,$S702-4,0))</f>
        <v/>
      </c>
      <c r="I702" s="248" t="str">
        <f ca="1">IF(ISERROR($S702),"",OFFSET('Smelter Reference List'!$H$4,$S702-4,0))</f>
        <v/>
      </c>
      <c r="J702" s="248" t="str">
        <f ca="1">IF(ISERROR($S702),"",OFFSET('Smelter Reference List'!$I$4,$S702-4,0))</f>
        <v/>
      </c>
      <c r="K702" s="245"/>
      <c r="L702" s="245"/>
      <c r="M702" s="245"/>
      <c r="N702" s="245"/>
      <c r="O702" s="245"/>
      <c r="P702" s="245"/>
      <c r="Q702" s="246"/>
      <c r="R702" s="233"/>
      <c r="S702" s="234" t="e">
        <f>IF(C702="",NA(),MATCH($B702&amp;$C702,'Smelter Reference List'!$J:$J,0))</f>
        <v>#N/A</v>
      </c>
      <c r="T702" s="235"/>
      <c r="U702" s="235">
        <f t="shared" ca="1" si="20"/>
        <v>0</v>
      </c>
      <c r="V702" s="235"/>
      <c r="W702" s="235"/>
      <c r="Y702" s="228" t="str">
        <f t="shared" si="21"/>
        <v/>
      </c>
    </row>
    <row r="703" spans="1:25" s="228" customFormat="1" ht="20.25">
      <c r="A703" s="257"/>
      <c r="B703" s="232" t="str">
        <f>IF(LEN(A703)=0,"",INDEX('Smelter Reference List'!$A:$A,MATCH($A703,'Smelter Reference List'!$E:$E,0)))</f>
        <v/>
      </c>
      <c r="C703" s="297" t="str">
        <f>IF(LEN(A703)=0,"",INDEX('Smelter Reference List'!$C:$C,MATCH($A703,'Smelter Reference List'!$E:$E,0)))</f>
        <v/>
      </c>
      <c r="D703" s="161" t="str">
        <f ca="1">IF(ISERROR($S703),"",OFFSET('Smelter Reference List'!$C$4,$S703-4,0)&amp;"")</f>
        <v/>
      </c>
      <c r="E703" s="161" t="str">
        <f ca="1">IF(ISERROR($S703),"",OFFSET('Smelter Reference List'!$D$4,$S703-4,0)&amp;"")</f>
        <v/>
      </c>
      <c r="F703" s="161" t="str">
        <f ca="1">IF(ISERROR($S703),"",OFFSET('Smelter Reference List'!$E$4,$S703-4,0))</f>
        <v/>
      </c>
      <c r="G703" s="161" t="str">
        <f ca="1">IF(C703=$U$4,"Enter smelter details", IF(ISERROR($S703),"",OFFSET('Smelter Reference List'!$F$4,$S703-4,0)))</f>
        <v/>
      </c>
      <c r="H703" s="247" t="str">
        <f ca="1">IF(ISERROR($S703),"",OFFSET('Smelter Reference List'!$G$4,$S703-4,0))</f>
        <v/>
      </c>
      <c r="I703" s="248" t="str">
        <f ca="1">IF(ISERROR($S703),"",OFFSET('Smelter Reference List'!$H$4,$S703-4,0))</f>
        <v/>
      </c>
      <c r="J703" s="248" t="str">
        <f ca="1">IF(ISERROR($S703),"",OFFSET('Smelter Reference List'!$I$4,$S703-4,0))</f>
        <v/>
      </c>
      <c r="K703" s="245"/>
      <c r="L703" s="245"/>
      <c r="M703" s="245"/>
      <c r="N703" s="245"/>
      <c r="O703" s="245"/>
      <c r="P703" s="245"/>
      <c r="Q703" s="246"/>
      <c r="R703" s="233"/>
      <c r="S703" s="234" t="e">
        <f>IF(C703="",NA(),MATCH($B703&amp;$C703,'Smelter Reference List'!$J:$J,0))</f>
        <v>#N/A</v>
      </c>
      <c r="T703" s="235"/>
      <c r="U703" s="235">
        <f t="shared" ca="1" si="20"/>
        <v>0</v>
      </c>
      <c r="V703" s="235"/>
      <c r="W703" s="235"/>
      <c r="Y703" s="228" t="str">
        <f t="shared" si="21"/>
        <v/>
      </c>
    </row>
    <row r="704" spans="1:25" s="228" customFormat="1" ht="20.25">
      <c r="A704" s="257"/>
      <c r="B704" s="232" t="str">
        <f>IF(LEN(A704)=0,"",INDEX('Smelter Reference List'!$A:$A,MATCH($A704,'Smelter Reference List'!$E:$E,0)))</f>
        <v/>
      </c>
      <c r="C704" s="297" t="str">
        <f>IF(LEN(A704)=0,"",INDEX('Smelter Reference List'!$C:$C,MATCH($A704,'Smelter Reference List'!$E:$E,0)))</f>
        <v/>
      </c>
      <c r="D704" s="161" t="str">
        <f ca="1">IF(ISERROR($S704),"",OFFSET('Smelter Reference List'!$C$4,$S704-4,0)&amp;"")</f>
        <v/>
      </c>
      <c r="E704" s="161" t="str">
        <f ca="1">IF(ISERROR($S704),"",OFFSET('Smelter Reference List'!$D$4,$S704-4,0)&amp;"")</f>
        <v/>
      </c>
      <c r="F704" s="161" t="str">
        <f ca="1">IF(ISERROR($S704),"",OFFSET('Smelter Reference List'!$E$4,$S704-4,0))</f>
        <v/>
      </c>
      <c r="G704" s="161" t="str">
        <f ca="1">IF(C704=$U$4,"Enter smelter details", IF(ISERROR($S704),"",OFFSET('Smelter Reference List'!$F$4,$S704-4,0)))</f>
        <v/>
      </c>
      <c r="H704" s="247" t="str">
        <f ca="1">IF(ISERROR($S704),"",OFFSET('Smelter Reference List'!$G$4,$S704-4,0))</f>
        <v/>
      </c>
      <c r="I704" s="248" t="str">
        <f ca="1">IF(ISERROR($S704),"",OFFSET('Smelter Reference List'!$H$4,$S704-4,0))</f>
        <v/>
      </c>
      <c r="J704" s="248" t="str">
        <f ca="1">IF(ISERROR($S704),"",OFFSET('Smelter Reference List'!$I$4,$S704-4,0))</f>
        <v/>
      </c>
      <c r="K704" s="245"/>
      <c r="L704" s="245"/>
      <c r="M704" s="245"/>
      <c r="N704" s="245"/>
      <c r="O704" s="245"/>
      <c r="P704" s="245"/>
      <c r="Q704" s="246"/>
      <c r="R704" s="233"/>
      <c r="S704" s="234" t="e">
        <f>IF(C704="",NA(),MATCH($B704&amp;$C704,'Smelter Reference List'!$J:$J,0))</f>
        <v>#N/A</v>
      </c>
      <c r="T704" s="235"/>
      <c r="U704" s="235">
        <f t="shared" ca="1" si="20"/>
        <v>0</v>
      </c>
      <c r="V704" s="235"/>
      <c r="W704" s="235"/>
      <c r="Y704" s="228" t="str">
        <f t="shared" si="21"/>
        <v/>
      </c>
    </row>
    <row r="705" spans="1:25" s="228" customFormat="1" ht="20.25">
      <c r="A705" s="257"/>
      <c r="B705" s="232" t="str">
        <f>IF(LEN(A705)=0,"",INDEX('Smelter Reference List'!$A:$A,MATCH($A705,'Smelter Reference List'!$E:$E,0)))</f>
        <v/>
      </c>
      <c r="C705" s="297" t="str">
        <f>IF(LEN(A705)=0,"",INDEX('Smelter Reference List'!$C:$C,MATCH($A705,'Smelter Reference List'!$E:$E,0)))</f>
        <v/>
      </c>
      <c r="D705" s="161" t="str">
        <f ca="1">IF(ISERROR($S705),"",OFFSET('Smelter Reference List'!$C$4,$S705-4,0)&amp;"")</f>
        <v/>
      </c>
      <c r="E705" s="161" t="str">
        <f ca="1">IF(ISERROR($S705),"",OFFSET('Smelter Reference List'!$D$4,$S705-4,0)&amp;"")</f>
        <v/>
      </c>
      <c r="F705" s="161" t="str">
        <f ca="1">IF(ISERROR($S705),"",OFFSET('Smelter Reference List'!$E$4,$S705-4,0))</f>
        <v/>
      </c>
      <c r="G705" s="161" t="str">
        <f ca="1">IF(C705=$U$4,"Enter smelter details", IF(ISERROR($S705),"",OFFSET('Smelter Reference List'!$F$4,$S705-4,0)))</f>
        <v/>
      </c>
      <c r="H705" s="247" t="str">
        <f ca="1">IF(ISERROR($S705),"",OFFSET('Smelter Reference List'!$G$4,$S705-4,0))</f>
        <v/>
      </c>
      <c r="I705" s="248" t="str">
        <f ca="1">IF(ISERROR($S705),"",OFFSET('Smelter Reference List'!$H$4,$S705-4,0))</f>
        <v/>
      </c>
      <c r="J705" s="248" t="str">
        <f ca="1">IF(ISERROR($S705),"",OFFSET('Smelter Reference List'!$I$4,$S705-4,0))</f>
        <v/>
      </c>
      <c r="K705" s="245"/>
      <c r="L705" s="245"/>
      <c r="M705" s="245"/>
      <c r="N705" s="245"/>
      <c r="O705" s="245"/>
      <c r="P705" s="245"/>
      <c r="Q705" s="246"/>
      <c r="R705" s="233"/>
      <c r="S705" s="234" t="e">
        <f>IF(C705="",NA(),MATCH($B705&amp;$C705,'Smelter Reference List'!$J:$J,0))</f>
        <v>#N/A</v>
      </c>
      <c r="T705" s="235"/>
      <c r="U705" s="235">
        <f t="shared" ca="1" si="20"/>
        <v>0</v>
      </c>
      <c r="V705" s="235"/>
      <c r="W705" s="235"/>
      <c r="Y705" s="228" t="str">
        <f t="shared" si="21"/>
        <v/>
      </c>
    </row>
    <row r="706" spans="1:25" s="228" customFormat="1" ht="20.25">
      <c r="A706" s="257"/>
      <c r="B706" s="232" t="str">
        <f>IF(LEN(A706)=0,"",INDEX('Smelter Reference List'!$A:$A,MATCH($A706,'Smelter Reference List'!$E:$E,0)))</f>
        <v/>
      </c>
      <c r="C706" s="297" t="str">
        <f>IF(LEN(A706)=0,"",INDEX('Smelter Reference List'!$C:$C,MATCH($A706,'Smelter Reference List'!$E:$E,0)))</f>
        <v/>
      </c>
      <c r="D706" s="161" t="str">
        <f ca="1">IF(ISERROR($S706),"",OFFSET('Smelter Reference List'!$C$4,$S706-4,0)&amp;"")</f>
        <v/>
      </c>
      <c r="E706" s="161" t="str">
        <f ca="1">IF(ISERROR($S706),"",OFFSET('Smelter Reference List'!$D$4,$S706-4,0)&amp;"")</f>
        <v/>
      </c>
      <c r="F706" s="161" t="str">
        <f ca="1">IF(ISERROR($S706),"",OFFSET('Smelter Reference List'!$E$4,$S706-4,0))</f>
        <v/>
      </c>
      <c r="G706" s="161" t="str">
        <f ca="1">IF(C706=$U$4,"Enter smelter details", IF(ISERROR($S706),"",OFFSET('Smelter Reference List'!$F$4,$S706-4,0)))</f>
        <v/>
      </c>
      <c r="H706" s="247" t="str">
        <f ca="1">IF(ISERROR($S706),"",OFFSET('Smelter Reference List'!$G$4,$S706-4,0))</f>
        <v/>
      </c>
      <c r="I706" s="248" t="str">
        <f ca="1">IF(ISERROR($S706),"",OFFSET('Smelter Reference List'!$H$4,$S706-4,0))</f>
        <v/>
      </c>
      <c r="J706" s="248" t="str">
        <f ca="1">IF(ISERROR($S706),"",OFFSET('Smelter Reference List'!$I$4,$S706-4,0))</f>
        <v/>
      </c>
      <c r="K706" s="245"/>
      <c r="L706" s="245"/>
      <c r="M706" s="245"/>
      <c r="N706" s="245"/>
      <c r="O706" s="245"/>
      <c r="P706" s="245"/>
      <c r="Q706" s="246"/>
      <c r="R706" s="233"/>
      <c r="S706" s="234" t="e">
        <f>IF(C706="",NA(),MATCH($B706&amp;$C706,'Smelter Reference List'!$J:$J,0))</f>
        <v>#N/A</v>
      </c>
      <c r="T706" s="235"/>
      <c r="U706" s="235">
        <f t="shared" ca="1" si="20"/>
        <v>0</v>
      </c>
      <c r="V706" s="235"/>
      <c r="W706" s="235"/>
      <c r="Y706" s="228" t="str">
        <f t="shared" si="21"/>
        <v/>
      </c>
    </row>
    <row r="707" spans="1:25" s="228" customFormat="1" ht="20.25">
      <c r="A707" s="257"/>
      <c r="B707" s="232" t="str">
        <f>IF(LEN(A707)=0,"",INDEX('Smelter Reference List'!$A:$A,MATCH($A707,'Smelter Reference List'!$E:$E,0)))</f>
        <v/>
      </c>
      <c r="C707" s="297" t="str">
        <f>IF(LEN(A707)=0,"",INDEX('Smelter Reference List'!$C:$C,MATCH($A707,'Smelter Reference List'!$E:$E,0)))</f>
        <v/>
      </c>
      <c r="D707" s="161" t="str">
        <f ca="1">IF(ISERROR($S707),"",OFFSET('Smelter Reference List'!$C$4,$S707-4,0)&amp;"")</f>
        <v/>
      </c>
      <c r="E707" s="161" t="str">
        <f ca="1">IF(ISERROR($S707),"",OFFSET('Smelter Reference List'!$D$4,$S707-4,0)&amp;"")</f>
        <v/>
      </c>
      <c r="F707" s="161" t="str">
        <f ca="1">IF(ISERROR($S707),"",OFFSET('Smelter Reference List'!$E$4,$S707-4,0))</f>
        <v/>
      </c>
      <c r="G707" s="161" t="str">
        <f ca="1">IF(C707=$U$4,"Enter smelter details", IF(ISERROR($S707),"",OFFSET('Smelter Reference List'!$F$4,$S707-4,0)))</f>
        <v/>
      </c>
      <c r="H707" s="247" t="str">
        <f ca="1">IF(ISERROR($S707),"",OFFSET('Smelter Reference List'!$G$4,$S707-4,0))</f>
        <v/>
      </c>
      <c r="I707" s="248" t="str">
        <f ca="1">IF(ISERROR($S707),"",OFFSET('Smelter Reference List'!$H$4,$S707-4,0))</f>
        <v/>
      </c>
      <c r="J707" s="248" t="str">
        <f ca="1">IF(ISERROR($S707),"",OFFSET('Smelter Reference List'!$I$4,$S707-4,0))</f>
        <v/>
      </c>
      <c r="K707" s="245"/>
      <c r="L707" s="245"/>
      <c r="M707" s="245"/>
      <c r="N707" s="245"/>
      <c r="O707" s="245"/>
      <c r="P707" s="245"/>
      <c r="Q707" s="246"/>
      <c r="R707" s="233"/>
      <c r="S707" s="234" t="e">
        <f>IF(C707="",NA(),MATCH($B707&amp;$C707,'Smelter Reference List'!$J:$J,0))</f>
        <v>#N/A</v>
      </c>
      <c r="T707" s="235"/>
      <c r="U707" s="235">
        <f t="shared" ca="1" si="20"/>
        <v>0</v>
      </c>
      <c r="V707" s="235"/>
      <c r="W707" s="235"/>
      <c r="Y707" s="228" t="str">
        <f t="shared" si="21"/>
        <v/>
      </c>
    </row>
    <row r="708" spans="1:25" s="228" customFormat="1" ht="20.25">
      <c r="A708" s="257"/>
      <c r="B708" s="232" t="str">
        <f>IF(LEN(A708)=0,"",INDEX('Smelter Reference List'!$A:$A,MATCH($A708,'Smelter Reference List'!$E:$E,0)))</f>
        <v/>
      </c>
      <c r="C708" s="297" t="str">
        <f>IF(LEN(A708)=0,"",INDEX('Smelter Reference List'!$C:$C,MATCH($A708,'Smelter Reference List'!$E:$E,0)))</f>
        <v/>
      </c>
      <c r="D708" s="161" t="str">
        <f ca="1">IF(ISERROR($S708),"",OFFSET('Smelter Reference List'!$C$4,$S708-4,0)&amp;"")</f>
        <v/>
      </c>
      <c r="E708" s="161" t="str">
        <f ca="1">IF(ISERROR($S708),"",OFFSET('Smelter Reference List'!$D$4,$S708-4,0)&amp;"")</f>
        <v/>
      </c>
      <c r="F708" s="161" t="str">
        <f ca="1">IF(ISERROR($S708),"",OFFSET('Smelter Reference List'!$E$4,$S708-4,0))</f>
        <v/>
      </c>
      <c r="G708" s="161" t="str">
        <f ca="1">IF(C708=$U$4,"Enter smelter details", IF(ISERROR($S708),"",OFFSET('Smelter Reference List'!$F$4,$S708-4,0)))</f>
        <v/>
      </c>
      <c r="H708" s="247" t="str">
        <f ca="1">IF(ISERROR($S708),"",OFFSET('Smelter Reference List'!$G$4,$S708-4,0))</f>
        <v/>
      </c>
      <c r="I708" s="248" t="str">
        <f ca="1">IF(ISERROR($S708),"",OFFSET('Smelter Reference List'!$H$4,$S708-4,0))</f>
        <v/>
      </c>
      <c r="J708" s="248" t="str">
        <f ca="1">IF(ISERROR($S708),"",OFFSET('Smelter Reference List'!$I$4,$S708-4,0))</f>
        <v/>
      </c>
      <c r="K708" s="245"/>
      <c r="L708" s="245"/>
      <c r="M708" s="245"/>
      <c r="N708" s="245"/>
      <c r="O708" s="245"/>
      <c r="P708" s="245"/>
      <c r="Q708" s="246"/>
      <c r="R708" s="233"/>
      <c r="S708" s="234" t="e">
        <f>IF(C708="",NA(),MATCH($B708&amp;$C708,'Smelter Reference List'!$J:$J,0))</f>
        <v>#N/A</v>
      </c>
      <c r="T708" s="235"/>
      <c r="U708" s="235">
        <f t="shared" ca="1" si="20"/>
        <v>0</v>
      </c>
      <c r="V708" s="235"/>
      <c r="W708" s="235"/>
      <c r="Y708" s="228" t="str">
        <f t="shared" si="21"/>
        <v/>
      </c>
    </row>
    <row r="709" spans="1:25" s="228" customFormat="1" ht="20.25">
      <c r="A709" s="257"/>
      <c r="B709" s="232" t="str">
        <f>IF(LEN(A709)=0,"",INDEX('Smelter Reference List'!$A:$A,MATCH($A709,'Smelter Reference List'!$E:$E,0)))</f>
        <v/>
      </c>
      <c r="C709" s="297" t="str">
        <f>IF(LEN(A709)=0,"",INDEX('Smelter Reference List'!$C:$C,MATCH($A709,'Smelter Reference List'!$E:$E,0)))</f>
        <v/>
      </c>
      <c r="D709" s="161" t="str">
        <f ca="1">IF(ISERROR($S709),"",OFFSET('Smelter Reference List'!$C$4,$S709-4,0)&amp;"")</f>
        <v/>
      </c>
      <c r="E709" s="161" t="str">
        <f ca="1">IF(ISERROR($S709),"",OFFSET('Smelter Reference List'!$D$4,$S709-4,0)&amp;"")</f>
        <v/>
      </c>
      <c r="F709" s="161" t="str">
        <f ca="1">IF(ISERROR($S709),"",OFFSET('Smelter Reference List'!$E$4,$S709-4,0))</f>
        <v/>
      </c>
      <c r="G709" s="161" t="str">
        <f ca="1">IF(C709=$U$4,"Enter smelter details", IF(ISERROR($S709),"",OFFSET('Smelter Reference List'!$F$4,$S709-4,0)))</f>
        <v/>
      </c>
      <c r="H709" s="247" t="str">
        <f ca="1">IF(ISERROR($S709),"",OFFSET('Smelter Reference List'!$G$4,$S709-4,0))</f>
        <v/>
      </c>
      <c r="I709" s="248" t="str">
        <f ca="1">IF(ISERROR($S709),"",OFFSET('Smelter Reference List'!$H$4,$S709-4,0))</f>
        <v/>
      </c>
      <c r="J709" s="248" t="str">
        <f ca="1">IF(ISERROR($S709),"",OFFSET('Smelter Reference List'!$I$4,$S709-4,0))</f>
        <v/>
      </c>
      <c r="K709" s="245"/>
      <c r="L709" s="245"/>
      <c r="M709" s="245"/>
      <c r="N709" s="245"/>
      <c r="O709" s="245"/>
      <c r="P709" s="245"/>
      <c r="Q709" s="246"/>
      <c r="R709" s="233"/>
      <c r="S709" s="234" t="e">
        <f>IF(C709="",NA(),MATCH($B709&amp;$C709,'Smelter Reference List'!$J:$J,0))</f>
        <v>#N/A</v>
      </c>
      <c r="T709" s="235"/>
      <c r="U709" s="235">
        <f t="shared" ca="1" si="20"/>
        <v>0</v>
      </c>
      <c r="V709" s="235"/>
      <c r="W709" s="235"/>
      <c r="Y709" s="228" t="str">
        <f t="shared" si="21"/>
        <v/>
      </c>
    </row>
    <row r="710" spans="1:25" s="228" customFormat="1" ht="20.25">
      <c r="A710" s="257"/>
      <c r="B710" s="232" t="str">
        <f>IF(LEN(A710)=0,"",INDEX('Smelter Reference List'!$A:$A,MATCH($A710,'Smelter Reference List'!$E:$E,0)))</f>
        <v/>
      </c>
      <c r="C710" s="297" t="str">
        <f>IF(LEN(A710)=0,"",INDEX('Smelter Reference List'!$C:$C,MATCH($A710,'Smelter Reference List'!$E:$E,0)))</f>
        <v/>
      </c>
      <c r="D710" s="161" t="str">
        <f ca="1">IF(ISERROR($S710),"",OFFSET('Smelter Reference List'!$C$4,$S710-4,0)&amp;"")</f>
        <v/>
      </c>
      <c r="E710" s="161" t="str">
        <f ca="1">IF(ISERROR($S710),"",OFFSET('Smelter Reference List'!$D$4,$S710-4,0)&amp;"")</f>
        <v/>
      </c>
      <c r="F710" s="161" t="str">
        <f ca="1">IF(ISERROR($S710),"",OFFSET('Smelter Reference List'!$E$4,$S710-4,0))</f>
        <v/>
      </c>
      <c r="G710" s="161" t="str">
        <f ca="1">IF(C710=$U$4,"Enter smelter details", IF(ISERROR($S710),"",OFFSET('Smelter Reference List'!$F$4,$S710-4,0)))</f>
        <v/>
      </c>
      <c r="H710" s="247" t="str">
        <f ca="1">IF(ISERROR($S710),"",OFFSET('Smelter Reference List'!$G$4,$S710-4,0))</f>
        <v/>
      </c>
      <c r="I710" s="248" t="str">
        <f ca="1">IF(ISERROR($S710),"",OFFSET('Smelter Reference List'!$H$4,$S710-4,0))</f>
        <v/>
      </c>
      <c r="J710" s="248" t="str">
        <f ca="1">IF(ISERROR($S710),"",OFFSET('Smelter Reference List'!$I$4,$S710-4,0))</f>
        <v/>
      </c>
      <c r="K710" s="245"/>
      <c r="L710" s="245"/>
      <c r="M710" s="245"/>
      <c r="N710" s="245"/>
      <c r="O710" s="245"/>
      <c r="P710" s="245"/>
      <c r="Q710" s="246"/>
      <c r="R710" s="233"/>
      <c r="S710" s="234" t="e">
        <f>IF(C710="",NA(),MATCH($B710&amp;$C710,'Smelter Reference List'!$J:$J,0))</f>
        <v>#N/A</v>
      </c>
      <c r="T710" s="235"/>
      <c r="U710" s="235">
        <f t="shared" ref="U710:U773" ca="1" si="22">IF(AND(C710="Smelter not listed",OR(LEN(D710)=0,LEN(E710)=0)),1,0)</f>
        <v>0</v>
      </c>
      <c r="V710" s="235"/>
      <c r="W710" s="235"/>
      <c r="Y710" s="228" t="str">
        <f t="shared" ref="Y710:Y773" si="23">B710&amp;C710</f>
        <v/>
      </c>
    </row>
    <row r="711" spans="1:25" s="228" customFormat="1" ht="20.25">
      <c r="A711" s="257"/>
      <c r="B711" s="232" t="str">
        <f>IF(LEN(A711)=0,"",INDEX('Smelter Reference List'!$A:$A,MATCH($A711,'Smelter Reference List'!$E:$E,0)))</f>
        <v/>
      </c>
      <c r="C711" s="297" t="str">
        <f>IF(LEN(A711)=0,"",INDEX('Smelter Reference List'!$C:$C,MATCH($A711,'Smelter Reference List'!$E:$E,0)))</f>
        <v/>
      </c>
      <c r="D711" s="161" t="str">
        <f ca="1">IF(ISERROR($S711),"",OFFSET('Smelter Reference List'!$C$4,$S711-4,0)&amp;"")</f>
        <v/>
      </c>
      <c r="E711" s="161" t="str">
        <f ca="1">IF(ISERROR($S711),"",OFFSET('Smelter Reference List'!$D$4,$S711-4,0)&amp;"")</f>
        <v/>
      </c>
      <c r="F711" s="161" t="str">
        <f ca="1">IF(ISERROR($S711),"",OFFSET('Smelter Reference List'!$E$4,$S711-4,0))</f>
        <v/>
      </c>
      <c r="G711" s="161" t="str">
        <f ca="1">IF(C711=$U$4,"Enter smelter details", IF(ISERROR($S711),"",OFFSET('Smelter Reference List'!$F$4,$S711-4,0)))</f>
        <v/>
      </c>
      <c r="H711" s="247" t="str">
        <f ca="1">IF(ISERROR($S711),"",OFFSET('Smelter Reference List'!$G$4,$S711-4,0))</f>
        <v/>
      </c>
      <c r="I711" s="248" t="str">
        <f ca="1">IF(ISERROR($S711),"",OFFSET('Smelter Reference List'!$H$4,$S711-4,0))</f>
        <v/>
      </c>
      <c r="J711" s="248" t="str">
        <f ca="1">IF(ISERROR($S711),"",OFFSET('Smelter Reference List'!$I$4,$S711-4,0))</f>
        <v/>
      </c>
      <c r="K711" s="245"/>
      <c r="L711" s="245"/>
      <c r="M711" s="245"/>
      <c r="N711" s="245"/>
      <c r="O711" s="245"/>
      <c r="P711" s="245"/>
      <c r="Q711" s="246"/>
      <c r="R711" s="233"/>
      <c r="S711" s="234" t="e">
        <f>IF(C711="",NA(),MATCH($B711&amp;$C711,'Smelter Reference List'!$J:$J,0))</f>
        <v>#N/A</v>
      </c>
      <c r="T711" s="235"/>
      <c r="U711" s="235">
        <f t="shared" ca="1" si="22"/>
        <v>0</v>
      </c>
      <c r="V711" s="235"/>
      <c r="W711" s="235"/>
      <c r="Y711" s="228" t="str">
        <f t="shared" si="23"/>
        <v/>
      </c>
    </row>
    <row r="712" spans="1:25" s="228" customFormat="1" ht="20.25">
      <c r="A712" s="257"/>
      <c r="B712" s="232" t="str">
        <f>IF(LEN(A712)=0,"",INDEX('Smelter Reference List'!$A:$A,MATCH($A712,'Smelter Reference List'!$E:$E,0)))</f>
        <v/>
      </c>
      <c r="C712" s="297" t="str">
        <f>IF(LEN(A712)=0,"",INDEX('Smelter Reference List'!$C:$C,MATCH($A712,'Smelter Reference List'!$E:$E,0)))</f>
        <v/>
      </c>
      <c r="D712" s="161" t="str">
        <f ca="1">IF(ISERROR($S712),"",OFFSET('Smelter Reference List'!$C$4,$S712-4,0)&amp;"")</f>
        <v/>
      </c>
      <c r="E712" s="161" t="str">
        <f ca="1">IF(ISERROR($S712),"",OFFSET('Smelter Reference List'!$D$4,$S712-4,0)&amp;"")</f>
        <v/>
      </c>
      <c r="F712" s="161" t="str">
        <f ca="1">IF(ISERROR($S712),"",OFFSET('Smelter Reference List'!$E$4,$S712-4,0))</f>
        <v/>
      </c>
      <c r="G712" s="161" t="str">
        <f ca="1">IF(C712=$U$4,"Enter smelter details", IF(ISERROR($S712),"",OFFSET('Smelter Reference List'!$F$4,$S712-4,0)))</f>
        <v/>
      </c>
      <c r="H712" s="247" t="str">
        <f ca="1">IF(ISERROR($S712),"",OFFSET('Smelter Reference List'!$G$4,$S712-4,0))</f>
        <v/>
      </c>
      <c r="I712" s="248" t="str">
        <f ca="1">IF(ISERROR($S712),"",OFFSET('Smelter Reference List'!$H$4,$S712-4,0))</f>
        <v/>
      </c>
      <c r="J712" s="248" t="str">
        <f ca="1">IF(ISERROR($S712),"",OFFSET('Smelter Reference List'!$I$4,$S712-4,0))</f>
        <v/>
      </c>
      <c r="K712" s="245"/>
      <c r="L712" s="245"/>
      <c r="M712" s="245"/>
      <c r="N712" s="245"/>
      <c r="O712" s="245"/>
      <c r="P712" s="245"/>
      <c r="Q712" s="246"/>
      <c r="R712" s="233"/>
      <c r="S712" s="234" t="e">
        <f>IF(C712="",NA(),MATCH($B712&amp;$C712,'Smelter Reference List'!$J:$J,0))</f>
        <v>#N/A</v>
      </c>
      <c r="T712" s="235"/>
      <c r="U712" s="235">
        <f t="shared" ca="1" si="22"/>
        <v>0</v>
      </c>
      <c r="V712" s="235"/>
      <c r="W712" s="235"/>
      <c r="Y712" s="228" t="str">
        <f t="shared" si="23"/>
        <v/>
      </c>
    </row>
    <row r="713" spans="1:25" s="228" customFormat="1" ht="20.25">
      <c r="A713" s="257"/>
      <c r="B713" s="232" t="str">
        <f>IF(LEN(A713)=0,"",INDEX('Smelter Reference List'!$A:$A,MATCH($A713,'Smelter Reference List'!$E:$E,0)))</f>
        <v/>
      </c>
      <c r="C713" s="297" t="str">
        <f>IF(LEN(A713)=0,"",INDEX('Smelter Reference List'!$C:$C,MATCH($A713,'Smelter Reference List'!$E:$E,0)))</f>
        <v/>
      </c>
      <c r="D713" s="161" t="str">
        <f ca="1">IF(ISERROR($S713),"",OFFSET('Smelter Reference List'!$C$4,$S713-4,0)&amp;"")</f>
        <v/>
      </c>
      <c r="E713" s="161" t="str">
        <f ca="1">IF(ISERROR($S713),"",OFFSET('Smelter Reference List'!$D$4,$S713-4,0)&amp;"")</f>
        <v/>
      </c>
      <c r="F713" s="161" t="str">
        <f ca="1">IF(ISERROR($S713),"",OFFSET('Smelter Reference List'!$E$4,$S713-4,0))</f>
        <v/>
      </c>
      <c r="G713" s="161" t="str">
        <f ca="1">IF(C713=$U$4,"Enter smelter details", IF(ISERROR($S713),"",OFFSET('Smelter Reference List'!$F$4,$S713-4,0)))</f>
        <v/>
      </c>
      <c r="H713" s="247" t="str">
        <f ca="1">IF(ISERROR($S713),"",OFFSET('Smelter Reference List'!$G$4,$S713-4,0))</f>
        <v/>
      </c>
      <c r="I713" s="248" t="str">
        <f ca="1">IF(ISERROR($S713),"",OFFSET('Smelter Reference List'!$H$4,$S713-4,0))</f>
        <v/>
      </c>
      <c r="J713" s="248" t="str">
        <f ca="1">IF(ISERROR($S713),"",OFFSET('Smelter Reference List'!$I$4,$S713-4,0))</f>
        <v/>
      </c>
      <c r="K713" s="245"/>
      <c r="L713" s="245"/>
      <c r="M713" s="245"/>
      <c r="N713" s="245"/>
      <c r="O713" s="245"/>
      <c r="P713" s="245"/>
      <c r="Q713" s="246"/>
      <c r="R713" s="233"/>
      <c r="S713" s="234" t="e">
        <f>IF(C713="",NA(),MATCH($B713&amp;$C713,'Smelter Reference List'!$J:$J,0))</f>
        <v>#N/A</v>
      </c>
      <c r="T713" s="235"/>
      <c r="U713" s="235">
        <f t="shared" ca="1" si="22"/>
        <v>0</v>
      </c>
      <c r="V713" s="235"/>
      <c r="W713" s="235"/>
      <c r="Y713" s="228" t="str">
        <f t="shared" si="23"/>
        <v/>
      </c>
    </row>
    <row r="714" spans="1:25" s="228" customFormat="1" ht="20.25">
      <c r="A714" s="257"/>
      <c r="B714" s="232" t="str">
        <f>IF(LEN(A714)=0,"",INDEX('Smelter Reference List'!$A:$A,MATCH($A714,'Smelter Reference List'!$E:$E,0)))</f>
        <v/>
      </c>
      <c r="C714" s="297" t="str">
        <f>IF(LEN(A714)=0,"",INDEX('Smelter Reference List'!$C:$C,MATCH($A714,'Smelter Reference List'!$E:$E,0)))</f>
        <v/>
      </c>
      <c r="D714" s="161" t="str">
        <f ca="1">IF(ISERROR($S714),"",OFFSET('Smelter Reference List'!$C$4,$S714-4,0)&amp;"")</f>
        <v/>
      </c>
      <c r="E714" s="161" t="str">
        <f ca="1">IF(ISERROR($S714),"",OFFSET('Smelter Reference List'!$D$4,$S714-4,0)&amp;"")</f>
        <v/>
      </c>
      <c r="F714" s="161" t="str">
        <f ca="1">IF(ISERROR($S714),"",OFFSET('Smelter Reference List'!$E$4,$S714-4,0))</f>
        <v/>
      </c>
      <c r="G714" s="161" t="str">
        <f ca="1">IF(C714=$U$4,"Enter smelter details", IF(ISERROR($S714),"",OFFSET('Smelter Reference List'!$F$4,$S714-4,0)))</f>
        <v/>
      </c>
      <c r="H714" s="247" t="str">
        <f ca="1">IF(ISERROR($S714),"",OFFSET('Smelter Reference List'!$G$4,$S714-4,0))</f>
        <v/>
      </c>
      <c r="I714" s="248" t="str">
        <f ca="1">IF(ISERROR($S714),"",OFFSET('Smelter Reference List'!$H$4,$S714-4,0))</f>
        <v/>
      </c>
      <c r="J714" s="248" t="str">
        <f ca="1">IF(ISERROR($S714),"",OFFSET('Smelter Reference List'!$I$4,$S714-4,0))</f>
        <v/>
      </c>
      <c r="K714" s="245"/>
      <c r="L714" s="245"/>
      <c r="M714" s="245"/>
      <c r="N714" s="245"/>
      <c r="O714" s="245"/>
      <c r="P714" s="245"/>
      <c r="Q714" s="246"/>
      <c r="R714" s="233"/>
      <c r="S714" s="234" t="e">
        <f>IF(C714="",NA(),MATCH($B714&amp;$C714,'Smelter Reference List'!$J:$J,0))</f>
        <v>#N/A</v>
      </c>
      <c r="T714" s="235"/>
      <c r="U714" s="235">
        <f t="shared" ca="1" si="22"/>
        <v>0</v>
      </c>
      <c r="V714" s="235"/>
      <c r="W714" s="235"/>
      <c r="Y714" s="228" t="str">
        <f t="shared" si="23"/>
        <v/>
      </c>
    </row>
    <row r="715" spans="1:25" s="228" customFormat="1" ht="20.25">
      <c r="A715" s="257"/>
      <c r="B715" s="232" t="str">
        <f>IF(LEN(A715)=0,"",INDEX('Smelter Reference List'!$A:$A,MATCH($A715,'Smelter Reference List'!$E:$E,0)))</f>
        <v/>
      </c>
      <c r="C715" s="297" t="str">
        <f>IF(LEN(A715)=0,"",INDEX('Smelter Reference List'!$C:$C,MATCH($A715,'Smelter Reference List'!$E:$E,0)))</f>
        <v/>
      </c>
      <c r="D715" s="161" t="str">
        <f ca="1">IF(ISERROR($S715),"",OFFSET('Smelter Reference List'!$C$4,$S715-4,0)&amp;"")</f>
        <v/>
      </c>
      <c r="E715" s="161" t="str">
        <f ca="1">IF(ISERROR($S715),"",OFFSET('Smelter Reference List'!$D$4,$S715-4,0)&amp;"")</f>
        <v/>
      </c>
      <c r="F715" s="161" t="str">
        <f ca="1">IF(ISERROR($S715),"",OFFSET('Smelter Reference List'!$E$4,$S715-4,0))</f>
        <v/>
      </c>
      <c r="G715" s="161" t="str">
        <f ca="1">IF(C715=$U$4,"Enter smelter details", IF(ISERROR($S715),"",OFFSET('Smelter Reference List'!$F$4,$S715-4,0)))</f>
        <v/>
      </c>
      <c r="H715" s="247" t="str">
        <f ca="1">IF(ISERROR($S715),"",OFFSET('Smelter Reference List'!$G$4,$S715-4,0))</f>
        <v/>
      </c>
      <c r="I715" s="248" t="str">
        <f ca="1">IF(ISERROR($S715),"",OFFSET('Smelter Reference List'!$H$4,$S715-4,0))</f>
        <v/>
      </c>
      <c r="J715" s="248" t="str">
        <f ca="1">IF(ISERROR($S715),"",OFFSET('Smelter Reference List'!$I$4,$S715-4,0))</f>
        <v/>
      </c>
      <c r="K715" s="245"/>
      <c r="L715" s="245"/>
      <c r="M715" s="245"/>
      <c r="N715" s="245"/>
      <c r="O715" s="245"/>
      <c r="P715" s="245"/>
      <c r="Q715" s="246"/>
      <c r="R715" s="233"/>
      <c r="S715" s="234" t="e">
        <f>IF(C715="",NA(),MATCH($B715&amp;$C715,'Smelter Reference List'!$J:$J,0))</f>
        <v>#N/A</v>
      </c>
      <c r="T715" s="235"/>
      <c r="U715" s="235">
        <f t="shared" ca="1" si="22"/>
        <v>0</v>
      </c>
      <c r="V715" s="235"/>
      <c r="W715" s="235"/>
      <c r="Y715" s="228" t="str">
        <f t="shared" si="23"/>
        <v/>
      </c>
    </row>
    <row r="716" spans="1:25" s="228" customFormat="1" ht="20.25">
      <c r="A716" s="257"/>
      <c r="B716" s="232" t="str">
        <f>IF(LEN(A716)=0,"",INDEX('Smelter Reference List'!$A:$A,MATCH($A716,'Smelter Reference List'!$E:$E,0)))</f>
        <v/>
      </c>
      <c r="C716" s="297" t="str">
        <f>IF(LEN(A716)=0,"",INDEX('Smelter Reference List'!$C:$C,MATCH($A716,'Smelter Reference List'!$E:$E,0)))</f>
        <v/>
      </c>
      <c r="D716" s="161" t="str">
        <f ca="1">IF(ISERROR($S716),"",OFFSET('Smelter Reference List'!$C$4,$S716-4,0)&amp;"")</f>
        <v/>
      </c>
      <c r="E716" s="161" t="str">
        <f ca="1">IF(ISERROR($S716),"",OFFSET('Smelter Reference List'!$D$4,$S716-4,0)&amp;"")</f>
        <v/>
      </c>
      <c r="F716" s="161" t="str">
        <f ca="1">IF(ISERROR($S716),"",OFFSET('Smelter Reference List'!$E$4,$S716-4,0))</f>
        <v/>
      </c>
      <c r="G716" s="161" t="str">
        <f ca="1">IF(C716=$U$4,"Enter smelter details", IF(ISERROR($S716),"",OFFSET('Smelter Reference List'!$F$4,$S716-4,0)))</f>
        <v/>
      </c>
      <c r="H716" s="247" t="str">
        <f ca="1">IF(ISERROR($S716),"",OFFSET('Smelter Reference List'!$G$4,$S716-4,0))</f>
        <v/>
      </c>
      <c r="I716" s="248" t="str">
        <f ca="1">IF(ISERROR($S716),"",OFFSET('Smelter Reference List'!$H$4,$S716-4,0))</f>
        <v/>
      </c>
      <c r="J716" s="248" t="str">
        <f ca="1">IF(ISERROR($S716),"",OFFSET('Smelter Reference List'!$I$4,$S716-4,0))</f>
        <v/>
      </c>
      <c r="K716" s="245"/>
      <c r="L716" s="245"/>
      <c r="M716" s="245"/>
      <c r="N716" s="245"/>
      <c r="O716" s="245"/>
      <c r="P716" s="245"/>
      <c r="Q716" s="246"/>
      <c r="R716" s="233"/>
      <c r="S716" s="234" t="e">
        <f>IF(C716="",NA(),MATCH($B716&amp;$C716,'Smelter Reference List'!$J:$J,0))</f>
        <v>#N/A</v>
      </c>
      <c r="T716" s="235"/>
      <c r="U716" s="235">
        <f t="shared" ca="1" si="22"/>
        <v>0</v>
      </c>
      <c r="V716" s="235"/>
      <c r="W716" s="235"/>
      <c r="Y716" s="228" t="str">
        <f t="shared" si="23"/>
        <v/>
      </c>
    </row>
    <row r="717" spans="1:25" s="228" customFormat="1" ht="20.25">
      <c r="A717" s="257"/>
      <c r="B717" s="232" t="str">
        <f>IF(LEN(A717)=0,"",INDEX('Smelter Reference List'!$A:$A,MATCH($A717,'Smelter Reference List'!$E:$E,0)))</f>
        <v/>
      </c>
      <c r="C717" s="297" t="str">
        <f>IF(LEN(A717)=0,"",INDEX('Smelter Reference List'!$C:$C,MATCH($A717,'Smelter Reference List'!$E:$E,0)))</f>
        <v/>
      </c>
      <c r="D717" s="161" t="str">
        <f ca="1">IF(ISERROR($S717),"",OFFSET('Smelter Reference List'!$C$4,$S717-4,0)&amp;"")</f>
        <v/>
      </c>
      <c r="E717" s="161" t="str">
        <f ca="1">IF(ISERROR($S717),"",OFFSET('Smelter Reference List'!$D$4,$S717-4,0)&amp;"")</f>
        <v/>
      </c>
      <c r="F717" s="161" t="str">
        <f ca="1">IF(ISERROR($S717),"",OFFSET('Smelter Reference List'!$E$4,$S717-4,0))</f>
        <v/>
      </c>
      <c r="G717" s="161" t="str">
        <f ca="1">IF(C717=$U$4,"Enter smelter details", IF(ISERROR($S717),"",OFFSET('Smelter Reference List'!$F$4,$S717-4,0)))</f>
        <v/>
      </c>
      <c r="H717" s="247" t="str">
        <f ca="1">IF(ISERROR($S717),"",OFFSET('Smelter Reference List'!$G$4,$S717-4,0))</f>
        <v/>
      </c>
      <c r="I717" s="248" t="str">
        <f ca="1">IF(ISERROR($S717),"",OFFSET('Smelter Reference List'!$H$4,$S717-4,0))</f>
        <v/>
      </c>
      <c r="J717" s="248" t="str">
        <f ca="1">IF(ISERROR($S717),"",OFFSET('Smelter Reference List'!$I$4,$S717-4,0))</f>
        <v/>
      </c>
      <c r="K717" s="245"/>
      <c r="L717" s="245"/>
      <c r="M717" s="245"/>
      <c r="N717" s="245"/>
      <c r="O717" s="245"/>
      <c r="P717" s="245"/>
      <c r="Q717" s="246"/>
      <c r="R717" s="233"/>
      <c r="S717" s="234" t="e">
        <f>IF(C717="",NA(),MATCH($B717&amp;$C717,'Smelter Reference List'!$J:$J,0))</f>
        <v>#N/A</v>
      </c>
      <c r="T717" s="235"/>
      <c r="U717" s="235">
        <f t="shared" ca="1" si="22"/>
        <v>0</v>
      </c>
      <c r="V717" s="235"/>
      <c r="W717" s="235"/>
      <c r="Y717" s="228" t="str">
        <f t="shared" si="23"/>
        <v/>
      </c>
    </row>
    <row r="718" spans="1:25" s="228" customFormat="1" ht="20.25">
      <c r="A718" s="257"/>
      <c r="B718" s="232" t="str">
        <f>IF(LEN(A718)=0,"",INDEX('Smelter Reference List'!$A:$A,MATCH($A718,'Smelter Reference List'!$E:$E,0)))</f>
        <v/>
      </c>
      <c r="C718" s="297" t="str">
        <f>IF(LEN(A718)=0,"",INDEX('Smelter Reference List'!$C:$C,MATCH($A718,'Smelter Reference List'!$E:$E,0)))</f>
        <v/>
      </c>
      <c r="D718" s="161" t="str">
        <f ca="1">IF(ISERROR($S718),"",OFFSET('Smelter Reference List'!$C$4,$S718-4,0)&amp;"")</f>
        <v/>
      </c>
      <c r="E718" s="161" t="str">
        <f ca="1">IF(ISERROR($S718),"",OFFSET('Smelter Reference List'!$D$4,$S718-4,0)&amp;"")</f>
        <v/>
      </c>
      <c r="F718" s="161" t="str">
        <f ca="1">IF(ISERROR($S718),"",OFFSET('Smelter Reference List'!$E$4,$S718-4,0))</f>
        <v/>
      </c>
      <c r="G718" s="161" t="str">
        <f ca="1">IF(C718=$U$4,"Enter smelter details", IF(ISERROR($S718),"",OFFSET('Smelter Reference List'!$F$4,$S718-4,0)))</f>
        <v/>
      </c>
      <c r="H718" s="247" t="str">
        <f ca="1">IF(ISERROR($S718),"",OFFSET('Smelter Reference List'!$G$4,$S718-4,0))</f>
        <v/>
      </c>
      <c r="I718" s="248" t="str">
        <f ca="1">IF(ISERROR($S718),"",OFFSET('Smelter Reference List'!$H$4,$S718-4,0))</f>
        <v/>
      </c>
      <c r="J718" s="248" t="str">
        <f ca="1">IF(ISERROR($S718),"",OFFSET('Smelter Reference List'!$I$4,$S718-4,0))</f>
        <v/>
      </c>
      <c r="K718" s="245"/>
      <c r="L718" s="245"/>
      <c r="M718" s="245"/>
      <c r="N718" s="245"/>
      <c r="O718" s="245"/>
      <c r="P718" s="245"/>
      <c r="Q718" s="246"/>
      <c r="R718" s="233"/>
      <c r="S718" s="234" t="e">
        <f>IF(C718="",NA(),MATCH($B718&amp;$C718,'Smelter Reference List'!$J:$J,0))</f>
        <v>#N/A</v>
      </c>
      <c r="T718" s="235"/>
      <c r="U718" s="235">
        <f t="shared" ca="1" si="22"/>
        <v>0</v>
      </c>
      <c r="V718" s="235"/>
      <c r="W718" s="235"/>
      <c r="Y718" s="228" t="str">
        <f t="shared" si="23"/>
        <v/>
      </c>
    </row>
    <row r="719" spans="1:25" s="228" customFormat="1" ht="20.25">
      <c r="A719" s="257"/>
      <c r="B719" s="232" t="str">
        <f>IF(LEN(A719)=0,"",INDEX('Smelter Reference List'!$A:$A,MATCH($A719,'Smelter Reference List'!$E:$E,0)))</f>
        <v/>
      </c>
      <c r="C719" s="297" t="str">
        <f>IF(LEN(A719)=0,"",INDEX('Smelter Reference List'!$C:$C,MATCH($A719,'Smelter Reference List'!$E:$E,0)))</f>
        <v/>
      </c>
      <c r="D719" s="161" t="str">
        <f ca="1">IF(ISERROR($S719),"",OFFSET('Smelter Reference List'!$C$4,$S719-4,0)&amp;"")</f>
        <v/>
      </c>
      <c r="E719" s="161" t="str">
        <f ca="1">IF(ISERROR($S719),"",OFFSET('Smelter Reference List'!$D$4,$S719-4,0)&amp;"")</f>
        <v/>
      </c>
      <c r="F719" s="161" t="str">
        <f ca="1">IF(ISERROR($S719),"",OFFSET('Smelter Reference List'!$E$4,$S719-4,0))</f>
        <v/>
      </c>
      <c r="G719" s="161" t="str">
        <f ca="1">IF(C719=$U$4,"Enter smelter details", IF(ISERROR($S719),"",OFFSET('Smelter Reference List'!$F$4,$S719-4,0)))</f>
        <v/>
      </c>
      <c r="H719" s="247" t="str">
        <f ca="1">IF(ISERROR($S719),"",OFFSET('Smelter Reference List'!$G$4,$S719-4,0))</f>
        <v/>
      </c>
      <c r="I719" s="248" t="str">
        <f ca="1">IF(ISERROR($S719),"",OFFSET('Smelter Reference List'!$H$4,$S719-4,0))</f>
        <v/>
      </c>
      <c r="J719" s="248" t="str">
        <f ca="1">IF(ISERROR($S719),"",OFFSET('Smelter Reference List'!$I$4,$S719-4,0))</f>
        <v/>
      </c>
      <c r="K719" s="245"/>
      <c r="L719" s="245"/>
      <c r="M719" s="245"/>
      <c r="N719" s="245"/>
      <c r="O719" s="245"/>
      <c r="P719" s="245"/>
      <c r="Q719" s="246"/>
      <c r="R719" s="233"/>
      <c r="S719" s="234" t="e">
        <f>IF(C719="",NA(),MATCH($B719&amp;$C719,'Smelter Reference List'!$J:$J,0))</f>
        <v>#N/A</v>
      </c>
      <c r="T719" s="235"/>
      <c r="U719" s="235">
        <f t="shared" ca="1" si="22"/>
        <v>0</v>
      </c>
      <c r="V719" s="235"/>
      <c r="W719" s="235"/>
      <c r="Y719" s="228" t="str">
        <f t="shared" si="23"/>
        <v/>
      </c>
    </row>
    <row r="720" spans="1:25" s="228" customFormat="1" ht="20.25">
      <c r="A720" s="257"/>
      <c r="B720" s="232" t="str">
        <f>IF(LEN(A720)=0,"",INDEX('Smelter Reference List'!$A:$A,MATCH($A720,'Smelter Reference List'!$E:$E,0)))</f>
        <v/>
      </c>
      <c r="C720" s="297" t="str">
        <f>IF(LEN(A720)=0,"",INDEX('Smelter Reference List'!$C:$C,MATCH($A720,'Smelter Reference List'!$E:$E,0)))</f>
        <v/>
      </c>
      <c r="D720" s="161" t="str">
        <f ca="1">IF(ISERROR($S720),"",OFFSET('Smelter Reference List'!$C$4,$S720-4,0)&amp;"")</f>
        <v/>
      </c>
      <c r="E720" s="161" t="str">
        <f ca="1">IF(ISERROR($S720),"",OFFSET('Smelter Reference List'!$D$4,$S720-4,0)&amp;"")</f>
        <v/>
      </c>
      <c r="F720" s="161" t="str">
        <f ca="1">IF(ISERROR($S720),"",OFFSET('Smelter Reference List'!$E$4,$S720-4,0))</f>
        <v/>
      </c>
      <c r="G720" s="161" t="str">
        <f ca="1">IF(C720=$U$4,"Enter smelter details", IF(ISERROR($S720),"",OFFSET('Smelter Reference List'!$F$4,$S720-4,0)))</f>
        <v/>
      </c>
      <c r="H720" s="247" t="str">
        <f ca="1">IF(ISERROR($S720),"",OFFSET('Smelter Reference List'!$G$4,$S720-4,0))</f>
        <v/>
      </c>
      <c r="I720" s="248" t="str">
        <f ca="1">IF(ISERROR($S720),"",OFFSET('Smelter Reference List'!$H$4,$S720-4,0))</f>
        <v/>
      </c>
      <c r="J720" s="248" t="str">
        <f ca="1">IF(ISERROR($S720),"",OFFSET('Smelter Reference List'!$I$4,$S720-4,0))</f>
        <v/>
      </c>
      <c r="K720" s="245"/>
      <c r="L720" s="245"/>
      <c r="M720" s="245"/>
      <c r="N720" s="245"/>
      <c r="O720" s="245"/>
      <c r="P720" s="245"/>
      <c r="Q720" s="246"/>
      <c r="R720" s="233"/>
      <c r="S720" s="234" t="e">
        <f>IF(C720="",NA(),MATCH($B720&amp;$C720,'Smelter Reference List'!$J:$J,0))</f>
        <v>#N/A</v>
      </c>
      <c r="T720" s="235"/>
      <c r="U720" s="235">
        <f t="shared" ca="1" si="22"/>
        <v>0</v>
      </c>
      <c r="V720" s="235"/>
      <c r="W720" s="235"/>
      <c r="Y720" s="228" t="str">
        <f t="shared" si="23"/>
        <v/>
      </c>
    </row>
    <row r="721" spans="1:25" s="228" customFormat="1" ht="20.25">
      <c r="A721" s="257"/>
      <c r="B721" s="232" t="str">
        <f>IF(LEN(A721)=0,"",INDEX('Smelter Reference List'!$A:$A,MATCH($A721,'Smelter Reference List'!$E:$E,0)))</f>
        <v/>
      </c>
      <c r="C721" s="297" t="str">
        <f>IF(LEN(A721)=0,"",INDEX('Smelter Reference List'!$C:$C,MATCH($A721,'Smelter Reference List'!$E:$E,0)))</f>
        <v/>
      </c>
      <c r="D721" s="161" t="str">
        <f ca="1">IF(ISERROR($S721),"",OFFSET('Smelter Reference List'!$C$4,$S721-4,0)&amp;"")</f>
        <v/>
      </c>
      <c r="E721" s="161" t="str">
        <f ca="1">IF(ISERROR($S721),"",OFFSET('Smelter Reference List'!$D$4,$S721-4,0)&amp;"")</f>
        <v/>
      </c>
      <c r="F721" s="161" t="str">
        <f ca="1">IF(ISERROR($S721),"",OFFSET('Smelter Reference List'!$E$4,$S721-4,0))</f>
        <v/>
      </c>
      <c r="G721" s="161" t="str">
        <f ca="1">IF(C721=$U$4,"Enter smelter details", IF(ISERROR($S721),"",OFFSET('Smelter Reference List'!$F$4,$S721-4,0)))</f>
        <v/>
      </c>
      <c r="H721" s="247" t="str">
        <f ca="1">IF(ISERROR($S721),"",OFFSET('Smelter Reference List'!$G$4,$S721-4,0))</f>
        <v/>
      </c>
      <c r="I721" s="248" t="str">
        <f ca="1">IF(ISERROR($S721),"",OFFSET('Smelter Reference List'!$H$4,$S721-4,0))</f>
        <v/>
      </c>
      <c r="J721" s="248" t="str">
        <f ca="1">IF(ISERROR($S721),"",OFFSET('Smelter Reference List'!$I$4,$S721-4,0))</f>
        <v/>
      </c>
      <c r="K721" s="245"/>
      <c r="L721" s="245"/>
      <c r="M721" s="245"/>
      <c r="N721" s="245"/>
      <c r="O721" s="245"/>
      <c r="P721" s="245"/>
      <c r="Q721" s="246"/>
      <c r="R721" s="233"/>
      <c r="S721" s="234" t="e">
        <f>IF(C721="",NA(),MATCH($B721&amp;$C721,'Smelter Reference List'!$J:$J,0))</f>
        <v>#N/A</v>
      </c>
      <c r="T721" s="235"/>
      <c r="U721" s="235">
        <f t="shared" ca="1" si="22"/>
        <v>0</v>
      </c>
      <c r="V721" s="235"/>
      <c r="W721" s="235"/>
      <c r="Y721" s="228" t="str">
        <f t="shared" si="23"/>
        <v/>
      </c>
    </row>
    <row r="722" spans="1:25" s="228" customFormat="1" ht="20.25">
      <c r="A722" s="257"/>
      <c r="B722" s="232" t="str">
        <f>IF(LEN(A722)=0,"",INDEX('Smelter Reference List'!$A:$A,MATCH($A722,'Smelter Reference List'!$E:$E,0)))</f>
        <v/>
      </c>
      <c r="C722" s="297" t="str">
        <f>IF(LEN(A722)=0,"",INDEX('Smelter Reference List'!$C:$C,MATCH($A722,'Smelter Reference List'!$E:$E,0)))</f>
        <v/>
      </c>
      <c r="D722" s="161" t="str">
        <f ca="1">IF(ISERROR($S722),"",OFFSET('Smelter Reference List'!$C$4,$S722-4,0)&amp;"")</f>
        <v/>
      </c>
      <c r="E722" s="161" t="str">
        <f ca="1">IF(ISERROR($S722),"",OFFSET('Smelter Reference List'!$D$4,$S722-4,0)&amp;"")</f>
        <v/>
      </c>
      <c r="F722" s="161" t="str">
        <f ca="1">IF(ISERROR($S722),"",OFFSET('Smelter Reference List'!$E$4,$S722-4,0))</f>
        <v/>
      </c>
      <c r="G722" s="161" t="str">
        <f ca="1">IF(C722=$U$4,"Enter smelter details", IF(ISERROR($S722),"",OFFSET('Smelter Reference List'!$F$4,$S722-4,0)))</f>
        <v/>
      </c>
      <c r="H722" s="247" t="str">
        <f ca="1">IF(ISERROR($S722),"",OFFSET('Smelter Reference List'!$G$4,$S722-4,0))</f>
        <v/>
      </c>
      <c r="I722" s="248" t="str">
        <f ca="1">IF(ISERROR($S722),"",OFFSET('Smelter Reference List'!$H$4,$S722-4,0))</f>
        <v/>
      </c>
      <c r="J722" s="248" t="str">
        <f ca="1">IF(ISERROR($S722),"",OFFSET('Smelter Reference List'!$I$4,$S722-4,0))</f>
        <v/>
      </c>
      <c r="K722" s="245"/>
      <c r="L722" s="245"/>
      <c r="M722" s="245"/>
      <c r="N722" s="245"/>
      <c r="O722" s="245"/>
      <c r="P722" s="245"/>
      <c r="Q722" s="246"/>
      <c r="R722" s="233"/>
      <c r="S722" s="234" t="e">
        <f>IF(C722="",NA(),MATCH($B722&amp;$C722,'Smelter Reference List'!$J:$J,0))</f>
        <v>#N/A</v>
      </c>
      <c r="T722" s="235"/>
      <c r="U722" s="235">
        <f t="shared" ca="1" si="22"/>
        <v>0</v>
      </c>
      <c r="V722" s="235"/>
      <c r="W722" s="235"/>
      <c r="Y722" s="228" t="str">
        <f t="shared" si="23"/>
        <v/>
      </c>
    </row>
    <row r="723" spans="1:25" s="228" customFormat="1" ht="20.25">
      <c r="A723" s="257"/>
      <c r="B723" s="232" t="str">
        <f>IF(LEN(A723)=0,"",INDEX('Smelter Reference List'!$A:$A,MATCH($A723,'Smelter Reference List'!$E:$E,0)))</f>
        <v/>
      </c>
      <c r="C723" s="297" t="str">
        <f>IF(LEN(A723)=0,"",INDEX('Smelter Reference List'!$C:$C,MATCH($A723,'Smelter Reference List'!$E:$E,0)))</f>
        <v/>
      </c>
      <c r="D723" s="161" t="str">
        <f ca="1">IF(ISERROR($S723),"",OFFSET('Smelter Reference List'!$C$4,$S723-4,0)&amp;"")</f>
        <v/>
      </c>
      <c r="E723" s="161" t="str">
        <f ca="1">IF(ISERROR($S723),"",OFFSET('Smelter Reference List'!$D$4,$S723-4,0)&amp;"")</f>
        <v/>
      </c>
      <c r="F723" s="161" t="str">
        <f ca="1">IF(ISERROR($S723),"",OFFSET('Smelter Reference List'!$E$4,$S723-4,0))</f>
        <v/>
      </c>
      <c r="G723" s="161" t="str">
        <f ca="1">IF(C723=$U$4,"Enter smelter details", IF(ISERROR($S723),"",OFFSET('Smelter Reference List'!$F$4,$S723-4,0)))</f>
        <v/>
      </c>
      <c r="H723" s="247" t="str">
        <f ca="1">IF(ISERROR($S723),"",OFFSET('Smelter Reference List'!$G$4,$S723-4,0))</f>
        <v/>
      </c>
      <c r="I723" s="248" t="str">
        <f ca="1">IF(ISERROR($S723),"",OFFSET('Smelter Reference List'!$H$4,$S723-4,0))</f>
        <v/>
      </c>
      <c r="J723" s="248" t="str">
        <f ca="1">IF(ISERROR($S723),"",OFFSET('Smelter Reference List'!$I$4,$S723-4,0))</f>
        <v/>
      </c>
      <c r="K723" s="245"/>
      <c r="L723" s="245"/>
      <c r="M723" s="245"/>
      <c r="N723" s="245"/>
      <c r="O723" s="245"/>
      <c r="P723" s="245"/>
      <c r="Q723" s="246"/>
      <c r="R723" s="233"/>
      <c r="S723" s="234" t="e">
        <f>IF(C723="",NA(),MATCH($B723&amp;$C723,'Smelter Reference List'!$J:$J,0))</f>
        <v>#N/A</v>
      </c>
      <c r="T723" s="235"/>
      <c r="U723" s="235">
        <f t="shared" ca="1" si="22"/>
        <v>0</v>
      </c>
      <c r="V723" s="235"/>
      <c r="W723" s="235"/>
      <c r="Y723" s="228" t="str">
        <f t="shared" si="23"/>
        <v/>
      </c>
    </row>
    <row r="724" spans="1:25" s="228" customFormat="1" ht="20.25">
      <c r="A724" s="257"/>
      <c r="B724" s="232" t="str">
        <f>IF(LEN(A724)=0,"",INDEX('Smelter Reference List'!$A:$A,MATCH($A724,'Smelter Reference List'!$E:$E,0)))</f>
        <v/>
      </c>
      <c r="C724" s="297" t="str">
        <f>IF(LEN(A724)=0,"",INDEX('Smelter Reference List'!$C:$C,MATCH($A724,'Smelter Reference List'!$E:$E,0)))</f>
        <v/>
      </c>
      <c r="D724" s="161" t="str">
        <f ca="1">IF(ISERROR($S724),"",OFFSET('Smelter Reference List'!$C$4,$S724-4,0)&amp;"")</f>
        <v/>
      </c>
      <c r="E724" s="161" t="str">
        <f ca="1">IF(ISERROR($S724),"",OFFSET('Smelter Reference List'!$D$4,$S724-4,0)&amp;"")</f>
        <v/>
      </c>
      <c r="F724" s="161" t="str">
        <f ca="1">IF(ISERROR($S724),"",OFFSET('Smelter Reference List'!$E$4,$S724-4,0))</f>
        <v/>
      </c>
      <c r="G724" s="161" t="str">
        <f ca="1">IF(C724=$U$4,"Enter smelter details", IF(ISERROR($S724),"",OFFSET('Smelter Reference List'!$F$4,$S724-4,0)))</f>
        <v/>
      </c>
      <c r="H724" s="247" t="str">
        <f ca="1">IF(ISERROR($S724),"",OFFSET('Smelter Reference List'!$G$4,$S724-4,0))</f>
        <v/>
      </c>
      <c r="I724" s="248" t="str">
        <f ca="1">IF(ISERROR($S724),"",OFFSET('Smelter Reference List'!$H$4,$S724-4,0))</f>
        <v/>
      </c>
      <c r="J724" s="248" t="str">
        <f ca="1">IF(ISERROR($S724),"",OFFSET('Smelter Reference List'!$I$4,$S724-4,0))</f>
        <v/>
      </c>
      <c r="K724" s="245"/>
      <c r="L724" s="245"/>
      <c r="M724" s="245"/>
      <c r="N724" s="245"/>
      <c r="O724" s="245"/>
      <c r="P724" s="245"/>
      <c r="Q724" s="246"/>
      <c r="R724" s="233"/>
      <c r="S724" s="234" t="e">
        <f>IF(C724="",NA(),MATCH($B724&amp;$C724,'Smelter Reference List'!$J:$J,0))</f>
        <v>#N/A</v>
      </c>
      <c r="T724" s="235"/>
      <c r="U724" s="235">
        <f t="shared" ca="1" si="22"/>
        <v>0</v>
      </c>
      <c r="V724" s="235"/>
      <c r="W724" s="235"/>
      <c r="Y724" s="228" t="str">
        <f t="shared" si="23"/>
        <v/>
      </c>
    </row>
    <row r="725" spans="1:25" s="228" customFormat="1" ht="20.25">
      <c r="A725" s="257"/>
      <c r="B725" s="232" t="str">
        <f>IF(LEN(A725)=0,"",INDEX('Smelter Reference List'!$A:$A,MATCH($A725,'Smelter Reference List'!$E:$E,0)))</f>
        <v/>
      </c>
      <c r="C725" s="297" t="str">
        <f>IF(LEN(A725)=0,"",INDEX('Smelter Reference List'!$C:$C,MATCH($A725,'Smelter Reference List'!$E:$E,0)))</f>
        <v/>
      </c>
      <c r="D725" s="161" t="str">
        <f ca="1">IF(ISERROR($S725),"",OFFSET('Smelter Reference List'!$C$4,$S725-4,0)&amp;"")</f>
        <v/>
      </c>
      <c r="E725" s="161" t="str">
        <f ca="1">IF(ISERROR($S725),"",OFFSET('Smelter Reference List'!$D$4,$S725-4,0)&amp;"")</f>
        <v/>
      </c>
      <c r="F725" s="161" t="str">
        <f ca="1">IF(ISERROR($S725),"",OFFSET('Smelter Reference List'!$E$4,$S725-4,0))</f>
        <v/>
      </c>
      <c r="G725" s="161" t="str">
        <f ca="1">IF(C725=$U$4,"Enter smelter details", IF(ISERROR($S725),"",OFFSET('Smelter Reference List'!$F$4,$S725-4,0)))</f>
        <v/>
      </c>
      <c r="H725" s="247" t="str">
        <f ca="1">IF(ISERROR($S725),"",OFFSET('Smelter Reference List'!$G$4,$S725-4,0))</f>
        <v/>
      </c>
      <c r="I725" s="248" t="str">
        <f ca="1">IF(ISERROR($S725),"",OFFSET('Smelter Reference List'!$H$4,$S725-4,0))</f>
        <v/>
      </c>
      <c r="J725" s="248" t="str">
        <f ca="1">IF(ISERROR($S725),"",OFFSET('Smelter Reference List'!$I$4,$S725-4,0))</f>
        <v/>
      </c>
      <c r="K725" s="245"/>
      <c r="L725" s="245"/>
      <c r="M725" s="245"/>
      <c r="N725" s="245"/>
      <c r="O725" s="245"/>
      <c r="P725" s="245"/>
      <c r="Q725" s="246"/>
      <c r="R725" s="233"/>
      <c r="S725" s="234" t="e">
        <f>IF(C725="",NA(),MATCH($B725&amp;$C725,'Smelter Reference List'!$J:$J,0))</f>
        <v>#N/A</v>
      </c>
      <c r="T725" s="235"/>
      <c r="U725" s="235">
        <f t="shared" ca="1" si="22"/>
        <v>0</v>
      </c>
      <c r="V725" s="235"/>
      <c r="W725" s="235"/>
      <c r="Y725" s="228" t="str">
        <f t="shared" si="23"/>
        <v/>
      </c>
    </row>
    <row r="726" spans="1:25" s="228" customFormat="1" ht="20.25">
      <c r="A726" s="257"/>
      <c r="B726" s="232" t="str">
        <f>IF(LEN(A726)=0,"",INDEX('Smelter Reference List'!$A:$A,MATCH($A726,'Smelter Reference List'!$E:$E,0)))</f>
        <v/>
      </c>
      <c r="C726" s="297" t="str">
        <f>IF(LEN(A726)=0,"",INDEX('Smelter Reference List'!$C:$C,MATCH($A726,'Smelter Reference List'!$E:$E,0)))</f>
        <v/>
      </c>
      <c r="D726" s="161" t="str">
        <f ca="1">IF(ISERROR($S726),"",OFFSET('Smelter Reference List'!$C$4,$S726-4,0)&amp;"")</f>
        <v/>
      </c>
      <c r="E726" s="161" t="str">
        <f ca="1">IF(ISERROR($S726),"",OFFSET('Smelter Reference List'!$D$4,$S726-4,0)&amp;"")</f>
        <v/>
      </c>
      <c r="F726" s="161" t="str">
        <f ca="1">IF(ISERROR($S726),"",OFFSET('Smelter Reference List'!$E$4,$S726-4,0))</f>
        <v/>
      </c>
      <c r="G726" s="161" t="str">
        <f ca="1">IF(C726=$U$4,"Enter smelter details", IF(ISERROR($S726),"",OFFSET('Smelter Reference List'!$F$4,$S726-4,0)))</f>
        <v/>
      </c>
      <c r="H726" s="247" t="str">
        <f ca="1">IF(ISERROR($S726),"",OFFSET('Smelter Reference List'!$G$4,$S726-4,0))</f>
        <v/>
      </c>
      <c r="I726" s="248" t="str">
        <f ca="1">IF(ISERROR($S726),"",OFFSET('Smelter Reference List'!$H$4,$S726-4,0))</f>
        <v/>
      </c>
      <c r="J726" s="248" t="str">
        <f ca="1">IF(ISERROR($S726),"",OFFSET('Smelter Reference List'!$I$4,$S726-4,0))</f>
        <v/>
      </c>
      <c r="K726" s="245"/>
      <c r="L726" s="245"/>
      <c r="M726" s="245"/>
      <c r="N726" s="245"/>
      <c r="O726" s="245"/>
      <c r="P726" s="245"/>
      <c r="Q726" s="246"/>
      <c r="R726" s="233"/>
      <c r="S726" s="234" t="e">
        <f>IF(C726="",NA(),MATCH($B726&amp;$C726,'Smelter Reference List'!$J:$J,0))</f>
        <v>#N/A</v>
      </c>
      <c r="T726" s="235"/>
      <c r="U726" s="235">
        <f t="shared" ca="1" si="22"/>
        <v>0</v>
      </c>
      <c r="V726" s="235"/>
      <c r="W726" s="235"/>
      <c r="Y726" s="228" t="str">
        <f t="shared" si="23"/>
        <v/>
      </c>
    </row>
    <row r="727" spans="1:25" s="228" customFormat="1" ht="20.25">
      <c r="A727" s="257"/>
      <c r="B727" s="232" t="str">
        <f>IF(LEN(A727)=0,"",INDEX('Smelter Reference List'!$A:$A,MATCH($A727,'Smelter Reference List'!$E:$E,0)))</f>
        <v/>
      </c>
      <c r="C727" s="297" t="str">
        <f>IF(LEN(A727)=0,"",INDEX('Smelter Reference List'!$C:$C,MATCH($A727,'Smelter Reference List'!$E:$E,0)))</f>
        <v/>
      </c>
      <c r="D727" s="161" t="str">
        <f ca="1">IF(ISERROR($S727),"",OFFSET('Smelter Reference List'!$C$4,$S727-4,0)&amp;"")</f>
        <v/>
      </c>
      <c r="E727" s="161" t="str">
        <f ca="1">IF(ISERROR($S727),"",OFFSET('Smelter Reference List'!$D$4,$S727-4,0)&amp;"")</f>
        <v/>
      </c>
      <c r="F727" s="161" t="str">
        <f ca="1">IF(ISERROR($S727),"",OFFSET('Smelter Reference List'!$E$4,$S727-4,0))</f>
        <v/>
      </c>
      <c r="G727" s="161" t="str">
        <f ca="1">IF(C727=$U$4,"Enter smelter details", IF(ISERROR($S727),"",OFFSET('Smelter Reference List'!$F$4,$S727-4,0)))</f>
        <v/>
      </c>
      <c r="H727" s="247" t="str">
        <f ca="1">IF(ISERROR($S727),"",OFFSET('Smelter Reference List'!$G$4,$S727-4,0))</f>
        <v/>
      </c>
      <c r="I727" s="248" t="str">
        <f ca="1">IF(ISERROR($S727),"",OFFSET('Smelter Reference List'!$H$4,$S727-4,0))</f>
        <v/>
      </c>
      <c r="J727" s="248" t="str">
        <f ca="1">IF(ISERROR($S727),"",OFFSET('Smelter Reference List'!$I$4,$S727-4,0))</f>
        <v/>
      </c>
      <c r="K727" s="245"/>
      <c r="L727" s="245"/>
      <c r="M727" s="245"/>
      <c r="N727" s="245"/>
      <c r="O727" s="245"/>
      <c r="P727" s="245"/>
      <c r="Q727" s="246"/>
      <c r="R727" s="233"/>
      <c r="S727" s="234" t="e">
        <f>IF(C727="",NA(),MATCH($B727&amp;$C727,'Smelter Reference List'!$J:$J,0))</f>
        <v>#N/A</v>
      </c>
      <c r="T727" s="235"/>
      <c r="U727" s="235">
        <f t="shared" ca="1" si="22"/>
        <v>0</v>
      </c>
      <c r="V727" s="235"/>
      <c r="W727" s="235"/>
      <c r="Y727" s="228" t="str">
        <f t="shared" si="23"/>
        <v/>
      </c>
    </row>
    <row r="728" spans="1:25" s="228" customFormat="1" ht="20.25">
      <c r="A728" s="257"/>
      <c r="B728" s="232" t="str">
        <f>IF(LEN(A728)=0,"",INDEX('Smelter Reference List'!$A:$A,MATCH($A728,'Smelter Reference List'!$E:$E,0)))</f>
        <v/>
      </c>
      <c r="C728" s="297" t="str">
        <f>IF(LEN(A728)=0,"",INDEX('Smelter Reference List'!$C:$C,MATCH($A728,'Smelter Reference List'!$E:$E,0)))</f>
        <v/>
      </c>
      <c r="D728" s="161" t="str">
        <f ca="1">IF(ISERROR($S728),"",OFFSET('Smelter Reference List'!$C$4,$S728-4,0)&amp;"")</f>
        <v/>
      </c>
      <c r="E728" s="161" t="str">
        <f ca="1">IF(ISERROR($S728),"",OFFSET('Smelter Reference List'!$D$4,$S728-4,0)&amp;"")</f>
        <v/>
      </c>
      <c r="F728" s="161" t="str">
        <f ca="1">IF(ISERROR($S728),"",OFFSET('Smelter Reference List'!$E$4,$S728-4,0))</f>
        <v/>
      </c>
      <c r="G728" s="161" t="str">
        <f ca="1">IF(C728=$U$4,"Enter smelter details", IF(ISERROR($S728),"",OFFSET('Smelter Reference List'!$F$4,$S728-4,0)))</f>
        <v/>
      </c>
      <c r="H728" s="247" t="str">
        <f ca="1">IF(ISERROR($S728),"",OFFSET('Smelter Reference List'!$G$4,$S728-4,0))</f>
        <v/>
      </c>
      <c r="I728" s="248" t="str">
        <f ca="1">IF(ISERROR($S728),"",OFFSET('Smelter Reference List'!$H$4,$S728-4,0))</f>
        <v/>
      </c>
      <c r="J728" s="248" t="str">
        <f ca="1">IF(ISERROR($S728),"",OFFSET('Smelter Reference List'!$I$4,$S728-4,0))</f>
        <v/>
      </c>
      <c r="K728" s="245"/>
      <c r="L728" s="245"/>
      <c r="M728" s="245"/>
      <c r="N728" s="245"/>
      <c r="O728" s="245"/>
      <c r="P728" s="245"/>
      <c r="Q728" s="246"/>
      <c r="R728" s="233"/>
      <c r="S728" s="234" t="e">
        <f>IF(C728="",NA(),MATCH($B728&amp;$C728,'Smelter Reference List'!$J:$J,0))</f>
        <v>#N/A</v>
      </c>
      <c r="T728" s="235"/>
      <c r="U728" s="235">
        <f t="shared" ca="1" si="22"/>
        <v>0</v>
      </c>
      <c r="V728" s="235"/>
      <c r="W728" s="235"/>
      <c r="Y728" s="228" t="str">
        <f t="shared" si="23"/>
        <v/>
      </c>
    </row>
    <row r="729" spans="1:25" s="228" customFormat="1" ht="20.25">
      <c r="A729" s="257"/>
      <c r="B729" s="232" t="str">
        <f>IF(LEN(A729)=0,"",INDEX('Smelter Reference List'!$A:$A,MATCH($A729,'Smelter Reference List'!$E:$E,0)))</f>
        <v/>
      </c>
      <c r="C729" s="297" t="str">
        <f>IF(LEN(A729)=0,"",INDEX('Smelter Reference List'!$C:$C,MATCH($A729,'Smelter Reference List'!$E:$E,0)))</f>
        <v/>
      </c>
      <c r="D729" s="161" t="str">
        <f ca="1">IF(ISERROR($S729),"",OFFSET('Smelter Reference List'!$C$4,$S729-4,0)&amp;"")</f>
        <v/>
      </c>
      <c r="E729" s="161" t="str">
        <f ca="1">IF(ISERROR($S729),"",OFFSET('Smelter Reference List'!$D$4,$S729-4,0)&amp;"")</f>
        <v/>
      </c>
      <c r="F729" s="161" t="str">
        <f ca="1">IF(ISERROR($S729),"",OFFSET('Smelter Reference List'!$E$4,$S729-4,0))</f>
        <v/>
      </c>
      <c r="G729" s="161" t="str">
        <f ca="1">IF(C729=$U$4,"Enter smelter details", IF(ISERROR($S729),"",OFFSET('Smelter Reference List'!$F$4,$S729-4,0)))</f>
        <v/>
      </c>
      <c r="H729" s="247" t="str">
        <f ca="1">IF(ISERROR($S729),"",OFFSET('Smelter Reference List'!$G$4,$S729-4,0))</f>
        <v/>
      </c>
      <c r="I729" s="248" t="str">
        <f ca="1">IF(ISERROR($S729),"",OFFSET('Smelter Reference List'!$H$4,$S729-4,0))</f>
        <v/>
      </c>
      <c r="J729" s="248" t="str">
        <f ca="1">IF(ISERROR($S729),"",OFFSET('Smelter Reference List'!$I$4,$S729-4,0))</f>
        <v/>
      </c>
      <c r="K729" s="245"/>
      <c r="L729" s="245"/>
      <c r="M729" s="245"/>
      <c r="N729" s="245"/>
      <c r="O729" s="245"/>
      <c r="P729" s="245"/>
      <c r="Q729" s="246"/>
      <c r="R729" s="233"/>
      <c r="S729" s="234" t="e">
        <f>IF(C729="",NA(),MATCH($B729&amp;$C729,'Smelter Reference List'!$J:$J,0))</f>
        <v>#N/A</v>
      </c>
      <c r="T729" s="235"/>
      <c r="U729" s="235">
        <f t="shared" ca="1" si="22"/>
        <v>0</v>
      </c>
      <c r="V729" s="235"/>
      <c r="W729" s="235"/>
      <c r="Y729" s="228" t="str">
        <f t="shared" si="23"/>
        <v/>
      </c>
    </row>
    <row r="730" spans="1:25" s="228" customFormat="1" ht="20.25">
      <c r="A730" s="257"/>
      <c r="B730" s="232" t="str">
        <f>IF(LEN(A730)=0,"",INDEX('Smelter Reference List'!$A:$A,MATCH($A730,'Smelter Reference List'!$E:$E,0)))</f>
        <v/>
      </c>
      <c r="C730" s="297" t="str">
        <f>IF(LEN(A730)=0,"",INDEX('Smelter Reference List'!$C:$C,MATCH($A730,'Smelter Reference List'!$E:$E,0)))</f>
        <v/>
      </c>
      <c r="D730" s="161" t="str">
        <f ca="1">IF(ISERROR($S730),"",OFFSET('Smelter Reference List'!$C$4,$S730-4,0)&amp;"")</f>
        <v/>
      </c>
      <c r="E730" s="161" t="str">
        <f ca="1">IF(ISERROR($S730),"",OFFSET('Smelter Reference List'!$D$4,$S730-4,0)&amp;"")</f>
        <v/>
      </c>
      <c r="F730" s="161" t="str">
        <f ca="1">IF(ISERROR($S730),"",OFFSET('Smelter Reference List'!$E$4,$S730-4,0))</f>
        <v/>
      </c>
      <c r="G730" s="161" t="str">
        <f ca="1">IF(C730=$U$4,"Enter smelter details", IF(ISERROR($S730),"",OFFSET('Smelter Reference List'!$F$4,$S730-4,0)))</f>
        <v/>
      </c>
      <c r="H730" s="247" t="str">
        <f ca="1">IF(ISERROR($S730),"",OFFSET('Smelter Reference List'!$G$4,$S730-4,0))</f>
        <v/>
      </c>
      <c r="I730" s="248" t="str">
        <f ca="1">IF(ISERROR($S730),"",OFFSET('Smelter Reference List'!$H$4,$S730-4,0))</f>
        <v/>
      </c>
      <c r="J730" s="248" t="str">
        <f ca="1">IF(ISERROR($S730),"",OFFSET('Smelter Reference List'!$I$4,$S730-4,0))</f>
        <v/>
      </c>
      <c r="K730" s="245"/>
      <c r="L730" s="245"/>
      <c r="M730" s="245"/>
      <c r="N730" s="245"/>
      <c r="O730" s="245"/>
      <c r="P730" s="245"/>
      <c r="Q730" s="246"/>
      <c r="R730" s="233"/>
      <c r="S730" s="234" t="e">
        <f>IF(C730="",NA(),MATCH($B730&amp;$C730,'Smelter Reference List'!$J:$J,0))</f>
        <v>#N/A</v>
      </c>
      <c r="T730" s="235"/>
      <c r="U730" s="235">
        <f t="shared" ca="1" si="22"/>
        <v>0</v>
      </c>
      <c r="V730" s="235"/>
      <c r="W730" s="235"/>
      <c r="Y730" s="228" t="str">
        <f t="shared" si="23"/>
        <v/>
      </c>
    </row>
    <row r="731" spans="1:25" s="228" customFormat="1" ht="20.25">
      <c r="A731" s="257"/>
      <c r="B731" s="232" t="str">
        <f>IF(LEN(A731)=0,"",INDEX('Smelter Reference List'!$A:$A,MATCH($A731,'Smelter Reference List'!$E:$E,0)))</f>
        <v/>
      </c>
      <c r="C731" s="297" t="str">
        <f>IF(LEN(A731)=0,"",INDEX('Smelter Reference List'!$C:$C,MATCH($A731,'Smelter Reference List'!$E:$E,0)))</f>
        <v/>
      </c>
      <c r="D731" s="161" t="str">
        <f ca="1">IF(ISERROR($S731),"",OFFSET('Smelter Reference List'!$C$4,$S731-4,0)&amp;"")</f>
        <v/>
      </c>
      <c r="E731" s="161" t="str">
        <f ca="1">IF(ISERROR($S731),"",OFFSET('Smelter Reference List'!$D$4,$S731-4,0)&amp;"")</f>
        <v/>
      </c>
      <c r="F731" s="161" t="str">
        <f ca="1">IF(ISERROR($S731),"",OFFSET('Smelter Reference List'!$E$4,$S731-4,0))</f>
        <v/>
      </c>
      <c r="G731" s="161" t="str">
        <f ca="1">IF(C731=$U$4,"Enter smelter details", IF(ISERROR($S731),"",OFFSET('Smelter Reference List'!$F$4,$S731-4,0)))</f>
        <v/>
      </c>
      <c r="H731" s="247" t="str">
        <f ca="1">IF(ISERROR($S731),"",OFFSET('Smelter Reference List'!$G$4,$S731-4,0))</f>
        <v/>
      </c>
      <c r="I731" s="248" t="str">
        <f ca="1">IF(ISERROR($S731),"",OFFSET('Smelter Reference List'!$H$4,$S731-4,0))</f>
        <v/>
      </c>
      <c r="J731" s="248" t="str">
        <f ca="1">IF(ISERROR($S731),"",OFFSET('Smelter Reference List'!$I$4,$S731-4,0))</f>
        <v/>
      </c>
      <c r="K731" s="245"/>
      <c r="L731" s="245"/>
      <c r="M731" s="245"/>
      <c r="N731" s="245"/>
      <c r="O731" s="245"/>
      <c r="P731" s="245"/>
      <c r="Q731" s="246"/>
      <c r="R731" s="233"/>
      <c r="S731" s="234" t="e">
        <f>IF(C731="",NA(),MATCH($B731&amp;$C731,'Smelter Reference List'!$J:$J,0))</f>
        <v>#N/A</v>
      </c>
      <c r="T731" s="235"/>
      <c r="U731" s="235">
        <f t="shared" ca="1" si="22"/>
        <v>0</v>
      </c>
      <c r="V731" s="235"/>
      <c r="W731" s="235"/>
      <c r="Y731" s="228" t="str">
        <f t="shared" si="23"/>
        <v/>
      </c>
    </row>
    <row r="732" spans="1:25" s="228" customFormat="1" ht="20.25">
      <c r="A732" s="257"/>
      <c r="B732" s="232" t="str">
        <f>IF(LEN(A732)=0,"",INDEX('Smelter Reference List'!$A:$A,MATCH($A732,'Smelter Reference List'!$E:$E,0)))</f>
        <v/>
      </c>
      <c r="C732" s="297" t="str">
        <f>IF(LEN(A732)=0,"",INDEX('Smelter Reference List'!$C:$C,MATCH($A732,'Smelter Reference List'!$E:$E,0)))</f>
        <v/>
      </c>
      <c r="D732" s="161" t="str">
        <f ca="1">IF(ISERROR($S732),"",OFFSET('Smelter Reference List'!$C$4,$S732-4,0)&amp;"")</f>
        <v/>
      </c>
      <c r="E732" s="161" t="str">
        <f ca="1">IF(ISERROR($S732),"",OFFSET('Smelter Reference List'!$D$4,$S732-4,0)&amp;"")</f>
        <v/>
      </c>
      <c r="F732" s="161" t="str">
        <f ca="1">IF(ISERROR($S732),"",OFFSET('Smelter Reference List'!$E$4,$S732-4,0))</f>
        <v/>
      </c>
      <c r="G732" s="161" t="str">
        <f ca="1">IF(C732=$U$4,"Enter smelter details", IF(ISERROR($S732),"",OFFSET('Smelter Reference List'!$F$4,$S732-4,0)))</f>
        <v/>
      </c>
      <c r="H732" s="247" t="str">
        <f ca="1">IF(ISERROR($S732),"",OFFSET('Smelter Reference List'!$G$4,$S732-4,0))</f>
        <v/>
      </c>
      <c r="I732" s="248" t="str">
        <f ca="1">IF(ISERROR($S732),"",OFFSET('Smelter Reference List'!$H$4,$S732-4,0))</f>
        <v/>
      </c>
      <c r="J732" s="248" t="str">
        <f ca="1">IF(ISERROR($S732),"",OFFSET('Smelter Reference List'!$I$4,$S732-4,0))</f>
        <v/>
      </c>
      <c r="K732" s="245"/>
      <c r="L732" s="245"/>
      <c r="M732" s="245"/>
      <c r="N732" s="245"/>
      <c r="O732" s="245"/>
      <c r="P732" s="245"/>
      <c r="Q732" s="246"/>
      <c r="R732" s="233"/>
      <c r="S732" s="234" t="e">
        <f>IF(C732="",NA(),MATCH($B732&amp;$C732,'Smelter Reference List'!$J:$J,0))</f>
        <v>#N/A</v>
      </c>
      <c r="T732" s="235"/>
      <c r="U732" s="235">
        <f t="shared" ca="1" si="22"/>
        <v>0</v>
      </c>
      <c r="V732" s="235"/>
      <c r="W732" s="235"/>
      <c r="Y732" s="228" t="str">
        <f t="shared" si="23"/>
        <v/>
      </c>
    </row>
    <row r="733" spans="1:25" s="228" customFormat="1" ht="20.25">
      <c r="A733" s="257"/>
      <c r="B733" s="232" t="str">
        <f>IF(LEN(A733)=0,"",INDEX('Smelter Reference List'!$A:$A,MATCH($A733,'Smelter Reference List'!$E:$E,0)))</f>
        <v/>
      </c>
      <c r="C733" s="297" t="str">
        <f>IF(LEN(A733)=0,"",INDEX('Smelter Reference List'!$C:$C,MATCH($A733,'Smelter Reference List'!$E:$E,0)))</f>
        <v/>
      </c>
      <c r="D733" s="161" t="str">
        <f ca="1">IF(ISERROR($S733),"",OFFSET('Smelter Reference List'!$C$4,$S733-4,0)&amp;"")</f>
        <v/>
      </c>
      <c r="E733" s="161" t="str">
        <f ca="1">IF(ISERROR($S733),"",OFFSET('Smelter Reference List'!$D$4,$S733-4,0)&amp;"")</f>
        <v/>
      </c>
      <c r="F733" s="161" t="str">
        <f ca="1">IF(ISERROR($S733),"",OFFSET('Smelter Reference List'!$E$4,$S733-4,0))</f>
        <v/>
      </c>
      <c r="G733" s="161" t="str">
        <f ca="1">IF(C733=$U$4,"Enter smelter details", IF(ISERROR($S733),"",OFFSET('Smelter Reference List'!$F$4,$S733-4,0)))</f>
        <v/>
      </c>
      <c r="H733" s="247" t="str">
        <f ca="1">IF(ISERROR($S733),"",OFFSET('Smelter Reference List'!$G$4,$S733-4,0))</f>
        <v/>
      </c>
      <c r="I733" s="248" t="str">
        <f ca="1">IF(ISERROR($S733),"",OFFSET('Smelter Reference List'!$H$4,$S733-4,0))</f>
        <v/>
      </c>
      <c r="J733" s="248" t="str">
        <f ca="1">IF(ISERROR($S733),"",OFFSET('Smelter Reference List'!$I$4,$S733-4,0))</f>
        <v/>
      </c>
      <c r="K733" s="245"/>
      <c r="L733" s="245"/>
      <c r="M733" s="245"/>
      <c r="N733" s="245"/>
      <c r="O733" s="245"/>
      <c r="P733" s="245"/>
      <c r="Q733" s="246"/>
      <c r="R733" s="233"/>
      <c r="S733" s="234" t="e">
        <f>IF(C733="",NA(),MATCH($B733&amp;$C733,'Smelter Reference List'!$J:$J,0))</f>
        <v>#N/A</v>
      </c>
      <c r="T733" s="235"/>
      <c r="U733" s="235">
        <f t="shared" ca="1" si="22"/>
        <v>0</v>
      </c>
      <c r="V733" s="235"/>
      <c r="W733" s="235"/>
      <c r="Y733" s="228" t="str">
        <f t="shared" si="23"/>
        <v/>
      </c>
    </row>
    <row r="734" spans="1:25" s="228" customFormat="1" ht="20.25">
      <c r="A734" s="257"/>
      <c r="B734" s="232" t="str">
        <f>IF(LEN(A734)=0,"",INDEX('Smelter Reference List'!$A:$A,MATCH($A734,'Smelter Reference List'!$E:$E,0)))</f>
        <v/>
      </c>
      <c r="C734" s="297" t="str">
        <f>IF(LEN(A734)=0,"",INDEX('Smelter Reference List'!$C:$C,MATCH($A734,'Smelter Reference List'!$E:$E,0)))</f>
        <v/>
      </c>
      <c r="D734" s="161" t="str">
        <f ca="1">IF(ISERROR($S734),"",OFFSET('Smelter Reference List'!$C$4,$S734-4,0)&amp;"")</f>
        <v/>
      </c>
      <c r="E734" s="161" t="str">
        <f ca="1">IF(ISERROR($S734),"",OFFSET('Smelter Reference List'!$D$4,$S734-4,0)&amp;"")</f>
        <v/>
      </c>
      <c r="F734" s="161" t="str">
        <f ca="1">IF(ISERROR($S734),"",OFFSET('Smelter Reference List'!$E$4,$S734-4,0))</f>
        <v/>
      </c>
      <c r="G734" s="161" t="str">
        <f ca="1">IF(C734=$U$4,"Enter smelter details", IF(ISERROR($S734),"",OFFSET('Smelter Reference List'!$F$4,$S734-4,0)))</f>
        <v/>
      </c>
      <c r="H734" s="247" t="str">
        <f ca="1">IF(ISERROR($S734),"",OFFSET('Smelter Reference List'!$G$4,$S734-4,0))</f>
        <v/>
      </c>
      <c r="I734" s="248" t="str">
        <f ca="1">IF(ISERROR($S734),"",OFFSET('Smelter Reference List'!$H$4,$S734-4,0))</f>
        <v/>
      </c>
      <c r="J734" s="248" t="str">
        <f ca="1">IF(ISERROR($S734),"",OFFSET('Smelter Reference List'!$I$4,$S734-4,0))</f>
        <v/>
      </c>
      <c r="K734" s="245"/>
      <c r="L734" s="245"/>
      <c r="M734" s="245"/>
      <c r="N734" s="245"/>
      <c r="O734" s="245"/>
      <c r="P734" s="245"/>
      <c r="Q734" s="246"/>
      <c r="R734" s="233"/>
      <c r="S734" s="234" t="e">
        <f>IF(C734="",NA(),MATCH($B734&amp;$C734,'Smelter Reference List'!$J:$J,0))</f>
        <v>#N/A</v>
      </c>
      <c r="T734" s="235"/>
      <c r="U734" s="235">
        <f t="shared" ca="1" si="22"/>
        <v>0</v>
      </c>
      <c r="V734" s="235"/>
      <c r="W734" s="235"/>
      <c r="Y734" s="228" t="str">
        <f t="shared" si="23"/>
        <v/>
      </c>
    </row>
    <row r="735" spans="1:25" s="228" customFormat="1" ht="20.25">
      <c r="A735" s="257"/>
      <c r="B735" s="232" t="str">
        <f>IF(LEN(A735)=0,"",INDEX('Smelter Reference List'!$A:$A,MATCH($A735,'Smelter Reference List'!$E:$E,0)))</f>
        <v/>
      </c>
      <c r="C735" s="297" t="str">
        <f>IF(LEN(A735)=0,"",INDEX('Smelter Reference List'!$C:$C,MATCH($A735,'Smelter Reference List'!$E:$E,0)))</f>
        <v/>
      </c>
      <c r="D735" s="161" t="str">
        <f ca="1">IF(ISERROR($S735),"",OFFSET('Smelter Reference List'!$C$4,$S735-4,0)&amp;"")</f>
        <v/>
      </c>
      <c r="E735" s="161" t="str">
        <f ca="1">IF(ISERROR($S735),"",OFFSET('Smelter Reference List'!$D$4,$S735-4,0)&amp;"")</f>
        <v/>
      </c>
      <c r="F735" s="161" t="str">
        <f ca="1">IF(ISERROR($S735),"",OFFSET('Smelter Reference List'!$E$4,$S735-4,0))</f>
        <v/>
      </c>
      <c r="G735" s="161" t="str">
        <f ca="1">IF(C735=$U$4,"Enter smelter details", IF(ISERROR($S735),"",OFFSET('Smelter Reference List'!$F$4,$S735-4,0)))</f>
        <v/>
      </c>
      <c r="H735" s="247" t="str">
        <f ca="1">IF(ISERROR($S735),"",OFFSET('Smelter Reference List'!$G$4,$S735-4,0))</f>
        <v/>
      </c>
      <c r="I735" s="248" t="str">
        <f ca="1">IF(ISERROR($S735),"",OFFSET('Smelter Reference List'!$H$4,$S735-4,0))</f>
        <v/>
      </c>
      <c r="J735" s="248" t="str">
        <f ca="1">IF(ISERROR($S735),"",OFFSET('Smelter Reference List'!$I$4,$S735-4,0))</f>
        <v/>
      </c>
      <c r="K735" s="245"/>
      <c r="L735" s="245"/>
      <c r="M735" s="245"/>
      <c r="N735" s="245"/>
      <c r="O735" s="245"/>
      <c r="P735" s="245"/>
      <c r="Q735" s="246"/>
      <c r="R735" s="233"/>
      <c r="S735" s="234" t="e">
        <f>IF(C735="",NA(),MATCH($B735&amp;$C735,'Smelter Reference List'!$J:$J,0))</f>
        <v>#N/A</v>
      </c>
      <c r="T735" s="235"/>
      <c r="U735" s="235">
        <f t="shared" ca="1" si="22"/>
        <v>0</v>
      </c>
      <c r="V735" s="235"/>
      <c r="W735" s="235"/>
      <c r="Y735" s="228" t="str">
        <f t="shared" si="23"/>
        <v/>
      </c>
    </row>
    <row r="736" spans="1:25" s="228" customFormat="1" ht="20.25">
      <c r="A736" s="257"/>
      <c r="B736" s="232" t="str">
        <f>IF(LEN(A736)=0,"",INDEX('Smelter Reference List'!$A:$A,MATCH($A736,'Smelter Reference List'!$E:$E,0)))</f>
        <v/>
      </c>
      <c r="C736" s="297" t="str">
        <f>IF(LEN(A736)=0,"",INDEX('Smelter Reference List'!$C:$C,MATCH($A736,'Smelter Reference List'!$E:$E,0)))</f>
        <v/>
      </c>
      <c r="D736" s="161" t="str">
        <f ca="1">IF(ISERROR($S736),"",OFFSET('Smelter Reference List'!$C$4,$S736-4,0)&amp;"")</f>
        <v/>
      </c>
      <c r="E736" s="161" t="str">
        <f ca="1">IF(ISERROR($S736),"",OFFSET('Smelter Reference List'!$D$4,$S736-4,0)&amp;"")</f>
        <v/>
      </c>
      <c r="F736" s="161" t="str">
        <f ca="1">IF(ISERROR($S736),"",OFFSET('Smelter Reference List'!$E$4,$S736-4,0))</f>
        <v/>
      </c>
      <c r="G736" s="161" t="str">
        <f ca="1">IF(C736=$U$4,"Enter smelter details", IF(ISERROR($S736),"",OFFSET('Smelter Reference List'!$F$4,$S736-4,0)))</f>
        <v/>
      </c>
      <c r="H736" s="247" t="str">
        <f ca="1">IF(ISERROR($S736),"",OFFSET('Smelter Reference List'!$G$4,$S736-4,0))</f>
        <v/>
      </c>
      <c r="I736" s="248" t="str">
        <f ca="1">IF(ISERROR($S736),"",OFFSET('Smelter Reference List'!$H$4,$S736-4,0))</f>
        <v/>
      </c>
      <c r="J736" s="248" t="str">
        <f ca="1">IF(ISERROR($S736),"",OFFSET('Smelter Reference List'!$I$4,$S736-4,0))</f>
        <v/>
      </c>
      <c r="K736" s="245"/>
      <c r="L736" s="245"/>
      <c r="M736" s="245"/>
      <c r="N736" s="245"/>
      <c r="O736" s="245"/>
      <c r="P736" s="245"/>
      <c r="Q736" s="246"/>
      <c r="R736" s="233"/>
      <c r="S736" s="234" t="e">
        <f>IF(C736="",NA(),MATCH($B736&amp;$C736,'Smelter Reference List'!$J:$J,0))</f>
        <v>#N/A</v>
      </c>
      <c r="T736" s="235"/>
      <c r="U736" s="235">
        <f t="shared" ca="1" si="22"/>
        <v>0</v>
      </c>
      <c r="V736" s="235"/>
      <c r="W736" s="235"/>
      <c r="Y736" s="228" t="str">
        <f t="shared" si="23"/>
        <v/>
      </c>
    </row>
    <row r="737" spans="1:25" s="228" customFormat="1" ht="20.25">
      <c r="A737" s="257"/>
      <c r="B737" s="232" t="str">
        <f>IF(LEN(A737)=0,"",INDEX('Smelter Reference List'!$A:$A,MATCH($A737,'Smelter Reference List'!$E:$E,0)))</f>
        <v/>
      </c>
      <c r="C737" s="297" t="str">
        <f>IF(LEN(A737)=0,"",INDEX('Smelter Reference List'!$C:$C,MATCH($A737,'Smelter Reference List'!$E:$E,0)))</f>
        <v/>
      </c>
      <c r="D737" s="161" t="str">
        <f ca="1">IF(ISERROR($S737),"",OFFSET('Smelter Reference List'!$C$4,$S737-4,0)&amp;"")</f>
        <v/>
      </c>
      <c r="E737" s="161" t="str">
        <f ca="1">IF(ISERROR($S737),"",OFFSET('Smelter Reference List'!$D$4,$S737-4,0)&amp;"")</f>
        <v/>
      </c>
      <c r="F737" s="161" t="str">
        <f ca="1">IF(ISERROR($S737),"",OFFSET('Smelter Reference List'!$E$4,$S737-4,0))</f>
        <v/>
      </c>
      <c r="G737" s="161" t="str">
        <f ca="1">IF(C737=$U$4,"Enter smelter details", IF(ISERROR($S737),"",OFFSET('Smelter Reference List'!$F$4,$S737-4,0)))</f>
        <v/>
      </c>
      <c r="H737" s="247" t="str">
        <f ca="1">IF(ISERROR($S737),"",OFFSET('Smelter Reference List'!$G$4,$S737-4,0))</f>
        <v/>
      </c>
      <c r="I737" s="248" t="str">
        <f ca="1">IF(ISERROR($S737),"",OFFSET('Smelter Reference List'!$H$4,$S737-4,0))</f>
        <v/>
      </c>
      <c r="J737" s="248" t="str">
        <f ca="1">IF(ISERROR($S737),"",OFFSET('Smelter Reference List'!$I$4,$S737-4,0))</f>
        <v/>
      </c>
      <c r="K737" s="245"/>
      <c r="L737" s="245"/>
      <c r="M737" s="245"/>
      <c r="N737" s="245"/>
      <c r="O737" s="245"/>
      <c r="P737" s="245"/>
      <c r="Q737" s="246"/>
      <c r="R737" s="233"/>
      <c r="S737" s="234" t="e">
        <f>IF(C737="",NA(),MATCH($B737&amp;$C737,'Smelter Reference List'!$J:$J,0))</f>
        <v>#N/A</v>
      </c>
      <c r="T737" s="235"/>
      <c r="U737" s="235">
        <f t="shared" ca="1" si="22"/>
        <v>0</v>
      </c>
      <c r="V737" s="235"/>
      <c r="W737" s="235"/>
      <c r="Y737" s="228" t="str">
        <f t="shared" si="23"/>
        <v/>
      </c>
    </row>
    <row r="738" spans="1:25" s="228" customFormat="1" ht="20.25">
      <c r="A738" s="257"/>
      <c r="B738" s="232" t="str">
        <f>IF(LEN(A738)=0,"",INDEX('Smelter Reference List'!$A:$A,MATCH($A738,'Smelter Reference List'!$E:$E,0)))</f>
        <v/>
      </c>
      <c r="C738" s="297" t="str">
        <f>IF(LEN(A738)=0,"",INDEX('Smelter Reference List'!$C:$C,MATCH($A738,'Smelter Reference List'!$E:$E,0)))</f>
        <v/>
      </c>
      <c r="D738" s="161" t="str">
        <f ca="1">IF(ISERROR($S738),"",OFFSET('Smelter Reference List'!$C$4,$S738-4,0)&amp;"")</f>
        <v/>
      </c>
      <c r="E738" s="161" t="str">
        <f ca="1">IF(ISERROR($S738),"",OFFSET('Smelter Reference List'!$D$4,$S738-4,0)&amp;"")</f>
        <v/>
      </c>
      <c r="F738" s="161" t="str">
        <f ca="1">IF(ISERROR($S738),"",OFFSET('Smelter Reference List'!$E$4,$S738-4,0))</f>
        <v/>
      </c>
      <c r="G738" s="161" t="str">
        <f ca="1">IF(C738=$U$4,"Enter smelter details", IF(ISERROR($S738),"",OFFSET('Smelter Reference List'!$F$4,$S738-4,0)))</f>
        <v/>
      </c>
      <c r="H738" s="247" t="str">
        <f ca="1">IF(ISERROR($S738),"",OFFSET('Smelter Reference List'!$G$4,$S738-4,0))</f>
        <v/>
      </c>
      <c r="I738" s="248" t="str">
        <f ca="1">IF(ISERROR($S738),"",OFFSET('Smelter Reference List'!$H$4,$S738-4,0))</f>
        <v/>
      </c>
      <c r="J738" s="248" t="str">
        <f ca="1">IF(ISERROR($S738),"",OFFSET('Smelter Reference List'!$I$4,$S738-4,0))</f>
        <v/>
      </c>
      <c r="K738" s="245"/>
      <c r="L738" s="245"/>
      <c r="M738" s="245"/>
      <c r="N738" s="245"/>
      <c r="O738" s="245"/>
      <c r="P738" s="245"/>
      <c r="Q738" s="246"/>
      <c r="R738" s="233"/>
      <c r="S738" s="234" t="e">
        <f>IF(C738="",NA(),MATCH($B738&amp;$C738,'Smelter Reference List'!$J:$J,0))</f>
        <v>#N/A</v>
      </c>
      <c r="T738" s="235"/>
      <c r="U738" s="235">
        <f t="shared" ca="1" si="22"/>
        <v>0</v>
      </c>
      <c r="V738" s="235"/>
      <c r="W738" s="235"/>
      <c r="Y738" s="228" t="str">
        <f t="shared" si="23"/>
        <v/>
      </c>
    </row>
    <row r="739" spans="1:25" s="228" customFormat="1" ht="20.25">
      <c r="A739" s="257"/>
      <c r="B739" s="232" t="str">
        <f>IF(LEN(A739)=0,"",INDEX('Smelter Reference List'!$A:$A,MATCH($A739,'Smelter Reference List'!$E:$E,0)))</f>
        <v/>
      </c>
      <c r="C739" s="297" t="str">
        <f>IF(LEN(A739)=0,"",INDEX('Smelter Reference List'!$C:$C,MATCH($A739,'Smelter Reference List'!$E:$E,0)))</f>
        <v/>
      </c>
      <c r="D739" s="161" t="str">
        <f ca="1">IF(ISERROR($S739),"",OFFSET('Smelter Reference List'!$C$4,$S739-4,0)&amp;"")</f>
        <v/>
      </c>
      <c r="E739" s="161" t="str">
        <f ca="1">IF(ISERROR($S739),"",OFFSET('Smelter Reference List'!$D$4,$S739-4,0)&amp;"")</f>
        <v/>
      </c>
      <c r="F739" s="161" t="str">
        <f ca="1">IF(ISERROR($S739),"",OFFSET('Smelter Reference List'!$E$4,$S739-4,0))</f>
        <v/>
      </c>
      <c r="G739" s="161" t="str">
        <f ca="1">IF(C739=$U$4,"Enter smelter details", IF(ISERROR($S739),"",OFFSET('Smelter Reference List'!$F$4,$S739-4,0)))</f>
        <v/>
      </c>
      <c r="H739" s="247" t="str">
        <f ca="1">IF(ISERROR($S739),"",OFFSET('Smelter Reference List'!$G$4,$S739-4,0))</f>
        <v/>
      </c>
      <c r="I739" s="248" t="str">
        <f ca="1">IF(ISERROR($S739),"",OFFSET('Smelter Reference List'!$H$4,$S739-4,0))</f>
        <v/>
      </c>
      <c r="J739" s="248" t="str">
        <f ca="1">IF(ISERROR($S739),"",OFFSET('Smelter Reference List'!$I$4,$S739-4,0))</f>
        <v/>
      </c>
      <c r="K739" s="245"/>
      <c r="L739" s="245"/>
      <c r="M739" s="245"/>
      <c r="N739" s="245"/>
      <c r="O739" s="245"/>
      <c r="P739" s="245"/>
      <c r="Q739" s="246"/>
      <c r="R739" s="233"/>
      <c r="S739" s="234" t="e">
        <f>IF(C739="",NA(),MATCH($B739&amp;$C739,'Smelter Reference List'!$J:$J,0))</f>
        <v>#N/A</v>
      </c>
      <c r="T739" s="235"/>
      <c r="U739" s="235">
        <f t="shared" ca="1" si="22"/>
        <v>0</v>
      </c>
      <c r="V739" s="235"/>
      <c r="W739" s="235"/>
      <c r="Y739" s="228" t="str">
        <f t="shared" si="23"/>
        <v/>
      </c>
    </row>
    <row r="740" spans="1:25" s="228" customFormat="1" ht="20.25">
      <c r="A740" s="257"/>
      <c r="B740" s="232" t="str">
        <f>IF(LEN(A740)=0,"",INDEX('Smelter Reference List'!$A:$A,MATCH($A740,'Smelter Reference List'!$E:$E,0)))</f>
        <v/>
      </c>
      <c r="C740" s="297" t="str">
        <f>IF(LEN(A740)=0,"",INDEX('Smelter Reference List'!$C:$C,MATCH($A740,'Smelter Reference List'!$E:$E,0)))</f>
        <v/>
      </c>
      <c r="D740" s="161" t="str">
        <f ca="1">IF(ISERROR($S740),"",OFFSET('Smelter Reference List'!$C$4,$S740-4,0)&amp;"")</f>
        <v/>
      </c>
      <c r="E740" s="161" t="str">
        <f ca="1">IF(ISERROR($S740),"",OFFSET('Smelter Reference List'!$D$4,$S740-4,0)&amp;"")</f>
        <v/>
      </c>
      <c r="F740" s="161" t="str">
        <f ca="1">IF(ISERROR($S740),"",OFFSET('Smelter Reference List'!$E$4,$S740-4,0))</f>
        <v/>
      </c>
      <c r="G740" s="161" t="str">
        <f ca="1">IF(C740=$U$4,"Enter smelter details", IF(ISERROR($S740),"",OFFSET('Smelter Reference List'!$F$4,$S740-4,0)))</f>
        <v/>
      </c>
      <c r="H740" s="247" t="str">
        <f ca="1">IF(ISERROR($S740),"",OFFSET('Smelter Reference List'!$G$4,$S740-4,0))</f>
        <v/>
      </c>
      <c r="I740" s="248" t="str">
        <f ca="1">IF(ISERROR($S740),"",OFFSET('Smelter Reference List'!$H$4,$S740-4,0))</f>
        <v/>
      </c>
      <c r="J740" s="248" t="str">
        <f ca="1">IF(ISERROR($S740),"",OFFSET('Smelter Reference List'!$I$4,$S740-4,0))</f>
        <v/>
      </c>
      <c r="K740" s="245"/>
      <c r="L740" s="245"/>
      <c r="M740" s="245"/>
      <c r="N740" s="245"/>
      <c r="O740" s="245"/>
      <c r="P740" s="245"/>
      <c r="Q740" s="246"/>
      <c r="R740" s="233"/>
      <c r="S740" s="234" t="e">
        <f>IF(C740="",NA(),MATCH($B740&amp;$C740,'Smelter Reference List'!$J:$J,0))</f>
        <v>#N/A</v>
      </c>
      <c r="T740" s="235"/>
      <c r="U740" s="235">
        <f t="shared" ca="1" si="22"/>
        <v>0</v>
      </c>
      <c r="V740" s="235"/>
      <c r="W740" s="235"/>
      <c r="Y740" s="228" t="str">
        <f t="shared" si="23"/>
        <v/>
      </c>
    </row>
    <row r="741" spans="1:25" s="228" customFormat="1" ht="20.25">
      <c r="A741" s="257"/>
      <c r="B741" s="232" t="str">
        <f>IF(LEN(A741)=0,"",INDEX('Smelter Reference List'!$A:$A,MATCH($A741,'Smelter Reference List'!$E:$E,0)))</f>
        <v/>
      </c>
      <c r="C741" s="297" t="str">
        <f>IF(LEN(A741)=0,"",INDEX('Smelter Reference List'!$C:$C,MATCH($A741,'Smelter Reference List'!$E:$E,0)))</f>
        <v/>
      </c>
      <c r="D741" s="161" t="str">
        <f ca="1">IF(ISERROR($S741),"",OFFSET('Smelter Reference List'!$C$4,$S741-4,0)&amp;"")</f>
        <v/>
      </c>
      <c r="E741" s="161" t="str">
        <f ca="1">IF(ISERROR($S741),"",OFFSET('Smelter Reference List'!$D$4,$S741-4,0)&amp;"")</f>
        <v/>
      </c>
      <c r="F741" s="161" t="str">
        <f ca="1">IF(ISERROR($S741),"",OFFSET('Smelter Reference List'!$E$4,$S741-4,0))</f>
        <v/>
      </c>
      <c r="G741" s="161" t="str">
        <f ca="1">IF(C741=$U$4,"Enter smelter details", IF(ISERROR($S741),"",OFFSET('Smelter Reference List'!$F$4,$S741-4,0)))</f>
        <v/>
      </c>
      <c r="H741" s="247" t="str">
        <f ca="1">IF(ISERROR($S741),"",OFFSET('Smelter Reference List'!$G$4,$S741-4,0))</f>
        <v/>
      </c>
      <c r="I741" s="248" t="str">
        <f ca="1">IF(ISERROR($S741),"",OFFSET('Smelter Reference List'!$H$4,$S741-4,0))</f>
        <v/>
      </c>
      <c r="J741" s="248" t="str">
        <f ca="1">IF(ISERROR($S741),"",OFFSET('Smelter Reference List'!$I$4,$S741-4,0))</f>
        <v/>
      </c>
      <c r="K741" s="245"/>
      <c r="L741" s="245"/>
      <c r="M741" s="245"/>
      <c r="N741" s="245"/>
      <c r="O741" s="245"/>
      <c r="P741" s="245"/>
      <c r="Q741" s="246"/>
      <c r="R741" s="233"/>
      <c r="S741" s="234" t="e">
        <f>IF(C741="",NA(),MATCH($B741&amp;$C741,'Smelter Reference List'!$J:$J,0))</f>
        <v>#N/A</v>
      </c>
      <c r="T741" s="235"/>
      <c r="U741" s="235">
        <f t="shared" ca="1" si="22"/>
        <v>0</v>
      </c>
      <c r="V741" s="235"/>
      <c r="W741" s="235"/>
      <c r="Y741" s="228" t="str">
        <f t="shared" si="23"/>
        <v/>
      </c>
    </row>
    <row r="742" spans="1:25" s="228" customFormat="1" ht="20.25">
      <c r="A742" s="257"/>
      <c r="B742" s="232" t="str">
        <f>IF(LEN(A742)=0,"",INDEX('Smelter Reference List'!$A:$A,MATCH($A742,'Smelter Reference List'!$E:$E,0)))</f>
        <v/>
      </c>
      <c r="C742" s="297" t="str">
        <f>IF(LEN(A742)=0,"",INDEX('Smelter Reference List'!$C:$C,MATCH($A742,'Smelter Reference List'!$E:$E,0)))</f>
        <v/>
      </c>
      <c r="D742" s="161" t="str">
        <f ca="1">IF(ISERROR($S742),"",OFFSET('Smelter Reference List'!$C$4,$S742-4,0)&amp;"")</f>
        <v/>
      </c>
      <c r="E742" s="161" t="str">
        <f ca="1">IF(ISERROR($S742),"",OFFSET('Smelter Reference List'!$D$4,$S742-4,0)&amp;"")</f>
        <v/>
      </c>
      <c r="F742" s="161" t="str">
        <f ca="1">IF(ISERROR($S742),"",OFFSET('Smelter Reference List'!$E$4,$S742-4,0))</f>
        <v/>
      </c>
      <c r="G742" s="161" t="str">
        <f ca="1">IF(C742=$U$4,"Enter smelter details", IF(ISERROR($S742),"",OFFSET('Smelter Reference List'!$F$4,$S742-4,0)))</f>
        <v/>
      </c>
      <c r="H742" s="247" t="str">
        <f ca="1">IF(ISERROR($S742),"",OFFSET('Smelter Reference List'!$G$4,$S742-4,0))</f>
        <v/>
      </c>
      <c r="I742" s="248" t="str">
        <f ca="1">IF(ISERROR($S742),"",OFFSET('Smelter Reference List'!$H$4,$S742-4,0))</f>
        <v/>
      </c>
      <c r="J742" s="248" t="str">
        <f ca="1">IF(ISERROR($S742),"",OFFSET('Smelter Reference List'!$I$4,$S742-4,0))</f>
        <v/>
      </c>
      <c r="K742" s="245"/>
      <c r="L742" s="245"/>
      <c r="M742" s="245"/>
      <c r="N742" s="245"/>
      <c r="O742" s="245"/>
      <c r="P742" s="245"/>
      <c r="Q742" s="246"/>
      <c r="R742" s="233"/>
      <c r="S742" s="234" t="e">
        <f>IF(C742="",NA(),MATCH($B742&amp;$C742,'Smelter Reference List'!$J:$J,0))</f>
        <v>#N/A</v>
      </c>
      <c r="T742" s="235"/>
      <c r="U742" s="235">
        <f t="shared" ca="1" si="22"/>
        <v>0</v>
      </c>
      <c r="V742" s="235"/>
      <c r="W742" s="235"/>
      <c r="Y742" s="228" t="str">
        <f t="shared" si="23"/>
        <v/>
      </c>
    </row>
    <row r="743" spans="1:25" s="228" customFormat="1" ht="20.25">
      <c r="A743" s="257"/>
      <c r="B743" s="232" t="str">
        <f>IF(LEN(A743)=0,"",INDEX('Smelter Reference List'!$A:$A,MATCH($A743,'Smelter Reference List'!$E:$E,0)))</f>
        <v/>
      </c>
      <c r="C743" s="297" t="str">
        <f>IF(LEN(A743)=0,"",INDEX('Smelter Reference List'!$C:$C,MATCH($A743,'Smelter Reference List'!$E:$E,0)))</f>
        <v/>
      </c>
      <c r="D743" s="161" t="str">
        <f ca="1">IF(ISERROR($S743),"",OFFSET('Smelter Reference List'!$C$4,$S743-4,0)&amp;"")</f>
        <v/>
      </c>
      <c r="E743" s="161" t="str">
        <f ca="1">IF(ISERROR($S743),"",OFFSET('Smelter Reference List'!$D$4,$S743-4,0)&amp;"")</f>
        <v/>
      </c>
      <c r="F743" s="161" t="str">
        <f ca="1">IF(ISERROR($S743),"",OFFSET('Smelter Reference List'!$E$4,$S743-4,0))</f>
        <v/>
      </c>
      <c r="G743" s="161" t="str">
        <f ca="1">IF(C743=$U$4,"Enter smelter details", IF(ISERROR($S743),"",OFFSET('Smelter Reference List'!$F$4,$S743-4,0)))</f>
        <v/>
      </c>
      <c r="H743" s="247" t="str">
        <f ca="1">IF(ISERROR($S743),"",OFFSET('Smelter Reference List'!$G$4,$S743-4,0))</f>
        <v/>
      </c>
      <c r="I743" s="248" t="str">
        <f ca="1">IF(ISERROR($S743),"",OFFSET('Smelter Reference List'!$H$4,$S743-4,0))</f>
        <v/>
      </c>
      <c r="J743" s="248" t="str">
        <f ca="1">IF(ISERROR($S743),"",OFFSET('Smelter Reference List'!$I$4,$S743-4,0))</f>
        <v/>
      </c>
      <c r="K743" s="245"/>
      <c r="L743" s="245"/>
      <c r="M743" s="245"/>
      <c r="N743" s="245"/>
      <c r="O743" s="245"/>
      <c r="P743" s="245"/>
      <c r="Q743" s="246"/>
      <c r="R743" s="233"/>
      <c r="S743" s="234" t="e">
        <f>IF(C743="",NA(),MATCH($B743&amp;$C743,'Smelter Reference List'!$J:$J,0))</f>
        <v>#N/A</v>
      </c>
      <c r="T743" s="235"/>
      <c r="U743" s="235">
        <f t="shared" ca="1" si="22"/>
        <v>0</v>
      </c>
      <c r="V743" s="235"/>
      <c r="W743" s="235"/>
      <c r="Y743" s="228" t="str">
        <f t="shared" si="23"/>
        <v/>
      </c>
    </row>
    <row r="744" spans="1:25" s="228" customFormat="1" ht="20.25">
      <c r="A744" s="257"/>
      <c r="B744" s="232" t="str">
        <f>IF(LEN(A744)=0,"",INDEX('Smelter Reference List'!$A:$A,MATCH($A744,'Smelter Reference List'!$E:$E,0)))</f>
        <v/>
      </c>
      <c r="C744" s="297" t="str">
        <f>IF(LEN(A744)=0,"",INDEX('Smelter Reference List'!$C:$C,MATCH($A744,'Smelter Reference List'!$E:$E,0)))</f>
        <v/>
      </c>
      <c r="D744" s="161" t="str">
        <f ca="1">IF(ISERROR($S744),"",OFFSET('Smelter Reference List'!$C$4,$S744-4,0)&amp;"")</f>
        <v/>
      </c>
      <c r="E744" s="161" t="str">
        <f ca="1">IF(ISERROR($S744),"",OFFSET('Smelter Reference List'!$D$4,$S744-4,0)&amp;"")</f>
        <v/>
      </c>
      <c r="F744" s="161" t="str">
        <f ca="1">IF(ISERROR($S744),"",OFFSET('Smelter Reference List'!$E$4,$S744-4,0))</f>
        <v/>
      </c>
      <c r="G744" s="161" t="str">
        <f ca="1">IF(C744=$U$4,"Enter smelter details", IF(ISERROR($S744),"",OFFSET('Smelter Reference List'!$F$4,$S744-4,0)))</f>
        <v/>
      </c>
      <c r="H744" s="247" t="str">
        <f ca="1">IF(ISERROR($S744),"",OFFSET('Smelter Reference List'!$G$4,$S744-4,0))</f>
        <v/>
      </c>
      <c r="I744" s="248" t="str">
        <f ca="1">IF(ISERROR($S744),"",OFFSET('Smelter Reference List'!$H$4,$S744-4,0))</f>
        <v/>
      </c>
      <c r="J744" s="248" t="str">
        <f ca="1">IF(ISERROR($S744),"",OFFSET('Smelter Reference List'!$I$4,$S744-4,0))</f>
        <v/>
      </c>
      <c r="K744" s="245"/>
      <c r="L744" s="245"/>
      <c r="M744" s="245"/>
      <c r="N744" s="245"/>
      <c r="O744" s="245"/>
      <c r="P744" s="245"/>
      <c r="Q744" s="246"/>
      <c r="R744" s="233"/>
      <c r="S744" s="234" t="e">
        <f>IF(C744="",NA(),MATCH($B744&amp;$C744,'Smelter Reference List'!$J:$J,0))</f>
        <v>#N/A</v>
      </c>
      <c r="T744" s="235"/>
      <c r="U744" s="235">
        <f t="shared" ca="1" si="22"/>
        <v>0</v>
      </c>
      <c r="V744" s="235"/>
      <c r="W744" s="235"/>
      <c r="Y744" s="228" t="str">
        <f t="shared" si="23"/>
        <v/>
      </c>
    </row>
    <row r="745" spans="1:25" s="228" customFormat="1" ht="20.25">
      <c r="A745" s="257"/>
      <c r="B745" s="232" t="str">
        <f>IF(LEN(A745)=0,"",INDEX('Smelter Reference List'!$A:$A,MATCH($A745,'Smelter Reference List'!$E:$E,0)))</f>
        <v/>
      </c>
      <c r="C745" s="297" t="str">
        <f>IF(LEN(A745)=0,"",INDEX('Smelter Reference List'!$C:$C,MATCH($A745,'Smelter Reference List'!$E:$E,0)))</f>
        <v/>
      </c>
      <c r="D745" s="161" t="str">
        <f ca="1">IF(ISERROR($S745),"",OFFSET('Smelter Reference List'!$C$4,$S745-4,0)&amp;"")</f>
        <v/>
      </c>
      <c r="E745" s="161" t="str">
        <f ca="1">IF(ISERROR($S745),"",OFFSET('Smelter Reference List'!$D$4,$S745-4,0)&amp;"")</f>
        <v/>
      </c>
      <c r="F745" s="161" t="str">
        <f ca="1">IF(ISERROR($S745),"",OFFSET('Smelter Reference List'!$E$4,$S745-4,0))</f>
        <v/>
      </c>
      <c r="G745" s="161" t="str">
        <f ca="1">IF(C745=$U$4,"Enter smelter details", IF(ISERROR($S745),"",OFFSET('Smelter Reference List'!$F$4,$S745-4,0)))</f>
        <v/>
      </c>
      <c r="H745" s="247" t="str">
        <f ca="1">IF(ISERROR($S745),"",OFFSET('Smelter Reference List'!$G$4,$S745-4,0))</f>
        <v/>
      </c>
      <c r="I745" s="248" t="str">
        <f ca="1">IF(ISERROR($S745),"",OFFSET('Smelter Reference List'!$H$4,$S745-4,0))</f>
        <v/>
      </c>
      <c r="J745" s="248" t="str">
        <f ca="1">IF(ISERROR($S745),"",OFFSET('Smelter Reference List'!$I$4,$S745-4,0))</f>
        <v/>
      </c>
      <c r="K745" s="245"/>
      <c r="L745" s="245"/>
      <c r="M745" s="245"/>
      <c r="N745" s="245"/>
      <c r="O745" s="245"/>
      <c r="P745" s="245"/>
      <c r="Q745" s="246"/>
      <c r="R745" s="233"/>
      <c r="S745" s="234" t="e">
        <f>IF(C745="",NA(),MATCH($B745&amp;$C745,'Smelter Reference List'!$J:$J,0))</f>
        <v>#N/A</v>
      </c>
      <c r="T745" s="235"/>
      <c r="U745" s="235">
        <f t="shared" ca="1" si="22"/>
        <v>0</v>
      </c>
      <c r="V745" s="235"/>
      <c r="W745" s="235"/>
      <c r="Y745" s="228" t="str">
        <f t="shared" si="23"/>
        <v/>
      </c>
    </row>
    <row r="746" spans="1:25" s="228" customFormat="1" ht="20.25">
      <c r="A746" s="257"/>
      <c r="B746" s="232" t="str">
        <f>IF(LEN(A746)=0,"",INDEX('Smelter Reference List'!$A:$A,MATCH($A746,'Smelter Reference List'!$E:$E,0)))</f>
        <v/>
      </c>
      <c r="C746" s="297" t="str">
        <f>IF(LEN(A746)=0,"",INDEX('Smelter Reference List'!$C:$C,MATCH($A746,'Smelter Reference List'!$E:$E,0)))</f>
        <v/>
      </c>
      <c r="D746" s="161" t="str">
        <f ca="1">IF(ISERROR($S746),"",OFFSET('Smelter Reference List'!$C$4,$S746-4,0)&amp;"")</f>
        <v/>
      </c>
      <c r="E746" s="161" t="str">
        <f ca="1">IF(ISERROR($S746),"",OFFSET('Smelter Reference List'!$D$4,$S746-4,0)&amp;"")</f>
        <v/>
      </c>
      <c r="F746" s="161" t="str">
        <f ca="1">IF(ISERROR($S746),"",OFFSET('Smelter Reference List'!$E$4,$S746-4,0))</f>
        <v/>
      </c>
      <c r="G746" s="161" t="str">
        <f ca="1">IF(C746=$U$4,"Enter smelter details", IF(ISERROR($S746),"",OFFSET('Smelter Reference List'!$F$4,$S746-4,0)))</f>
        <v/>
      </c>
      <c r="H746" s="247" t="str">
        <f ca="1">IF(ISERROR($S746),"",OFFSET('Smelter Reference List'!$G$4,$S746-4,0))</f>
        <v/>
      </c>
      <c r="I746" s="248" t="str">
        <f ca="1">IF(ISERROR($S746),"",OFFSET('Smelter Reference List'!$H$4,$S746-4,0))</f>
        <v/>
      </c>
      <c r="J746" s="248" t="str">
        <f ca="1">IF(ISERROR($S746),"",OFFSET('Smelter Reference List'!$I$4,$S746-4,0))</f>
        <v/>
      </c>
      <c r="K746" s="245"/>
      <c r="L746" s="245"/>
      <c r="M746" s="245"/>
      <c r="N746" s="245"/>
      <c r="O746" s="245"/>
      <c r="P746" s="245"/>
      <c r="Q746" s="246"/>
      <c r="R746" s="233"/>
      <c r="S746" s="234" t="e">
        <f>IF(C746="",NA(),MATCH($B746&amp;$C746,'Smelter Reference List'!$J:$J,0))</f>
        <v>#N/A</v>
      </c>
      <c r="T746" s="235"/>
      <c r="U746" s="235">
        <f t="shared" ca="1" si="22"/>
        <v>0</v>
      </c>
      <c r="V746" s="235"/>
      <c r="W746" s="235"/>
      <c r="Y746" s="228" t="str">
        <f t="shared" si="23"/>
        <v/>
      </c>
    </row>
    <row r="747" spans="1:25" s="228" customFormat="1" ht="20.25">
      <c r="A747" s="257"/>
      <c r="B747" s="232" t="str">
        <f>IF(LEN(A747)=0,"",INDEX('Smelter Reference List'!$A:$A,MATCH($A747,'Smelter Reference List'!$E:$E,0)))</f>
        <v/>
      </c>
      <c r="C747" s="297" t="str">
        <f>IF(LEN(A747)=0,"",INDEX('Smelter Reference List'!$C:$C,MATCH($A747,'Smelter Reference List'!$E:$E,0)))</f>
        <v/>
      </c>
      <c r="D747" s="161" t="str">
        <f ca="1">IF(ISERROR($S747),"",OFFSET('Smelter Reference List'!$C$4,$S747-4,0)&amp;"")</f>
        <v/>
      </c>
      <c r="E747" s="161" t="str">
        <f ca="1">IF(ISERROR($S747),"",OFFSET('Smelter Reference List'!$D$4,$S747-4,0)&amp;"")</f>
        <v/>
      </c>
      <c r="F747" s="161" t="str">
        <f ca="1">IF(ISERROR($S747),"",OFFSET('Smelter Reference List'!$E$4,$S747-4,0))</f>
        <v/>
      </c>
      <c r="G747" s="161" t="str">
        <f ca="1">IF(C747=$U$4,"Enter smelter details", IF(ISERROR($S747),"",OFFSET('Smelter Reference List'!$F$4,$S747-4,0)))</f>
        <v/>
      </c>
      <c r="H747" s="247" t="str">
        <f ca="1">IF(ISERROR($S747),"",OFFSET('Smelter Reference List'!$G$4,$S747-4,0))</f>
        <v/>
      </c>
      <c r="I747" s="248" t="str">
        <f ca="1">IF(ISERROR($S747),"",OFFSET('Smelter Reference List'!$H$4,$S747-4,0))</f>
        <v/>
      </c>
      <c r="J747" s="248" t="str">
        <f ca="1">IF(ISERROR($S747),"",OFFSET('Smelter Reference List'!$I$4,$S747-4,0))</f>
        <v/>
      </c>
      <c r="K747" s="245"/>
      <c r="L747" s="245"/>
      <c r="M747" s="245"/>
      <c r="N747" s="245"/>
      <c r="O747" s="245"/>
      <c r="P747" s="245"/>
      <c r="Q747" s="246"/>
      <c r="R747" s="233"/>
      <c r="S747" s="234" t="e">
        <f>IF(C747="",NA(),MATCH($B747&amp;$C747,'Smelter Reference List'!$J:$J,0))</f>
        <v>#N/A</v>
      </c>
      <c r="T747" s="235"/>
      <c r="U747" s="235">
        <f t="shared" ca="1" si="22"/>
        <v>0</v>
      </c>
      <c r="V747" s="235"/>
      <c r="W747" s="235"/>
      <c r="Y747" s="228" t="str">
        <f t="shared" si="23"/>
        <v/>
      </c>
    </row>
    <row r="748" spans="1:25" s="228" customFormat="1" ht="20.25">
      <c r="A748" s="257"/>
      <c r="B748" s="232" t="str">
        <f>IF(LEN(A748)=0,"",INDEX('Smelter Reference List'!$A:$A,MATCH($A748,'Smelter Reference List'!$E:$E,0)))</f>
        <v/>
      </c>
      <c r="C748" s="297" t="str">
        <f>IF(LEN(A748)=0,"",INDEX('Smelter Reference List'!$C:$C,MATCH($A748,'Smelter Reference List'!$E:$E,0)))</f>
        <v/>
      </c>
      <c r="D748" s="161" t="str">
        <f ca="1">IF(ISERROR($S748),"",OFFSET('Smelter Reference List'!$C$4,$S748-4,0)&amp;"")</f>
        <v/>
      </c>
      <c r="E748" s="161" t="str">
        <f ca="1">IF(ISERROR($S748),"",OFFSET('Smelter Reference List'!$D$4,$S748-4,0)&amp;"")</f>
        <v/>
      </c>
      <c r="F748" s="161" t="str">
        <f ca="1">IF(ISERROR($S748),"",OFFSET('Smelter Reference List'!$E$4,$S748-4,0))</f>
        <v/>
      </c>
      <c r="G748" s="161" t="str">
        <f ca="1">IF(C748=$U$4,"Enter smelter details", IF(ISERROR($S748),"",OFFSET('Smelter Reference List'!$F$4,$S748-4,0)))</f>
        <v/>
      </c>
      <c r="H748" s="247" t="str">
        <f ca="1">IF(ISERROR($S748),"",OFFSET('Smelter Reference List'!$G$4,$S748-4,0))</f>
        <v/>
      </c>
      <c r="I748" s="248" t="str">
        <f ca="1">IF(ISERROR($S748),"",OFFSET('Smelter Reference List'!$H$4,$S748-4,0))</f>
        <v/>
      </c>
      <c r="J748" s="248" t="str">
        <f ca="1">IF(ISERROR($S748),"",OFFSET('Smelter Reference List'!$I$4,$S748-4,0))</f>
        <v/>
      </c>
      <c r="K748" s="245"/>
      <c r="L748" s="245"/>
      <c r="M748" s="245"/>
      <c r="N748" s="245"/>
      <c r="O748" s="245"/>
      <c r="P748" s="245"/>
      <c r="Q748" s="246"/>
      <c r="R748" s="233"/>
      <c r="S748" s="234" t="e">
        <f>IF(C748="",NA(),MATCH($B748&amp;$C748,'Smelter Reference List'!$J:$J,0))</f>
        <v>#N/A</v>
      </c>
      <c r="T748" s="235"/>
      <c r="U748" s="235">
        <f t="shared" ca="1" si="22"/>
        <v>0</v>
      </c>
      <c r="V748" s="235"/>
      <c r="W748" s="235"/>
      <c r="Y748" s="228" t="str">
        <f t="shared" si="23"/>
        <v/>
      </c>
    </row>
    <row r="749" spans="1:25" s="228" customFormat="1" ht="20.25">
      <c r="A749" s="257"/>
      <c r="B749" s="232" t="str">
        <f>IF(LEN(A749)=0,"",INDEX('Smelter Reference List'!$A:$A,MATCH($A749,'Smelter Reference List'!$E:$E,0)))</f>
        <v/>
      </c>
      <c r="C749" s="297" t="str">
        <f>IF(LEN(A749)=0,"",INDEX('Smelter Reference List'!$C:$C,MATCH($A749,'Smelter Reference List'!$E:$E,0)))</f>
        <v/>
      </c>
      <c r="D749" s="161" t="str">
        <f ca="1">IF(ISERROR($S749),"",OFFSET('Smelter Reference List'!$C$4,$S749-4,0)&amp;"")</f>
        <v/>
      </c>
      <c r="E749" s="161" t="str">
        <f ca="1">IF(ISERROR($S749),"",OFFSET('Smelter Reference List'!$D$4,$S749-4,0)&amp;"")</f>
        <v/>
      </c>
      <c r="F749" s="161" t="str">
        <f ca="1">IF(ISERROR($S749),"",OFFSET('Smelter Reference List'!$E$4,$S749-4,0))</f>
        <v/>
      </c>
      <c r="G749" s="161" t="str">
        <f ca="1">IF(C749=$U$4,"Enter smelter details", IF(ISERROR($S749),"",OFFSET('Smelter Reference List'!$F$4,$S749-4,0)))</f>
        <v/>
      </c>
      <c r="H749" s="247" t="str">
        <f ca="1">IF(ISERROR($S749),"",OFFSET('Smelter Reference List'!$G$4,$S749-4,0))</f>
        <v/>
      </c>
      <c r="I749" s="248" t="str">
        <f ca="1">IF(ISERROR($S749),"",OFFSET('Smelter Reference List'!$H$4,$S749-4,0))</f>
        <v/>
      </c>
      <c r="J749" s="248" t="str">
        <f ca="1">IF(ISERROR($S749),"",OFFSET('Smelter Reference List'!$I$4,$S749-4,0))</f>
        <v/>
      </c>
      <c r="K749" s="245"/>
      <c r="L749" s="245"/>
      <c r="M749" s="245"/>
      <c r="N749" s="245"/>
      <c r="O749" s="245"/>
      <c r="P749" s="245"/>
      <c r="Q749" s="246"/>
      <c r="R749" s="233"/>
      <c r="S749" s="234" t="e">
        <f>IF(C749="",NA(),MATCH($B749&amp;$C749,'Smelter Reference List'!$J:$J,0))</f>
        <v>#N/A</v>
      </c>
      <c r="T749" s="235"/>
      <c r="U749" s="235">
        <f t="shared" ca="1" si="22"/>
        <v>0</v>
      </c>
      <c r="V749" s="235"/>
      <c r="W749" s="235"/>
      <c r="Y749" s="228" t="str">
        <f t="shared" si="23"/>
        <v/>
      </c>
    </row>
    <row r="750" spans="1:25" s="228" customFormat="1" ht="20.25">
      <c r="A750" s="257"/>
      <c r="B750" s="232" t="str">
        <f>IF(LEN(A750)=0,"",INDEX('Smelter Reference List'!$A:$A,MATCH($A750,'Smelter Reference List'!$E:$E,0)))</f>
        <v/>
      </c>
      <c r="C750" s="297" t="str">
        <f>IF(LEN(A750)=0,"",INDEX('Smelter Reference List'!$C:$C,MATCH($A750,'Smelter Reference List'!$E:$E,0)))</f>
        <v/>
      </c>
      <c r="D750" s="161" t="str">
        <f ca="1">IF(ISERROR($S750),"",OFFSET('Smelter Reference List'!$C$4,$S750-4,0)&amp;"")</f>
        <v/>
      </c>
      <c r="E750" s="161" t="str">
        <f ca="1">IF(ISERROR($S750),"",OFFSET('Smelter Reference List'!$D$4,$S750-4,0)&amp;"")</f>
        <v/>
      </c>
      <c r="F750" s="161" t="str">
        <f ca="1">IF(ISERROR($S750),"",OFFSET('Smelter Reference List'!$E$4,$S750-4,0))</f>
        <v/>
      </c>
      <c r="G750" s="161" t="str">
        <f ca="1">IF(C750=$U$4,"Enter smelter details", IF(ISERROR($S750),"",OFFSET('Smelter Reference List'!$F$4,$S750-4,0)))</f>
        <v/>
      </c>
      <c r="H750" s="247" t="str">
        <f ca="1">IF(ISERROR($S750),"",OFFSET('Smelter Reference List'!$G$4,$S750-4,0))</f>
        <v/>
      </c>
      <c r="I750" s="248" t="str">
        <f ca="1">IF(ISERROR($S750),"",OFFSET('Smelter Reference List'!$H$4,$S750-4,0))</f>
        <v/>
      </c>
      <c r="J750" s="248" t="str">
        <f ca="1">IF(ISERROR($S750),"",OFFSET('Smelter Reference List'!$I$4,$S750-4,0))</f>
        <v/>
      </c>
      <c r="K750" s="245"/>
      <c r="L750" s="245"/>
      <c r="M750" s="245"/>
      <c r="N750" s="245"/>
      <c r="O750" s="245"/>
      <c r="P750" s="245"/>
      <c r="Q750" s="246"/>
      <c r="R750" s="233"/>
      <c r="S750" s="234" t="e">
        <f>IF(C750="",NA(),MATCH($B750&amp;$C750,'Smelter Reference List'!$J:$J,0))</f>
        <v>#N/A</v>
      </c>
      <c r="T750" s="235"/>
      <c r="U750" s="235">
        <f t="shared" ca="1" si="22"/>
        <v>0</v>
      </c>
      <c r="V750" s="235"/>
      <c r="W750" s="235"/>
      <c r="Y750" s="228" t="str">
        <f t="shared" si="23"/>
        <v/>
      </c>
    </row>
    <row r="751" spans="1:25" s="228" customFormat="1" ht="20.25">
      <c r="A751" s="257"/>
      <c r="B751" s="232" t="str">
        <f>IF(LEN(A751)=0,"",INDEX('Smelter Reference List'!$A:$A,MATCH($A751,'Smelter Reference List'!$E:$E,0)))</f>
        <v/>
      </c>
      <c r="C751" s="297" t="str">
        <f>IF(LEN(A751)=0,"",INDEX('Smelter Reference List'!$C:$C,MATCH($A751,'Smelter Reference List'!$E:$E,0)))</f>
        <v/>
      </c>
      <c r="D751" s="161" t="str">
        <f ca="1">IF(ISERROR($S751),"",OFFSET('Smelter Reference List'!$C$4,$S751-4,0)&amp;"")</f>
        <v/>
      </c>
      <c r="E751" s="161" t="str">
        <f ca="1">IF(ISERROR($S751),"",OFFSET('Smelter Reference List'!$D$4,$S751-4,0)&amp;"")</f>
        <v/>
      </c>
      <c r="F751" s="161" t="str">
        <f ca="1">IF(ISERROR($S751),"",OFFSET('Smelter Reference List'!$E$4,$S751-4,0))</f>
        <v/>
      </c>
      <c r="G751" s="161" t="str">
        <f ca="1">IF(C751=$U$4,"Enter smelter details", IF(ISERROR($S751),"",OFFSET('Smelter Reference List'!$F$4,$S751-4,0)))</f>
        <v/>
      </c>
      <c r="H751" s="247" t="str">
        <f ca="1">IF(ISERROR($S751),"",OFFSET('Smelter Reference List'!$G$4,$S751-4,0))</f>
        <v/>
      </c>
      <c r="I751" s="248" t="str">
        <f ca="1">IF(ISERROR($S751),"",OFFSET('Smelter Reference List'!$H$4,$S751-4,0))</f>
        <v/>
      </c>
      <c r="J751" s="248" t="str">
        <f ca="1">IF(ISERROR($S751),"",OFFSET('Smelter Reference List'!$I$4,$S751-4,0))</f>
        <v/>
      </c>
      <c r="K751" s="245"/>
      <c r="L751" s="245"/>
      <c r="M751" s="245"/>
      <c r="N751" s="245"/>
      <c r="O751" s="245"/>
      <c r="P751" s="245"/>
      <c r="Q751" s="246"/>
      <c r="R751" s="233"/>
      <c r="S751" s="234" t="e">
        <f>IF(C751="",NA(),MATCH($B751&amp;$C751,'Smelter Reference List'!$J:$J,0))</f>
        <v>#N/A</v>
      </c>
      <c r="T751" s="235"/>
      <c r="U751" s="235">
        <f t="shared" ca="1" si="22"/>
        <v>0</v>
      </c>
      <c r="V751" s="235"/>
      <c r="W751" s="235"/>
      <c r="Y751" s="228" t="str">
        <f t="shared" si="23"/>
        <v/>
      </c>
    </row>
    <row r="752" spans="1:25" s="228" customFormat="1" ht="20.25">
      <c r="A752" s="257"/>
      <c r="B752" s="232" t="str">
        <f>IF(LEN(A752)=0,"",INDEX('Smelter Reference List'!$A:$A,MATCH($A752,'Smelter Reference List'!$E:$E,0)))</f>
        <v/>
      </c>
      <c r="C752" s="297" t="str">
        <f>IF(LEN(A752)=0,"",INDEX('Smelter Reference List'!$C:$C,MATCH($A752,'Smelter Reference List'!$E:$E,0)))</f>
        <v/>
      </c>
      <c r="D752" s="161" t="str">
        <f ca="1">IF(ISERROR($S752),"",OFFSET('Smelter Reference List'!$C$4,$S752-4,0)&amp;"")</f>
        <v/>
      </c>
      <c r="E752" s="161" t="str">
        <f ca="1">IF(ISERROR($S752),"",OFFSET('Smelter Reference List'!$D$4,$S752-4,0)&amp;"")</f>
        <v/>
      </c>
      <c r="F752" s="161" t="str">
        <f ca="1">IF(ISERROR($S752),"",OFFSET('Smelter Reference List'!$E$4,$S752-4,0))</f>
        <v/>
      </c>
      <c r="G752" s="161" t="str">
        <f ca="1">IF(C752=$U$4,"Enter smelter details", IF(ISERROR($S752),"",OFFSET('Smelter Reference List'!$F$4,$S752-4,0)))</f>
        <v/>
      </c>
      <c r="H752" s="247" t="str">
        <f ca="1">IF(ISERROR($S752),"",OFFSET('Smelter Reference List'!$G$4,$S752-4,0))</f>
        <v/>
      </c>
      <c r="I752" s="248" t="str">
        <f ca="1">IF(ISERROR($S752),"",OFFSET('Smelter Reference List'!$H$4,$S752-4,0))</f>
        <v/>
      </c>
      <c r="J752" s="248" t="str">
        <f ca="1">IF(ISERROR($S752),"",OFFSET('Smelter Reference List'!$I$4,$S752-4,0))</f>
        <v/>
      </c>
      <c r="K752" s="245"/>
      <c r="L752" s="245"/>
      <c r="M752" s="245"/>
      <c r="N752" s="245"/>
      <c r="O752" s="245"/>
      <c r="P752" s="245"/>
      <c r="Q752" s="246"/>
      <c r="R752" s="233"/>
      <c r="S752" s="234" t="e">
        <f>IF(C752="",NA(),MATCH($B752&amp;$C752,'Smelter Reference List'!$J:$J,0))</f>
        <v>#N/A</v>
      </c>
      <c r="T752" s="235"/>
      <c r="U752" s="235">
        <f t="shared" ca="1" si="22"/>
        <v>0</v>
      </c>
      <c r="V752" s="235"/>
      <c r="W752" s="235"/>
      <c r="Y752" s="228" t="str">
        <f t="shared" si="23"/>
        <v/>
      </c>
    </row>
    <row r="753" spans="1:25" s="228" customFormat="1" ht="20.25">
      <c r="A753" s="257"/>
      <c r="B753" s="232" t="str">
        <f>IF(LEN(A753)=0,"",INDEX('Smelter Reference List'!$A:$A,MATCH($A753,'Smelter Reference List'!$E:$E,0)))</f>
        <v/>
      </c>
      <c r="C753" s="297" t="str">
        <f>IF(LEN(A753)=0,"",INDEX('Smelter Reference List'!$C:$C,MATCH($A753,'Smelter Reference List'!$E:$E,0)))</f>
        <v/>
      </c>
      <c r="D753" s="161" t="str">
        <f ca="1">IF(ISERROR($S753),"",OFFSET('Smelter Reference List'!$C$4,$S753-4,0)&amp;"")</f>
        <v/>
      </c>
      <c r="E753" s="161" t="str">
        <f ca="1">IF(ISERROR($S753),"",OFFSET('Smelter Reference List'!$D$4,$S753-4,0)&amp;"")</f>
        <v/>
      </c>
      <c r="F753" s="161" t="str">
        <f ca="1">IF(ISERROR($S753),"",OFFSET('Smelter Reference List'!$E$4,$S753-4,0))</f>
        <v/>
      </c>
      <c r="G753" s="161" t="str">
        <f ca="1">IF(C753=$U$4,"Enter smelter details", IF(ISERROR($S753),"",OFFSET('Smelter Reference List'!$F$4,$S753-4,0)))</f>
        <v/>
      </c>
      <c r="H753" s="247" t="str">
        <f ca="1">IF(ISERROR($S753),"",OFFSET('Smelter Reference List'!$G$4,$S753-4,0))</f>
        <v/>
      </c>
      <c r="I753" s="248" t="str">
        <f ca="1">IF(ISERROR($S753),"",OFFSET('Smelter Reference List'!$H$4,$S753-4,0))</f>
        <v/>
      </c>
      <c r="J753" s="248" t="str">
        <f ca="1">IF(ISERROR($S753),"",OFFSET('Smelter Reference List'!$I$4,$S753-4,0))</f>
        <v/>
      </c>
      <c r="K753" s="245"/>
      <c r="L753" s="245"/>
      <c r="M753" s="245"/>
      <c r="N753" s="245"/>
      <c r="O753" s="245"/>
      <c r="P753" s="245"/>
      <c r="Q753" s="246"/>
      <c r="R753" s="233"/>
      <c r="S753" s="234" t="e">
        <f>IF(C753="",NA(),MATCH($B753&amp;$C753,'Smelter Reference List'!$J:$J,0))</f>
        <v>#N/A</v>
      </c>
      <c r="T753" s="235"/>
      <c r="U753" s="235">
        <f t="shared" ca="1" si="22"/>
        <v>0</v>
      </c>
      <c r="V753" s="235"/>
      <c r="W753" s="235"/>
      <c r="Y753" s="228" t="str">
        <f t="shared" si="23"/>
        <v/>
      </c>
    </row>
    <row r="754" spans="1:25" s="228" customFormat="1" ht="20.25">
      <c r="A754" s="257"/>
      <c r="B754" s="232" t="str">
        <f>IF(LEN(A754)=0,"",INDEX('Smelter Reference List'!$A:$A,MATCH($A754,'Smelter Reference List'!$E:$E,0)))</f>
        <v/>
      </c>
      <c r="C754" s="297" t="str">
        <f>IF(LEN(A754)=0,"",INDEX('Smelter Reference List'!$C:$C,MATCH($A754,'Smelter Reference List'!$E:$E,0)))</f>
        <v/>
      </c>
      <c r="D754" s="161" t="str">
        <f ca="1">IF(ISERROR($S754),"",OFFSET('Smelter Reference List'!$C$4,$S754-4,0)&amp;"")</f>
        <v/>
      </c>
      <c r="E754" s="161" t="str">
        <f ca="1">IF(ISERROR($S754),"",OFFSET('Smelter Reference List'!$D$4,$S754-4,0)&amp;"")</f>
        <v/>
      </c>
      <c r="F754" s="161" t="str">
        <f ca="1">IF(ISERROR($S754),"",OFFSET('Smelter Reference List'!$E$4,$S754-4,0))</f>
        <v/>
      </c>
      <c r="G754" s="161" t="str">
        <f ca="1">IF(C754=$U$4,"Enter smelter details", IF(ISERROR($S754),"",OFFSET('Smelter Reference List'!$F$4,$S754-4,0)))</f>
        <v/>
      </c>
      <c r="H754" s="247" t="str">
        <f ca="1">IF(ISERROR($S754),"",OFFSET('Smelter Reference List'!$G$4,$S754-4,0))</f>
        <v/>
      </c>
      <c r="I754" s="248" t="str">
        <f ca="1">IF(ISERROR($S754),"",OFFSET('Smelter Reference List'!$H$4,$S754-4,0))</f>
        <v/>
      </c>
      <c r="J754" s="248" t="str">
        <f ca="1">IF(ISERROR($S754),"",OFFSET('Smelter Reference List'!$I$4,$S754-4,0))</f>
        <v/>
      </c>
      <c r="K754" s="245"/>
      <c r="L754" s="245"/>
      <c r="M754" s="245"/>
      <c r="N754" s="245"/>
      <c r="O754" s="245"/>
      <c r="P754" s="245"/>
      <c r="Q754" s="246"/>
      <c r="R754" s="233"/>
      <c r="S754" s="234" t="e">
        <f>IF(C754="",NA(),MATCH($B754&amp;$C754,'Smelter Reference List'!$J:$J,0))</f>
        <v>#N/A</v>
      </c>
      <c r="T754" s="235"/>
      <c r="U754" s="235">
        <f t="shared" ca="1" si="22"/>
        <v>0</v>
      </c>
      <c r="V754" s="235"/>
      <c r="W754" s="235"/>
      <c r="Y754" s="228" t="str">
        <f t="shared" si="23"/>
        <v/>
      </c>
    </row>
    <row r="755" spans="1:25" s="228" customFormat="1" ht="20.25">
      <c r="A755" s="257"/>
      <c r="B755" s="232" t="str">
        <f>IF(LEN(A755)=0,"",INDEX('Smelter Reference List'!$A:$A,MATCH($A755,'Smelter Reference List'!$E:$E,0)))</f>
        <v/>
      </c>
      <c r="C755" s="297" t="str">
        <f>IF(LEN(A755)=0,"",INDEX('Smelter Reference List'!$C:$C,MATCH($A755,'Smelter Reference List'!$E:$E,0)))</f>
        <v/>
      </c>
      <c r="D755" s="161" t="str">
        <f ca="1">IF(ISERROR($S755),"",OFFSET('Smelter Reference List'!$C$4,$S755-4,0)&amp;"")</f>
        <v/>
      </c>
      <c r="E755" s="161" t="str">
        <f ca="1">IF(ISERROR($S755),"",OFFSET('Smelter Reference List'!$D$4,$S755-4,0)&amp;"")</f>
        <v/>
      </c>
      <c r="F755" s="161" t="str">
        <f ca="1">IF(ISERROR($S755),"",OFFSET('Smelter Reference List'!$E$4,$S755-4,0))</f>
        <v/>
      </c>
      <c r="G755" s="161" t="str">
        <f ca="1">IF(C755=$U$4,"Enter smelter details", IF(ISERROR($S755),"",OFFSET('Smelter Reference List'!$F$4,$S755-4,0)))</f>
        <v/>
      </c>
      <c r="H755" s="247" t="str">
        <f ca="1">IF(ISERROR($S755),"",OFFSET('Smelter Reference List'!$G$4,$S755-4,0))</f>
        <v/>
      </c>
      <c r="I755" s="248" t="str">
        <f ca="1">IF(ISERROR($S755),"",OFFSET('Smelter Reference List'!$H$4,$S755-4,0))</f>
        <v/>
      </c>
      <c r="J755" s="248" t="str">
        <f ca="1">IF(ISERROR($S755),"",OFFSET('Smelter Reference List'!$I$4,$S755-4,0))</f>
        <v/>
      </c>
      <c r="K755" s="245"/>
      <c r="L755" s="245"/>
      <c r="M755" s="245"/>
      <c r="N755" s="245"/>
      <c r="O755" s="245"/>
      <c r="P755" s="245"/>
      <c r="Q755" s="246"/>
      <c r="R755" s="233"/>
      <c r="S755" s="234" t="e">
        <f>IF(C755="",NA(),MATCH($B755&amp;$C755,'Smelter Reference List'!$J:$J,0))</f>
        <v>#N/A</v>
      </c>
      <c r="T755" s="235"/>
      <c r="U755" s="235">
        <f t="shared" ca="1" si="22"/>
        <v>0</v>
      </c>
      <c r="V755" s="235"/>
      <c r="W755" s="235"/>
      <c r="Y755" s="228" t="str">
        <f t="shared" si="23"/>
        <v/>
      </c>
    </row>
    <row r="756" spans="1:25" s="228" customFormat="1" ht="20.25">
      <c r="A756" s="257"/>
      <c r="B756" s="232" t="str">
        <f>IF(LEN(A756)=0,"",INDEX('Smelter Reference List'!$A:$A,MATCH($A756,'Smelter Reference List'!$E:$E,0)))</f>
        <v/>
      </c>
      <c r="C756" s="297" t="str">
        <f>IF(LEN(A756)=0,"",INDEX('Smelter Reference List'!$C:$C,MATCH($A756,'Smelter Reference List'!$E:$E,0)))</f>
        <v/>
      </c>
      <c r="D756" s="161" t="str">
        <f ca="1">IF(ISERROR($S756),"",OFFSET('Smelter Reference List'!$C$4,$S756-4,0)&amp;"")</f>
        <v/>
      </c>
      <c r="E756" s="161" t="str">
        <f ca="1">IF(ISERROR($S756),"",OFFSET('Smelter Reference List'!$D$4,$S756-4,0)&amp;"")</f>
        <v/>
      </c>
      <c r="F756" s="161" t="str">
        <f ca="1">IF(ISERROR($S756),"",OFFSET('Smelter Reference List'!$E$4,$S756-4,0))</f>
        <v/>
      </c>
      <c r="G756" s="161" t="str">
        <f ca="1">IF(C756=$U$4,"Enter smelter details", IF(ISERROR($S756),"",OFFSET('Smelter Reference List'!$F$4,$S756-4,0)))</f>
        <v/>
      </c>
      <c r="H756" s="247" t="str">
        <f ca="1">IF(ISERROR($S756),"",OFFSET('Smelter Reference List'!$G$4,$S756-4,0))</f>
        <v/>
      </c>
      <c r="I756" s="248" t="str">
        <f ca="1">IF(ISERROR($S756),"",OFFSET('Smelter Reference List'!$H$4,$S756-4,0))</f>
        <v/>
      </c>
      <c r="J756" s="248" t="str">
        <f ca="1">IF(ISERROR($S756),"",OFFSET('Smelter Reference List'!$I$4,$S756-4,0))</f>
        <v/>
      </c>
      <c r="K756" s="245"/>
      <c r="L756" s="245"/>
      <c r="M756" s="245"/>
      <c r="N756" s="245"/>
      <c r="O756" s="245"/>
      <c r="P756" s="245"/>
      <c r="Q756" s="246"/>
      <c r="R756" s="233"/>
      <c r="S756" s="234" t="e">
        <f>IF(C756="",NA(),MATCH($B756&amp;$C756,'Smelter Reference List'!$J:$J,0))</f>
        <v>#N/A</v>
      </c>
      <c r="T756" s="235"/>
      <c r="U756" s="235">
        <f t="shared" ca="1" si="22"/>
        <v>0</v>
      </c>
      <c r="V756" s="235"/>
      <c r="W756" s="235"/>
      <c r="Y756" s="228" t="str">
        <f t="shared" si="23"/>
        <v/>
      </c>
    </row>
    <row r="757" spans="1:25" s="228" customFormat="1" ht="20.25">
      <c r="A757" s="257"/>
      <c r="B757" s="232" t="str">
        <f>IF(LEN(A757)=0,"",INDEX('Smelter Reference List'!$A:$A,MATCH($A757,'Smelter Reference List'!$E:$E,0)))</f>
        <v/>
      </c>
      <c r="C757" s="297" t="str">
        <f>IF(LEN(A757)=0,"",INDEX('Smelter Reference List'!$C:$C,MATCH($A757,'Smelter Reference List'!$E:$E,0)))</f>
        <v/>
      </c>
      <c r="D757" s="161" t="str">
        <f ca="1">IF(ISERROR($S757),"",OFFSET('Smelter Reference List'!$C$4,$S757-4,0)&amp;"")</f>
        <v/>
      </c>
      <c r="E757" s="161" t="str">
        <f ca="1">IF(ISERROR($S757),"",OFFSET('Smelter Reference List'!$D$4,$S757-4,0)&amp;"")</f>
        <v/>
      </c>
      <c r="F757" s="161" t="str">
        <f ca="1">IF(ISERROR($S757),"",OFFSET('Smelter Reference List'!$E$4,$S757-4,0))</f>
        <v/>
      </c>
      <c r="G757" s="161" t="str">
        <f ca="1">IF(C757=$U$4,"Enter smelter details", IF(ISERROR($S757),"",OFFSET('Smelter Reference List'!$F$4,$S757-4,0)))</f>
        <v/>
      </c>
      <c r="H757" s="247" t="str">
        <f ca="1">IF(ISERROR($S757),"",OFFSET('Smelter Reference List'!$G$4,$S757-4,0))</f>
        <v/>
      </c>
      <c r="I757" s="248" t="str">
        <f ca="1">IF(ISERROR($S757),"",OFFSET('Smelter Reference List'!$H$4,$S757-4,0))</f>
        <v/>
      </c>
      <c r="J757" s="248" t="str">
        <f ca="1">IF(ISERROR($S757),"",OFFSET('Smelter Reference List'!$I$4,$S757-4,0))</f>
        <v/>
      </c>
      <c r="K757" s="245"/>
      <c r="L757" s="245"/>
      <c r="M757" s="245"/>
      <c r="N757" s="245"/>
      <c r="O757" s="245"/>
      <c r="P757" s="245"/>
      <c r="Q757" s="246"/>
      <c r="R757" s="233"/>
      <c r="S757" s="234" t="e">
        <f>IF(C757="",NA(),MATCH($B757&amp;$C757,'Smelter Reference List'!$J:$J,0))</f>
        <v>#N/A</v>
      </c>
      <c r="T757" s="235"/>
      <c r="U757" s="235">
        <f t="shared" ca="1" si="22"/>
        <v>0</v>
      </c>
      <c r="V757" s="235"/>
      <c r="W757" s="235"/>
      <c r="Y757" s="228" t="str">
        <f t="shared" si="23"/>
        <v/>
      </c>
    </row>
    <row r="758" spans="1:25" s="228" customFormat="1" ht="20.25">
      <c r="A758" s="257"/>
      <c r="B758" s="232" t="str">
        <f>IF(LEN(A758)=0,"",INDEX('Smelter Reference List'!$A:$A,MATCH($A758,'Smelter Reference List'!$E:$E,0)))</f>
        <v/>
      </c>
      <c r="C758" s="297" t="str">
        <f>IF(LEN(A758)=0,"",INDEX('Smelter Reference List'!$C:$C,MATCH($A758,'Smelter Reference List'!$E:$E,0)))</f>
        <v/>
      </c>
      <c r="D758" s="161" t="str">
        <f ca="1">IF(ISERROR($S758),"",OFFSET('Smelter Reference List'!$C$4,$S758-4,0)&amp;"")</f>
        <v/>
      </c>
      <c r="E758" s="161" t="str">
        <f ca="1">IF(ISERROR($S758),"",OFFSET('Smelter Reference List'!$D$4,$S758-4,0)&amp;"")</f>
        <v/>
      </c>
      <c r="F758" s="161" t="str">
        <f ca="1">IF(ISERROR($S758),"",OFFSET('Smelter Reference List'!$E$4,$S758-4,0))</f>
        <v/>
      </c>
      <c r="G758" s="161" t="str">
        <f ca="1">IF(C758=$U$4,"Enter smelter details", IF(ISERROR($S758),"",OFFSET('Smelter Reference List'!$F$4,$S758-4,0)))</f>
        <v/>
      </c>
      <c r="H758" s="247" t="str">
        <f ca="1">IF(ISERROR($S758),"",OFFSET('Smelter Reference List'!$G$4,$S758-4,0))</f>
        <v/>
      </c>
      <c r="I758" s="248" t="str">
        <f ca="1">IF(ISERROR($S758),"",OFFSET('Smelter Reference List'!$H$4,$S758-4,0))</f>
        <v/>
      </c>
      <c r="J758" s="248" t="str">
        <f ca="1">IF(ISERROR($S758),"",OFFSET('Smelter Reference List'!$I$4,$S758-4,0))</f>
        <v/>
      </c>
      <c r="K758" s="245"/>
      <c r="L758" s="245"/>
      <c r="M758" s="245"/>
      <c r="N758" s="245"/>
      <c r="O758" s="245"/>
      <c r="P758" s="245"/>
      <c r="Q758" s="246"/>
      <c r="R758" s="233"/>
      <c r="S758" s="234" t="e">
        <f>IF(C758="",NA(),MATCH($B758&amp;$C758,'Smelter Reference List'!$J:$J,0))</f>
        <v>#N/A</v>
      </c>
      <c r="T758" s="235"/>
      <c r="U758" s="235">
        <f t="shared" ca="1" si="22"/>
        <v>0</v>
      </c>
      <c r="V758" s="235"/>
      <c r="W758" s="235"/>
      <c r="Y758" s="228" t="str">
        <f t="shared" si="23"/>
        <v/>
      </c>
    </row>
    <row r="759" spans="1:25" s="228" customFormat="1" ht="20.25">
      <c r="A759" s="257"/>
      <c r="B759" s="232" t="str">
        <f>IF(LEN(A759)=0,"",INDEX('Smelter Reference List'!$A:$A,MATCH($A759,'Smelter Reference List'!$E:$E,0)))</f>
        <v/>
      </c>
      <c r="C759" s="297" t="str">
        <f>IF(LEN(A759)=0,"",INDEX('Smelter Reference List'!$C:$C,MATCH($A759,'Smelter Reference List'!$E:$E,0)))</f>
        <v/>
      </c>
      <c r="D759" s="161" t="str">
        <f ca="1">IF(ISERROR($S759),"",OFFSET('Smelter Reference List'!$C$4,$S759-4,0)&amp;"")</f>
        <v/>
      </c>
      <c r="E759" s="161" t="str">
        <f ca="1">IF(ISERROR($S759),"",OFFSET('Smelter Reference List'!$D$4,$S759-4,0)&amp;"")</f>
        <v/>
      </c>
      <c r="F759" s="161" t="str">
        <f ca="1">IF(ISERROR($S759),"",OFFSET('Smelter Reference List'!$E$4,$S759-4,0))</f>
        <v/>
      </c>
      <c r="G759" s="161" t="str">
        <f ca="1">IF(C759=$U$4,"Enter smelter details", IF(ISERROR($S759),"",OFFSET('Smelter Reference List'!$F$4,$S759-4,0)))</f>
        <v/>
      </c>
      <c r="H759" s="247" t="str">
        <f ca="1">IF(ISERROR($S759),"",OFFSET('Smelter Reference List'!$G$4,$S759-4,0))</f>
        <v/>
      </c>
      <c r="I759" s="248" t="str">
        <f ca="1">IF(ISERROR($S759),"",OFFSET('Smelter Reference List'!$H$4,$S759-4,0))</f>
        <v/>
      </c>
      <c r="J759" s="248" t="str">
        <f ca="1">IF(ISERROR($S759),"",OFFSET('Smelter Reference List'!$I$4,$S759-4,0))</f>
        <v/>
      </c>
      <c r="K759" s="245"/>
      <c r="L759" s="245"/>
      <c r="M759" s="245"/>
      <c r="N759" s="245"/>
      <c r="O759" s="245"/>
      <c r="P759" s="245"/>
      <c r="Q759" s="246"/>
      <c r="R759" s="233"/>
      <c r="S759" s="234" t="e">
        <f>IF(C759="",NA(),MATCH($B759&amp;$C759,'Smelter Reference List'!$J:$J,0))</f>
        <v>#N/A</v>
      </c>
      <c r="T759" s="235"/>
      <c r="U759" s="235">
        <f t="shared" ca="1" si="22"/>
        <v>0</v>
      </c>
      <c r="V759" s="235"/>
      <c r="W759" s="235"/>
      <c r="Y759" s="228" t="str">
        <f t="shared" si="23"/>
        <v/>
      </c>
    </row>
    <row r="760" spans="1:25" s="228" customFormat="1" ht="20.25">
      <c r="A760" s="257"/>
      <c r="B760" s="232" t="str">
        <f>IF(LEN(A760)=0,"",INDEX('Smelter Reference List'!$A:$A,MATCH($A760,'Smelter Reference List'!$E:$E,0)))</f>
        <v/>
      </c>
      <c r="C760" s="297" t="str">
        <f>IF(LEN(A760)=0,"",INDEX('Smelter Reference List'!$C:$C,MATCH($A760,'Smelter Reference List'!$E:$E,0)))</f>
        <v/>
      </c>
      <c r="D760" s="161" t="str">
        <f ca="1">IF(ISERROR($S760),"",OFFSET('Smelter Reference List'!$C$4,$S760-4,0)&amp;"")</f>
        <v/>
      </c>
      <c r="E760" s="161" t="str">
        <f ca="1">IF(ISERROR($S760),"",OFFSET('Smelter Reference List'!$D$4,$S760-4,0)&amp;"")</f>
        <v/>
      </c>
      <c r="F760" s="161" t="str">
        <f ca="1">IF(ISERROR($S760),"",OFFSET('Smelter Reference List'!$E$4,$S760-4,0))</f>
        <v/>
      </c>
      <c r="G760" s="161" t="str">
        <f ca="1">IF(C760=$U$4,"Enter smelter details", IF(ISERROR($S760),"",OFFSET('Smelter Reference List'!$F$4,$S760-4,0)))</f>
        <v/>
      </c>
      <c r="H760" s="247" t="str">
        <f ca="1">IF(ISERROR($S760),"",OFFSET('Smelter Reference List'!$G$4,$S760-4,0))</f>
        <v/>
      </c>
      <c r="I760" s="248" t="str">
        <f ca="1">IF(ISERROR($S760),"",OFFSET('Smelter Reference List'!$H$4,$S760-4,0))</f>
        <v/>
      </c>
      <c r="J760" s="248" t="str">
        <f ca="1">IF(ISERROR($S760),"",OFFSET('Smelter Reference List'!$I$4,$S760-4,0))</f>
        <v/>
      </c>
      <c r="K760" s="245"/>
      <c r="L760" s="245"/>
      <c r="M760" s="245"/>
      <c r="N760" s="245"/>
      <c r="O760" s="245"/>
      <c r="P760" s="245"/>
      <c r="Q760" s="246"/>
      <c r="R760" s="233"/>
      <c r="S760" s="234" t="e">
        <f>IF(C760="",NA(),MATCH($B760&amp;$C760,'Smelter Reference List'!$J:$J,0))</f>
        <v>#N/A</v>
      </c>
      <c r="T760" s="235"/>
      <c r="U760" s="235">
        <f t="shared" ca="1" si="22"/>
        <v>0</v>
      </c>
      <c r="V760" s="235"/>
      <c r="W760" s="235"/>
      <c r="Y760" s="228" t="str">
        <f t="shared" si="23"/>
        <v/>
      </c>
    </row>
    <row r="761" spans="1:25" s="228" customFormat="1" ht="20.25">
      <c r="A761" s="257"/>
      <c r="B761" s="232" t="str">
        <f>IF(LEN(A761)=0,"",INDEX('Smelter Reference List'!$A:$A,MATCH($A761,'Smelter Reference List'!$E:$E,0)))</f>
        <v/>
      </c>
      <c r="C761" s="297" t="str">
        <f>IF(LEN(A761)=0,"",INDEX('Smelter Reference List'!$C:$C,MATCH($A761,'Smelter Reference List'!$E:$E,0)))</f>
        <v/>
      </c>
      <c r="D761" s="161" t="str">
        <f ca="1">IF(ISERROR($S761),"",OFFSET('Smelter Reference List'!$C$4,$S761-4,0)&amp;"")</f>
        <v/>
      </c>
      <c r="E761" s="161" t="str">
        <f ca="1">IF(ISERROR($S761),"",OFFSET('Smelter Reference List'!$D$4,$S761-4,0)&amp;"")</f>
        <v/>
      </c>
      <c r="F761" s="161" t="str">
        <f ca="1">IF(ISERROR($S761),"",OFFSET('Smelter Reference List'!$E$4,$S761-4,0))</f>
        <v/>
      </c>
      <c r="G761" s="161" t="str">
        <f ca="1">IF(C761=$U$4,"Enter smelter details", IF(ISERROR($S761),"",OFFSET('Smelter Reference List'!$F$4,$S761-4,0)))</f>
        <v/>
      </c>
      <c r="H761" s="247" t="str">
        <f ca="1">IF(ISERROR($S761),"",OFFSET('Smelter Reference List'!$G$4,$S761-4,0))</f>
        <v/>
      </c>
      <c r="I761" s="248" t="str">
        <f ca="1">IF(ISERROR($S761),"",OFFSET('Smelter Reference List'!$H$4,$S761-4,0))</f>
        <v/>
      </c>
      <c r="J761" s="248" t="str">
        <f ca="1">IF(ISERROR($S761),"",OFFSET('Smelter Reference List'!$I$4,$S761-4,0))</f>
        <v/>
      </c>
      <c r="K761" s="245"/>
      <c r="L761" s="245"/>
      <c r="M761" s="245"/>
      <c r="N761" s="245"/>
      <c r="O761" s="245"/>
      <c r="P761" s="245"/>
      <c r="Q761" s="246"/>
      <c r="R761" s="233"/>
      <c r="S761" s="234" t="e">
        <f>IF(C761="",NA(),MATCH($B761&amp;$C761,'Smelter Reference List'!$J:$J,0))</f>
        <v>#N/A</v>
      </c>
      <c r="T761" s="235"/>
      <c r="U761" s="235">
        <f t="shared" ca="1" si="22"/>
        <v>0</v>
      </c>
      <c r="V761" s="235"/>
      <c r="W761" s="235"/>
      <c r="Y761" s="228" t="str">
        <f t="shared" si="23"/>
        <v/>
      </c>
    </row>
    <row r="762" spans="1:25" s="228" customFormat="1" ht="20.25">
      <c r="A762" s="257"/>
      <c r="B762" s="232" t="str">
        <f>IF(LEN(A762)=0,"",INDEX('Smelter Reference List'!$A:$A,MATCH($A762,'Smelter Reference List'!$E:$E,0)))</f>
        <v/>
      </c>
      <c r="C762" s="297" t="str">
        <f>IF(LEN(A762)=0,"",INDEX('Smelter Reference List'!$C:$C,MATCH($A762,'Smelter Reference List'!$E:$E,0)))</f>
        <v/>
      </c>
      <c r="D762" s="161" t="str">
        <f ca="1">IF(ISERROR($S762),"",OFFSET('Smelter Reference List'!$C$4,$S762-4,0)&amp;"")</f>
        <v/>
      </c>
      <c r="E762" s="161" t="str">
        <f ca="1">IF(ISERROR($S762),"",OFFSET('Smelter Reference List'!$D$4,$S762-4,0)&amp;"")</f>
        <v/>
      </c>
      <c r="F762" s="161" t="str">
        <f ca="1">IF(ISERROR($S762),"",OFFSET('Smelter Reference List'!$E$4,$S762-4,0))</f>
        <v/>
      </c>
      <c r="G762" s="161" t="str">
        <f ca="1">IF(C762=$U$4,"Enter smelter details", IF(ISERROR($S762),"",OFFSET('Smelter Reference List'!$F$4,$S762-4,0)))</f>
        <v/>
      </c>
      <c r="H762" s="247" t="str">
        <f ca="1">IF(ISERROR($S762),"",OFFSET('Smelter Reference List'!$G$4,$S762-4,0))</f>
        <v/>
      </c>
      <c r="I762" s="248" t="str">
        <f ca="1">IF(ISERROR($S762),"",OFFSET('Smelter Reference List'!$H$4,$S762-4,0))</f>
        <v/>
      </c>
      <c r="J762" s="248" t="str">
        <f ca="1">IF(ISERROR($S762),"",OFFSET('Smelter Reference List'!$I$4,$S762-4,0))</f>
        <v/>
      </c>
      <c r="K762" s="245"/>
      <c r="L762" s="245"/>
      <c r="M762" s="245"/>
      <c r="N762" s="245"/>
      <c r="O762" s="245"/>
      <c r="P762" s="245"/>
      <c r="Q762" s="246"/>
      <c r="R762" s="233"/>
      <c r="S762" s="234" t="e">
        <f>IF(C762="",NA(),MATCH($B762&amp;$C762,'Smelter Reference List'!$J:$J,0))</f>
        <v>#N/A</v>
      </c>
      <c r="T762" s="235"/>
      <c r="U762" s="235">
        <f t="shared" ca="1" si="22"/>
        <v>0</v>
      </c>
      <c r="V762" s="235"/>
      <c r="W762" s="235"/>
      <c r="Y762" s="228" t="str">
        <f t="shared" si="23"/>
        <v/>
      </c>
    </row>
    <row r="763" spans="1:25" s="228" customFormat="1" ht="20.25">
      <c r="A763" s="257"/>
      <c r="B763" s="232" t="str">
        <f>IF(LEN(A763)=0,"",INDEX('Smelter Reference List'!$A:$A,MATCH($A763,'Smelter Reference List'!$E:$E,0)))</f>
        <v/>
      </c>
      <c r="C763" s="297" t="str">
        <f>IF(LEN(A763)=0,"",INDEX('Smelter Reference List'!$C:$C,MATCH($A763,'Smelter Reference List'!$E:$E,0)))</f>
        <v/>
      </c>
      <c r="D763" s="161" t="str">
        <f ca="1">IF(ISERROR($S763),"",OFFSET('Smelter Reference List'!$C$4,$S763-4,0)&amp;"")</f>
        <v/>
      </c>
      <c r="E763" s="161" t="str">
        <f ca="1">IF(ISERROR($S763),"",OFFSET('Smelter Reference List'!$D$4,$S763-4,0)&amp;"")</f>
        <v/>
      </c>
      <c r="F763" s="161" t="str">
        <f ca="1">IF(ISERROR($S763),"",OFFSET('Smelter Reference List'!$E$4,$S763-4,0))</f>
        <v/>
      </c>
      <c r="G763" s="161" t="str">
        <f ca="1">IF(C763=$U$4,"Enter smelter details", IF(ISERROR($S763),"",OFFSET('Smelter Reference List'!$F$4,$S763-4,0)))</f>
        <v/>
      </c>
      <c r="H763" s="247" t="str">
        <f ca="1">IF(ISERROR($S763),"",OFFSET('Smelter Reference List'!$G$4,$S763-4,0))</f>
        <v/>
      </c>
      <c r="I763" s="248" t="str">
        <f ca="1">IF(ISERROR($S763),"",OFFSET('Smelter Reference List'!$H$4,$S763-4,0))</f>
        <v/>
      </c>
      <c r="J763" s="248" t="str">
        <f ca="1">IF(ISERROR($S763),"",OFFSET('Smelter Reference List'!$I$4,$S763-4,0))</f>
        <v/>
      </c>
      <c r="K763" s="245"/>
      <c r="L763" s="245"/>
      <c r="M763" s="245"/>
      <c r="N763" s="245"/>
      <c r="O763" s="245"/>
      <c r="P763" s="245"/>
      <c r="Q763" s="246"/>
      <c r="R763" s="233"/>
      <c r="S763" s="234" t="e">
        <f>IF(C763="",NA(),MATCH($B763&amp;$C763,'Smelter Reference List'!$J:$J,0))</f>
        <v>#N/A</v>
      </c>
      <c r="T763" s="235"/>
      <c r="U763" s="235">
        <f t="shared" ca="1" si="22"/>
        <v>0</v>
      </c>
      <c r="V763" s="235"/>
      <c r="W763" s="235"/>
      <c r="Y763" s="228" t="str">
        <f t="shared" si="23"/>
        <v/>
      </c>
    </row>
    <row r="764" spans="1:25" s="228" customFormat="1" ht="20.25">
      <c r="A764" s="257"/>
      <c r="B764" s="232" t="str">
        <f>IF(LEN(A764)=0,"",INDEX('Smelter Reference List'!$A:$A,MATCH($A764,'Smelter Reference List'!$E:$E,0)))</f>
        <v/>
      </c>
      <c r="C764" s="297" t="str">
        <f>IF(LEN(A764)=0,"",INDEX('Smelter Reference List'!$C:$C,MATCH($A764,'Smelter Reference List'!$E:$E,0)))</f>
        <v/>
      </c>
      <c r="D764" s="161" t="str">
        <f ca="1">IF(ISERROR($S764),"",OFFSET('Smelter Reference List'!$C$4,$S764-4,0)&amp;"")</f>
        <v/>
      </c>
      <c r="E764" s="161" t="str">
        <f ca="1">IF(ISERROR($S764),"",OFFSET('Smelter Reference List'!$D$4,$S764-4,0)&amp;"")</f>
        <v/>
      </c>
      <c r="F764" s="161" t="str">
        <f ca="1">IF(ISERROR($S764),"",OFFSET('Smelter Reference List'!$E$4,$S764-4,0))</f>
        <v/>
      </c>
      <c r="G764" s="161" t="str">
        <f ca="1">IF(C764=$U$4,"Enter smelter details", IF(ISERROR($S764),"",OFFSET('Smelter Reference List'!$F$4,$S764-4,0)))</f>
        <v/>
      </c>
      <c r="H764" s="247" t="str">
        <f ca="1">IF(ISERROR($S764),"",OFFSET('Smelter Reference List'!$G$4,$S764-4,0))</f>
        <v/>
      </c>
      <c r="I764" s="248" t="str">
        <f ca="1">IF(ISERROR($S764),"",OFFSET('Smelter Reference List'!$H$4,$S764-4,0))</f>
        <v/>
      </c>
      <c r="J764" s="248" t="str">
        <f ca="1">IF(ISERROR($S764),"",OFFSET('Smelter Reference List'!$I$4,$S764-4,0))</f>
        <v/>
      </c>
      <c r="K764" s="245"/>
      <c r="L764" s="245"/>
      <c r="M764" s="245"/>
      <c r="N764" s="245"/>
      <c r="O764" s="245"/>
      <c r="P764" s="245"/>
      <c r="Q764" s="246"/>
      <c r="R764" s="233"/>
      <c r="S764" s="234" t="e">
        <f>IF(C764="",NA(),MATCH($B764&amp;$C764,'Smelter Reference List'!$J:$J,0))</f>
        <v>#N/A</v>
      </c>
      <c r="T764" s="235"/>
      <c r="U764" s="235">
        <f t="shared" ca="1" si="22"/>
        <v>0</v>
      </c>
      <c r="V764" s="235"/>
      <c r="W764" s="235"/>
      <c r="Y764" s="228" t="str">
        <f t="shared" si="23"/>
        <v/>
      </c>
    </row>
    <row r="765" spans="1:25" s="228" customFormat="1" ht="20.25">
      <c r="A765" s="257"/>
      <c r="B765" s="232" t="str">
        <f>IF(LEN(A765)=0,"",INDEX('Smelter Reference List'!$A:$A,MATCH($A765,'Smelter Reference List'!$E:$E,0)))</f>
        <v/>
      </c>
      <c r="C765" s="297" t="str">
        <f>IF(LEN(A765)=0,"",INDEX('Smelter Reference List'!$C:$C,MATCH($A765,'Smelter Reference List'!$E:$E,0)))</f>
        <v/>
      </c>
      <c r="D765" s="161" t="str">
        <f ca="1">IF(ISERROR($S765),"",OFFSET('Smelter Reference List'!$C$4,$S765-4,0)&amp;"")</f>
        <v/>
      </c>
      <c r="E765" s="161" t="str">
        <f ca="1">IF(ISERROR($S765),"",OFFSET('Smelter Reference List'!$D$4,$S765-4,0)&amp;"")</f>
        <v/>
      </c>
      <c r="F765" s="161" t="str">
        <f ca="1">IF(ISERROR($S765),"",OFFSET('Smelter Reference List'!$E$4,$S765-4,0))</f>
        <v/>
      </c>
      <c r="G765" s="161" t="str">
        <f ca="1">IF(C765=$U$4,"Enter smelter details", IF(ISERROR($S765),"",OFFSET('Smelter Reference List'!$F$4,$S765-4,0)))</f>
        <v/>
      </c>
      <c r="H765" s="247" t="str">
        <f ca="1">IF(ISERROR($S765),"",OFFSET('Smelter Reference List'!$G$4,$S765-4,0))</f>
        <v/>
      </c>
      <c r="I765" s="248" t="str">
        <f ca="1">IF(ISERROR($S765),"",OFFSET('Smelter Reference List'!$H$4,$S765-4,0))</f>
        <v/>
      </c>
      <c r="J765" s="248" t="str">
        <f ca="1">IF(ISERROR($S765),"",OFFSET('Smelter Reference List'!$I$4,$S765-4,0))</f>
        <v/>
      </c>
      <c r="K765" s="245"/>
      <c r="L765" s="245"/>
      <c r="M765" s="245"/>
      <c r="N765" s="245"/>
      <c r="O765" s="245"/>
      <c r="P765" s="245"/>
      <c r="Q765" s="246"/>
      <c r="R765" s="233"/>
      <c r="S765" s="234" t="e">
        <f>IF(C765="",NA(),MATCH($B765&amp;$C765,'Smelter Reference List'!$J:$J,0))</f>
        <v>#N/A</v>
      </c>
      <c r="T765" s="235"/>
      <c r="U765" s="235">
        <f t="shared" ca="1" si="22"/>
        <v>0</v>
      </c>
      <c r="V765" s="235"/>
      <c r="W765" s="235"/>
      <c r="Y765" s="228" t="str">
        <f t="shared" si="23"/>
        <v/>
      </c>
    </row>
    <row r="766" spans="1:25" s="228" customFormat="1" ht="20.25">
      <c r="A766" s="257"/>
      <c r="B766" s="232" t="str">
        <f>IF(LEN(A766)=0,"",INDEX('Smelter Reference List'!$A:$A,MATCH($A766,'Smelter Reference List'!$E:$E,0)))</f>
        <v/>
      </c>
      <c r="C766" s="297" t="str">
        <f>IF(LEN(A766)=0,"",INDEX('Smelter Reference List'!$C:$C,MATCH($A766,'Smelter Reference List'!$E:$E,0)))</f>
        <v/>
      </c>
      <c r="D766" s="161" t="str">
        <f ca="1">IF(ISERROR($S766),"",OFFSET('Smelter Reference List'!$C$4,$S766-4,0)&amp;"")</f>
        <v/>
      </c>
      <c r="E766" s="161" t="str">
        <f ca="1">IF(ISERROR($S766),"",OFFSET('Smelter Reference List'!$D$4,$S766-4,0)&amp;"")</f>
        <v/>
      </c>
      <c r="F766" s="161" t="str">
        <f ca="1">IF(ISERROR($S766),"",OFFSET('Smelter Reference List'!$E$4,$S766-4,0))</f>
        <v/>
      </c>
      <c r="G766" s="161" t="str">
        <f ca="1">IF(C766=$U$4,"Enter smelter details", IF(ISERROR($S766),"",OFFSET('Smelter Reference List'!$F$4,$S766-4,0)))</f>
        <v/>
      </c>
      <c r="H766" s="247" t="str">
        <f ca="1">IF(ISERROR($S766),"",OFFSET('Smelter Reference List'!$G$4,$S766-4,0))</f>
        <v/>
      </c>
      <c r="I766" s="248" t="str">
        <f ca="1">IF(ISERROR($S766),"",OFFSET('Smelter Reference List'!$H$4,$S766-4,0))</f>
        <v/>
      </c>
      <c r="J766" s="248" t="str">
        <f ca="1">IF(ISERROR($S766),"",OFFSET('Smelter Reference List'!$I$4,$S766-4,0))</f>
        <v/>
      </c>
      <c r="K766" s="245"/>
      <c r="L766" s="245"/>
      <c r="M766" s="245"/>
      <c r="N766" s="245"/>
      <c r="O766" s="245"/>
      <c r="P766" s="245"/>
      <c r="Q766" s="246"/>
      <c r="R766" s="233"/>
      <c r="S766" s="234" t="e">
        <f>IF(C766="",NA(),MATCH($B766&amp;$C766,'Smelter Reference List'!$J:$J,0))</f>
        <v>#N/A</v>
      </c>
      <c r="T766" s="235"/>
      <c r="U766" s="235">
        <f t="shared" ca="1" si="22"/>
        <v>0</v>
      </c>
      <c r="V766" s="235"/>
      <c r="W766" s="235"/>
      <c r="Y766" s="228" t="str">
        <f t="shared" si="23"/>
        <v/>
      </c>
    </row>
    <row r="767" spans="1:25" s="228" customFormat="1" ht="20.25">
      <c r="A767" s="257"/>
      <c r="B767" s="232" t="str">
        <f>IF(LEN(A767)=0,"",INDEX('Smelter Reference List'!$A:$A,MATCH($A767,'Smelter Reference List'!$E:$E,0)))</f>
        <v/>
      </c>
      <c r="C767" s="297" t="str">
        <f>IF(LEN(A767)=0,"",INDEX('Smelter Reference List'!$C:$C,MATCH($A767,'Smelter Reference List'!$E:$E,0)))</f>
        <v/>
      </c>
      <c r="D767" s="161" t="str">
        <f ca="1">IF(ISERROR($S767),"",OFFSET('Smelter Reference List'!$C$4,$S767-4,0)&amp;"")</f>
        <v/>
      </c>
      <c r="E767" s="161" t="str">
        <f ca="1">IF(ISERROR($S767),"",OFFSET('Smelter Reference List'!$D$4,$S767-4,0)&amp;"")</f>
        <v/>
      </c>
      <c r="F767" s="161" t="str">
        <f ca="1">IF(ISERROR($S767),"",OFFSET('Smelter Reference List'!$E$4,$S767-4,0))</f>
        <v/>
      </c>
      <c r="G767" s="161" t="str">
        <f ca="1">IF(C767=$U$4,"Enter smelter details", IF(ISERROR($S767),"",OFFSET('Smelter Reference List'!$F$4,$S767-4,0)))</f>
        <v/>
      </c>
      <c r="H767" s="247" t="str">
        <f ca="1">IF(ISERROR($S767),"",OFFSET('Smelter Reference List'!$G$4,$S767-4,0))</f>
        <v/>
      </c>
      <c r="I767" s="248" t="str">
        <f ca="1">IF(ISERROR($S767),"",OFFSET('Smelter Reference List'!$H$4,$S767-4,0))</f>
        <v/>
      </c>
      <c r="J767" s="248" t="str">
        <f ca="1">IF(ISERROR($S767),"",OFFSET('Smelter Reference List'!$I$4,$S767-4,0))</f>
        <v/>
      </c>
      <c r="K767" s="245"/>
      <c r="L767" s="245"/>
      <c r="M767" s="245"/>
      <c r="N767" s="245"/>
      <c r="O767" s="245"/>
      <c r="P767" s="245"/>
      <c r="Q767" s="246"/>
      <c r="R767" s="233"/>
      <c r="S767" s="234" t="e">
        <f>IF(C767="",NA(),MATCH($B767&amp;$C767,'Smelter Reference List'!$J:$J,0))</f>
        <v>#N/A</v>
      </c>
      <c r="T767" s="235"/>
      <c r="U767" s="235">
        <f t="shared" ca="1" si="22"/>
        <v>0</v>
      </c>
      <c r="V767" s="235"/>
      <c r="W767" s="235"/>
      <c r="Y767" s="228" t="str">
        <f t="shared" si="23"/>
        <v/>
      </c>
    </row>
    <row r="768" spans="1:25" s="228" customFormat="1" ht="20.25">
      <c r="A768" s="257"/>
      <c r="B768" s="232" t="str">
        <f>IF(LEN(A768)=0,"",INDEX('Smelter Reference List'!$A:$A,MATCH($A768,'Smelter Reference List'!$E:$E,0)))</f>
        <v/>
      </c>
      <c r="C768" s="297" t="str">
        <f>IF(LEN(A768)=0,"",INDEX('Smelter Reference List'!$C:$C,MATCH($A768,'Smelter Reference List'!$E:$E,0)))</f>
        <v/>
      </c>
      <c r="D768" s="161" t="str">
        <f ca="1">IF(ISERROR($S768),"",OFFSET('Smelter Reference List'!$C$4,$S768-4,0)&amp;"")</f>
        <v/>
      </c>
      <c r="E768" s="161" t="str">
        <f ca="1">IF(ISERROR($S768),"",OFFSET('Smelter Reference List'!$D$4,$S768-4,0)&amp;"")</f>
        <v/>
      </c>
      <c r="F768" s="161" t="str">
        <f ca="1">IF(ISERROR($S768),"",OFFSET('Smelter Reference List'!$E$4,$S768-4,0))</f>
        <v/>
      </c>
      <c r="G768" s="161" t="str">
        <f ca="1">IF(C768=$U$4,"Enter smelter details", IF(ISERROR($S768),"",OFFSET('Smelter Reference List'!$F$4,$S768-4,0)))</f>
        <v/>
      </c>
      <c r="H768" s="247" t="str">
        <f ca="1">IF(ISERROR($S768),"",OFFSET('Smelter Reference List'!$G$4,$S768-4,0))</f>
        <v/>
      </c>
      <c r="I768" s="248" t="str">
        <f ca="1">IF(ISERROR($S768),"",OFFSET('Smelter Reference List'!$H$4,$S768-4,0))</f>
        <v/>
      </c>
      <c r="J768" s="248" t="str">
        <f ca="1">IF(ISERROR($S768),"",OFFSET('Smelter Reference List'!$I$4,$S768-4,0))</f>
        <v/>
      </c>
      <c r="K768" s="245"/>
      <c r="L768" s="245"/>
      <c r="M768" s="245"/>
      <c r="N768" s="245"/>
      <c r="O768" s="245"/>
      <c r="P768" s="245"/>
      <c r="Q768" s="246"/>
      <c r="R768" s="233"/>
      <c r="S768" s="234" t="e">
        <f>IF(C768="",NA(),MATCH($B768&amp;$C768,'Smelter Reference List'!$J:$J,0))</f>
        <v>#N/A</v>
      </c>
      <c r="T768" s="235"/>
      <c r="U768" s="235">
        <f t="shared" ca="1" si="22"/>
        <v>0</v>
      </c>
      <c r="V768" s="235"/>
      <c r="W768" s="235"/>
      <c r="Y768" s="228" t="str">
        <f t="shared" si="23"/>
        <v/>
      </c>
    </row>
    <row r="769" spans="1:25" s="228" customFormat="1" ht="20.25">
      <c r="A769" s="257"/>
      <c r="B769" s="232" t="str">
        <f>IF(LEN(A769)=0,"",INDEX('Smelter Reference List'!$A:$A,MATCH($A769,'Smelter Reference List'!$E:$E,0)))</f>
        <v/>
      </c>
      <c r="C769" s="297" t="str">
        <f>IF(LEN(A769)=0,"",INDEX('Smelter Reference List'!$C:$C,MATCH($A769,'Smelter Reference List'!$E:$E,0)))</f>
        <v/>
      </c>
      <c r="D769" s="161" t="str">
        <f ca="1">IF(ISERROR($S769),"",OFFSET('Smelter Reference List'!$C$4,$S769-4,0)&amp;"")</f>
        <v/>
      </c>
      <c r="E769" s="161" t="str">
        <f ca="1">IF(ISERROR($S769),"",OFFSET('Smelter Reference List'!$D$4,$S769-4,0)&amp;"")</f>
        <v/>
      </c>
      <c r="F769" s="161" t="str">
        <f ca="1">IF(ISERROR($S769),"",OFFSET('Smelter Reference List'!$E$4,$S769-4,0))</f>
        <v/>
      </c>
      <c r="G769" s="161" t="str">
        <f ca="1">IF(C769=$U$4,"Enter smelter details", IF(ISERROR($S769),"",OFFSET('Smelter Reference List'!$F$4,$S769-4,0)))</f>
        <v/>
      </c>
      <c r="H769" s="247" t="str">
        <f ca="1">IF(ISERROR($S769),"",OFFSET('Smelter Reference List'!$G$4,$S769-4,0))</f>
        <v/>
      </c>
      <c r="I769" s="248" t="str">
        <f ca="1">IF(ISERROR($S769),"",OFFSET('Smelter Reference List'!$H$4,$S769-4,0))</f>
        <v/>
      </c>
      <c r="J769" s="248" t="str">
        <f ca="1">IF(ISERROR($S769),"",OFFSET('Smelter Reference List'!$I$4,$S769-4,0))</f>
        <v/>
      </c>
      <c r="K769" s="245"/>
      <c r="L769" s="245"/>
      <c r="M769" s="245"/>
      <c r="N769" s="245"/>
      <c r="O769" s="245"/>
      <c r="P769" s="245"/>
      <c r="Q769" s="246"/>
      <c r="R769" s="233"/>
      <c r="S769" s="234" t="e">
        <f>IF(C769="",NA(),MATCH($B769&amp;$C769,'Smelter Reference List'!$J:$J,0))</f>
        <v>#N/A</v>
      </c>
      <c r="T769" s="235"/>
      <c r="U769" s="235">
        <f t="shared" ca="1" si="22"/>
        <v>0</v>
      </c>
      <c r="V769" s="235"/>
      <c r="W769" s="235"/>
      <c r="Y769" s="228" t="str">
        <f t="shared" si="23"/>
        <v/>
      </c>
    </row>
    <row r="770" spans="1:25" s="228" customFormat="1" ht="20.25">
      <c r="A770" s="257"/>
      <c r="B770" s="232" t="str">
        <f>IF(LEN(A770)=0,"",INDEX('Smelter Reference List'!$A:$A,MATCH($A770,'Smelter Reference List'!$E:$E,0)))</f>
        <v/>
      </c>
      <c r="C770" s="297" t="str">
        <f>IF(LEN(A770)=0,"",INDEX('Smelter Reference List'!$C:$C,MATCH($A770,'Smelter Reference List'!$E:$E,0)))</f>
        <v/>
      </c>
      <c r="D770" s="161" t="str">
        <f ca="1">IF(ISERROR($S770),"",OFFSET('Smelter Reference List'!$C$4,$S770-4,0)&amp;"")</f>
        <v/>
      </c>
      <c r="E770" s="161" t="str">
        <f ca="1">IF(ISERROR($S770),"",OFFSET('Smelter Reference List'!$D$4,$S770-4,0)&amp;"")</f>
        <v/>
      </c>
      <c r="F770" s="161" t="str">
        <f ca="1">IF(ISERROR($S770),"",OFFSET('Smelter Reference List'!$E$4,$S770-4,0))</f>
        <v/>
      </c>
      <c r="G770" s="161" t="str">
        <f ca="1">IF(C770=$U$4,"Enter smelter details", IF(ISERROR($S770),"",OFFSET('Smelter Reference List'!$F$4,$S770-4,0)))</f>
        <v/>
      </c>
      <c r="H770" s="247" t="str">
        <f ca="1">IF(ISERROR($S770),"",OFFSET('Smelter Reference List'!$G$4,$S770-4,0))</f>
        <v/>
      </c>
      <c r="I770" s="248" t="str">
        <f ca="1">IF(ISERROR($S770),"",OFFSET('Smelter Reference List'!$H$4,$S770-4,0))</f>
        <v/>
      </c>
      <c r="J770" s="248" t="str">
        <f ca="1">IF(ISERROR($S770),"",OFFSET('Smelter Reference List'!$I$4,$S770-4,0))</f>
        <v/>
      </c>
      <c r="K770" s="245"/>
      <c r="L770" s="245"/>
      <c r="M770" s="245"/>
      <c r="N770" s="245"/>
      <c r="O770" s="245"/>
      <c r="P770" s="245"/>
      <c r="Q770" s="246"/>
      <c r="R770" s="233"/>
      <c r="S770" s="234" t="e">
        <f>IF(C770="",NA(),MATCH($B770&amp;$C770,'Smelter Reference List'!$J:$J,0))</f>
        <v>#N/A</v>
      </c>
      <c r="T770" s="235"/>
      <c r="U770" s="235">
        <f t="shared" ca="1" si="22"/>
        <v>0</v>
      </c>
      <c r="V770" s="235"/>
      <c r="W770" s="235"/>
      <c r="Y770" s="228" t="str">
        <f t="shared" si="23"/>
        <v/>
      </c>
    </row>
    <row r="771" spans="1:25" s="228" customFormat="1" ht="20.25">
      <c r="A771" s="257"/>
      <c r="B771" s="232" t="str">
        <f>IF(LEN(A771)=0,"",INDEX('Smelter Reference List'!$A:$A,MATCH($A771,'Smelter Reference List'!$E:$E,0)))</f>
        <v/>
      </c>
      <c r="C771" s="297" t="str">
        <f>IF(LEN(A771)=0,"",INDEX('Smelter Reference List'!$C:$C,MATCH($A771,'Smelter Reference List'!$E:$E,0)))</f>
        <v/>
      </c>
      <c r="D771" s="161" t="str">
        <f ca="1">IF(ISERROR($S771),"",OFFSET('Smelter Reference List'!$C$4,$S771-4,0)&amp;"")</f>
        <v/>
      </c>
      <c r="E771" s="161" t="str">
        <f ca="1">IF(ISERROR($S771),"",OFFSET('Smelter Reference List'!$D$4,$S771-4,0)&amp;"")</f>
        <v/>
      </c>
      <c r="F771" s="161" t="str">
        <f ca="1">IF(ISERROR($S771),"",OFFSET('Smelter Reference List'!$E$4,$S771-4,0))</f>
        <v/>
      </c>
      <c r="G771" s="161" t="str">
        <f ca="1">IF(C771=$U$4,"Enter smelter details", IF(ISERROR($S771),"",OFFSET('Smelter Reference List'!$F$4,$S771-4,0)))</f>
        <v/>
      </c>
      <c r="H771" s="247" t="str">
        <f ca="1">IF(ISERROR($S771),"",OFFSET('Smelter Reference List'!$G$4,$S771-4,0))</f>
        <v/>
      </c>
      <c r="I771" s="248" t="str">
        <f ca="1">IF(ISERROR($S771),"",OFFSET('Smelter Reference List'!$H$4,$S771-4,0))</f>
        <v/>
      </c>
      <c r="J771" s="248" t="str">
        <f ca="1">IF(ISERROR($S771),"",OFFSET('Smelter Reference List'!$I$4,$S771-4,0))</f>
        <v/>
      </c>
      <c r="K771" s="245"/>
      <c r="L771" s="245"/>
      <c r="M771" s="245"/>
      <c r="N771" s="245"/>
      <c r="O771" s="245"/>
      <c r="P771" s="245"/>
      <c r="Q771" s="246"/>
      <c r="R771" s="233"/>
      <c r="S771" s="234" t="e">
        <f>IF(C771="",NA(),MATCH($B771&amp;$C771,'Smelter Reference List'!$J:$J,0))</f>
        <v>#N/A</v>
      </c>
      <c r="T771" s="235"/>
      <c r="U771" s="235">
        <f t="shared" ca="1" si="22"/>
        <v>0</v>
      </c>
      <c r="V771" s="235"/>
      <c r="W771" s="235"/>
      <c r="Y771" s="228" t="str">
        <f t="shared" si="23"/>
        <v/>
      </c>
    </row>
    <row r="772" spans="1:25" s="228" customFormat="1" ht="20.25">
      <c r="A772" s="257"/>
      <c r="B772" s="232" t="str">
        <f>IF(LEN(A772)=0,"",INDEX('Smelter Reference List'!$A:$A,MATCH($A772,'Smelter Reference List'!$E:$E,0)))</f>
        <v/>
      </c>
      <c r="C772" s="297" t="str">
        <f>IF(LEN(A772)=0,"",INDEX('Smelter Reference List'!$C:$C,MATCH($A772,'Smelter Reference List'!$E:$E,0)))</f>
        <v/>
      </c>
      <c r="D772" s="161" t="str">
        <f ca="1">IF(ISERROR($S772),"",OFFSET('Smelter Reference List'!$C$4,$S772-4,0)&amp;"")</f>
        <v/>
      </c>
      <c r="E772" s="161" t="str">
        <f ca="1">IF(ISERROR($S772),"",OFFSET('Smelter Reference List'!$D$4,$S772-4,0)&amp;"")</f>
        <v/>
      </c>
      <c r="F772" s="161" t="str">
        <f ca="1">IF(ISERROR($S772),"",OFFSET('Smelter Reference List'!$E$4,$S772-4,0))</f>
        <v/>
      </c>
      <c r="G772" s="161" t="str">
        <f ca="1">IF(C772=$U$4,"Enter smelter details", IF(ISERROR($S772),"",OFFSET('Smelter Reference List'!$F$4,$S772-4,0)))</f>
        <v/>
      </c>
      <c r="H772" s="247" t="str">
        <f ca="1">IF(ISERROR($S772),"",OFFSET('Smelter Reference List'!$G$4,$S772-4,0))</f>
        <v/>
      </c>
      <c r="I772" s="248" t="str">
        <f ca="1">IF(ISERROR($S772),"",OFFSET('Smelter Reference List'!$H$4,$S772-4,0))</f>
        <v/>
      </c>
      <c r="J772" s="248" t="str">
        <f ca="1">IF(ISERROR($S772),"",OFFSET('Smelter Reference List'!$I$4,$S772-4,0))</f>
        <v/>
      </c>
      <c r="K772" s="245"/>
      <c r="L772" s="245"/>
      <c r="M772" s="245"/>
      <c r="N772" s="245"/>
      <c r="O772" s="245"/>
      <c r="P772" s="245"/>
      <c r="Q772" s="246"/>
      <c r="R772" s="233"/>
      <c r="S772" s="234" t="e">
        <f>IF(C772="",NA(),MATCH($B772&amp;$C772,'Smelter Reference List'!$J:$J,0))</f>
        <v>#N/A</v>
      </c>
      <c r="T772" s="235"/>
      <c r="U772" s="235">
        <f t="shared" ca="1" si="22"/>
        <v>0</v>
      </c>
      <c r="V772" s="235"/>
      <c r="W772" s="235"/>
      <c r="Y772" s="228" t="str">
        <f t="shared" si="23"/>
        <v/>
      </c>
    </row>
    <row r="773" spans="1:25" s="228" customFormat="1" ht="20.25">
      <c r="A773" s="257"/>
      <c r="B773" s="232" t="str">
        <f>IF(LEN(A773)=0,"",INDEX('Smelter Reference List'!$A:$A,MATCH($A773,'Smelter Reference List'!$E:$E,0)))</f>
        <v/>
      </c>
      <c r="C773" s="297" t="str">
        <f>IF(LEN(A773)=0,"",INDEX('Smelter Reference List'!$C:$C,MATCH($A773,'Smelter Reference List'!$E:$E,0)))</f>
        <v/>
      </c>
      <c r="D773" s="161" t="str">
        <f ca="1">IF(ISERROR($S773),"",OFFSET('Smelter Reference List'!$C$4,$S773-4,0)&amp;"")</f>
        <v/>
      </c>
      <c r="E773" s="161" t="str">
        <f ca="1">IF(ISERROR($S773),"",OFFSET('Smelter Reference List'!$D$4,$S773-4,0)&amp;"")</f>
        <v/>
      </c>
      <c r="F773" s="161" t="str">
        <f ca="1">IF(ISERROR($S773),"",OFFSET('Smelter Reference List'!$E$4,$S773-4,0))</f>
        <v/>
      </c>
      <c r="G773" s="161" t="str">
        <f ca="1">IF(C773=$U$4,"Enter smelter details", IF(ISERROR($S773),"",OFFSET('Smelter Reference List'!$F$4,$S773-4,0)))</f>
        <v/>
      </c>
      <c r="H773" s="247" t="str">
        <f ca="1">IF(ISERROR($S773),"",OFFSET('Smelter Reference List'!$G$4,$S773-4,0))</f>
        <v/>
      </c>
      <c r="I773" s="248" t="str">
        <f ca="1">IF(ISERROR($S773),"",OFFSET('Smelter Reference List'!$H$4,$S773-4,0))</f>
        <v/>
      </c>
      <c r="J773" s="248" t="str">
        <f ca="1">IF(ISERROR($S773),"",OFFSET('Smelter Reference List'!$I$4,$S773-4,0))</f>
        <v/>
      </c>
      <c r="K773" s="245"/>
      <c r="L773" s="245"/>
      <c r="M773" s="245"/>
      <c r="N773" s="245"/>
      <c r="O773" s="245"/>
      <c r="P773" s="245"/>
      <c r="Q773" s="246"/>
      <c r="R773" s="233"/>
      <c r="S773" s="234" t="e">
        <f>IF(C773="",NA(),MATCH($B773&amp;$C773,'Smelter Reference List'!$J:$J,0))</f>
        <v>#N/A</v>
      </c>
      <c r="T773" s="235"/>
      <c r="U773" s="235">
        <f t="shared" ca="1" si="22"/>
        <v>0</v>
      </c>
      <c r="V773" s="235"/>
      <c r="W773" s="235"/>
      <c r="Y773" s="228" t="str">
        <f t="shared" si="23"/>
        <v/>
      </c>
    </row>
    <row r="774" spans="1:25" s="228" customFormat="1" ht="20.25">
      <c r="A774" s="257"/>
      <c r="B774" s="232" t="str">
        <f>IF(LEN(A774)=0,"",INDEX('Smelter Reference List'!$A:$A,MATCH($A774,'Smelter Reference List'!$E:$E,0)))</f>
        <v/>
      </c>
      <c r="C774" s="297" t="str">
        <f>IF(LEN(A774)=0,"",INDEX('Smelter Reference List'!$C:$C,MATCH($A774,'Smelter Reference List'!$E:$E,0)))</f>
        <v/>
      </c>
      <c r="D774" s="161" t="str">
        <f ca="1">IF(ISERROR($S774),"",OFFSET('Smelter Reference List'!$C$4,$S774-4,0)&amp;"")</f>
        <v/>
      </c>
      <c r="E774" s="161" t="str">
        <f ca="1">IF(ISERROR($S774),"",OFFSET('Smelter Reference List'!$D$4,$S774-4,0)&amp;"")</f>
        <v/>
      </c>
      <c r="F774" s="161" t="str">
        <f ca="1">IF(ISERROR($S774),"",OFFSET('Smelter Reference List'!$E$4,$S774-4,0))</f>
        <v/>
      </c>
      <c r="G774" s="161" t="str">
        <f ca="1">IF(C774=$U$4,"Enter smelter details", IF(ISERROR($S774),"",OFFSET('Smelter Reference List'!$F$4,$S774-4,0)))</f>
        <v/>
      </c>
      <c r="H774" s="247" t="str">
        <f ca="1">IF(ISERROR($S774),"",OFFSET('Smelter Reference List'!$G$4,$S774-4,0))</f>
        <v/>
      </c>
      <c r="I774" s="248" t="str">
        <f ca="1">IF(ISERROR($S774),"",OFFSET('Smelter Reference List'!$H$4,$S774-4,0))</f>
        <v/>
      </c>
      <c r="J774" s="248" t="str">
        <f ca="1">IF(ISERROR($S774),"",OFFSET('Smelter Reference List'!$I$4,$S774-4,0))</f>
        <v/>
      </c>
      <c r="K774" s="245"/>
      <c r="L774" s="245"/>
      <c r="M774" s="245"/>
      <c r="N774" s="245"/>
      <c r="O774" s="245"/>
      <c r="P774" s="245"/>
      <c r="Q774" s="246"/>
      <c r="R774" s="233"/>
      <c r="S774" s="234" t="e">
        <f>IF(C774="",NA(),MATCH($B774&amp;$C774,'Smelter Reference List'!$J:$J,0))</f>
        <v>#N/A</v>
      </c>
      <c r="T774" s="235"/>
      <c r="U774" s="235">
        <f t="shared" ref="U774:U837" ca="1" si="24">IF(AND(C774="Smelter not listed",OR(LEN(D774)=0,LEN(E774)=0)),1,0)</f>
        <v>0</v>
      </c>
      <c r="V774" s="235"/>
      <c r="W774" s="235"/>
      <c r="Y774" s="228" t="str">
        <f t="shared" ref="Y774:Y837" si="25">B774&amp;C774</f>
        <v/>
      </c>
    </row>
    <row r="775" spans="1:25" s="228" customFormat="1" ht="20.25">
      <c r="A775" s="257"/>
      <c r="B775" s="232" t="str">
        <f>IF(LEN(A775)=0,"",INDEX('Smelter Reference List'!$A:$A,MATCH($A775,'Smelter Reference List'!$E:$E,0)))</f>
        <v/>
      </c>
      <c r="C775" s="297" t="str">
        <f>IF(LEN(A775)=0,"",INDEX('Smelter Reference List'!$C:$C,MATCH($A775,'Smelter Reference List'!$E:$E,0)))</f>
        <v/>
      </c>
      <c r="D775" s="161" t="str">
        <f ca="1">IF(ISERROR($S775),"",OFFSET('Smelter Reference List'!$C$4,$S775-4,0)&amp;"")</f>
        <v/>
      </c>
      <c r="E775" s="161" t="str">
        <f ca="1">IF(ISERROR($S775),"",OFFSET('Smelter Reference List'!$D$4,$S775-4,0)&amp;"")</f>
        <v/>
      </c>
      <c r="F775" s="161" t="str">
        <f ca="1">IF(ISERROR($S775),"",OFFSET('Smelter Reference List'!$E$4,$S775-4,0))</f>
        <v/>
      </c>
      <c r="G775" s="161" t="str">
        <f ca="1">IF(C775=$U$4,"Enter smelter details", IF(ISERROR($S775),"",OFFSET('Smelter Reference List'!$F$4,$S775-4,0)))</f>
        <v/>
      </c>
      <c r="H775" s="247" t="str">
        <f ca="1">IF(ISERROR($S775),"",OFFSET('Smelter Reference List'!$G$4,$S775-4,0))</f>
        <v/>
      </c>
      <c r="I775" s="248" t="str">
        <f ca="1">IF(ISERROR($S775),"",OFFSET('Smelter Reference List'!$H$4,$S775-4,0))</f>
        <v/>
      </c>
      <c r="J775" s="248" t="str">
        <f ca="1">IF(ISERROR($S775),"",OFFSET('Smelter Reference List'!$I$4,$S775-4,0))</f>
        <v/>
      </c>
      <c r="K775" s="245"/>
      <c r="L775" s="245"/>
      <c r="M775" s="245"/>
      <c r="N775" s="245"/>
      <c r="O775" s="245"/>
      <c r="P775" s="245"/>
      <c r="Q775" s="246"/>
      <c r="R775" s="233"/>
      <c r="S775" s="234" t="e">
        <f>IF(C775="",NA(),MATCH($B775&amp;$C775,'Smelter Reference List'!$J:$J,0))</f>
        <v>#N/A</v>
      </c>
      <c r="T775" s="235"/>
      <c r="U775" s="235">
        <f t="shared" ca="1" si="24"/>
        <v>0</v>
      </c>
      <c r="V775" s="235"/>
      <c r="W775" s="235"/>
      <c r="Y775" s="228" t="str">
        <f t="shared" si="25"/>
        <v/>
      </c>
    </row>
    <row r="776" spans="1:25" s="228" customFormat="1" ht="20.25">
      <c r="A776" s="257"/>
      <c r="B776" s="232" t="str">
        <f>IF(LEN(A776)=0,"",INDEX('Smelter Reference List'!$A:$A,MATCH($A776,'Smelter Reference List'!$E:$E,0)))</f>
        <v/>
      </c>
      <c r="C776" s="297" t="str">
        <f>IF(LEN(A776)=0,"",INDEX('Smelter Reference List'!$C:$C,MATCH($A776,'Smelter Reference List'!$E:$E,0)))</f>
        <v/>
      </c>
      <c r="D776" s="161" t="str">
        <f ca="1">IF(ISERROR($S776),"",OFFSET('Smelter Reference List'!$C$4,$S776-4,0)&amp;"")</f>
        <v/>
      </c>
      <c r="E776" s="161" t="str">
        <f ca="1">IF(ISERROR($S776),"",OFFSET('Smelter Reference List'!$D$4,$S776-4,0)&amp;"")</f>
        <v/>
      </c>
      <c r="F776" s="161" t="str">
        <f ca="1">IF(ISERROR($S776),"",OFFSET('Smelter Reference List'!$E$4,$S776-4,0))</f>
        <v/>
      </c>
      <c r="G776" s="161" t="str">
        <f ca="1">IF(C776=$U$4,"Enter smelter details", IF(ISERROR($S776),"",OFFSET('Smelter Reference List'!$F$4,$S776-4,0)))</f>
        <v/>
      </c>
      <c r="H776" s="247" t="str">
        <f ca="1">IF(ISERROR($S776),"",OFFSET('Smelter Reference List'!$G$4,$S776-4,0))</f>
        <v/>
      </c>
      <c r="I776" s="248" t="str">
        <f ca="1">IF(ISERROR($S776),"",OFFSET('Smelter Reference List'!$H$4,$S776-4,0))</f>
        <v/>
      </c>
      <c r="J776" s="248" t="str">
        <f ca="1">IF(ISERROR($S776),"",OFFSET('Smelter Reference List'!$I$4,$S776-4,0))</f>
        <v/>
      </c>
      <c r="K776" s="245"/>
      <c r="L776" s="245"/>
      <c r="M776" s="245"/>
      <c r="N776" s="245"/>
      <c r="O776" s="245"/>
      <c r="P776" s="245"/>
      <c r="Q776" s="246"/>
      <c r="R776" s="233"/>
      <c r="S776" s="234" t="e">
        <f>IF(C776="",NA(),MATCH($B776&amp;$C776,'Smelter Reference List'!$J:$J,0))</f>
        <v>#N/A</v>
      </c>
      <c r="T776" s="235"/>
      <c r="U776" s="235">
        <f t="shared" ca="1" si="24"/>
        <v>0</v>
      </c>
      <c r="V776" s="235"/>
      <c r="W776" s="235"/>
      <c r="Y776" s="228" t="str">
        <f t="shared" si="25"/>
        <v/>
      </c>
    </row>
    <row r="777" spans="1:25" s="228" customFormat="1" ht="20.25">
      <c r="A777" s="257"/>
      <c r="B777" s="232" t="str">
        <f>IF(LEN(A777)=0,"",INDEX('Smelter Reference List'!$A:$A,MATCH($A777,'Smelter Reference List'!$E:$E,0)))</f>
        <v/>
      </c>
      <c r="C777" s="297" t="str">
        <f>IF(LEN(A777)=0,"",INDEX('Smelter Reference List'!$C:$C,MATCH($A777,'Smelter Reference List'!$E:$E,0)))</f>
        <v/>
      </c>
      <c r="D777" s="161" t="str">
        <f ca="1">IF(ISERROR($S777),"",OFFSET('Smelter Reference List'!$C$4,$S777-4,0)&amp;"")</f>
        <v/>
      </c>
      <c r="E777" s="161" t="str">
        <f ca="1">IF(ISERROR($S777),"",OFFSET('Smelter Reference List'!$D$4,$S777-4,0)&amp;"")</f>
        <v/>
      </c>
      <c r="F777" s="161" t="str">
        <f ca="1">IF(ISERROR($S777),"",OFFSET('Smelter Reference List'!$E$4,$S777-4,0))</f>
        <v/>
      </c>
      <c r="G777" s="161" t="str">
        <f ca="1">IF(C777=$U$4,"Enter smelter details", IF(ISERROR($S777),"",OFFSET('Smelter Reference List'!$F$4,$S777-4,0)))</f>
        <v/>
      </c>
      <c r="H777" s="247" t="str">
        <f ca="1">IF(ISERROR($S777),"",OFFSET('Smelter Reference List'!$G$4,$S777-4,0))</f>
        <v/>
      </c>
      <c r="I777" s="248" t="str">
        <f ca="1">IF(ISERROR($S777),"",OFFSET('Smelter Reference List'!$H$4,$S777-4,0))</f>
        <v/>
      </c>
      <c r="J777" s="248" t="str">
        <f ca="1">IF(ISERROR($S777),"",OFFSET('Smelter Reference List'!$I$4,$S777-4,0))</f>
        <v/>
      </c>
      <c r="K777" s="245"/>
      <c r="L777" s="245"/>
      <c r="M777" s="245"/>
      <c r="N777" s="245"/>
      <c r="O777" s="245"/>
      <c r="P777" s="245"/>
      <c r="Q777" s="246"/>
      <c r="R777" s="233"/>
      <c r="S777" s="234" t="e">
        <f>IF(C777="",NA(),MATCH($B777&amp;$C777,'Smelter Reference List'!$J:$J,0))</f>
        <v>#N/A</v>
      </c>
      <c r="T777" s="235"/>
      <c r="U777" s="235">
        <f t="shared" ca="1" si="24"/>
        <v>0</v>
      </c>
      <c r="V777" s="235"/>
      <c r="W777" s="235"/>
      <c r="Y777" s="228" t="str">
        <f t="shared" si="25"/>
        <v/>
      </c>
    </row>
    <row r="778" spans="1:25" s="228" customFormat="1" ht="20.25">
      <c r="A778" s="257"/>
      <c r="B778" s="232" t="str">
        <f>IF(LEN(A778)=0,"",INDEX('Smelter Reference List'!$A:$A,MATCH($A778,'Smelter Reference List'!$E:$E,0)))</f>
        <v/>
      </c>
      <c r="C778" s="297" t="str">
        <f>IF(LEN(A778)=0,"",INDEX('Smelter Reference List'!$C:$C,MATCH($A778,'Smelter Reference List'!$E:$E,0)))</f>
        <v/>
      </c>
      <c r="D778" s="161" t="str">
        <f ca="1">IF(ISERROR($S778),"",OFFSET('Smelter Reference List'!$C$4,$S778-4,0)&amp;"")</f>
        <v/>
      </c>
      <c r="E778" s="161" t="str">
        <f ca="1">IF(ISERROR($S778),"",OFFSET('Smelter Reference List'!$D$4,$S778-4,0)&amp;"")</f>
        <v/>
      </c>
      <c r="F778" s="161" t="str">
        <f ca="1">IF(ISERROR($S778),"",OFFSET('Smelter Reference List'!$E$4,$S778-4,0))</f>
        <v/>
      </c>
      <c r="G778" s="161" t="str">
        <f ca="1">IF(C778=$U$4,"Enter smelter details", IF(ISERROR($S778),"",OFFSET('Smelter Reference List'!$F$4,$S778-4,0)))</f>
        <v/>
      </c>
      <c r="H778" s="247" t="str">
        <f ca="1">IF(ISERROR($S778),"",OFFSET('Smelter Reference List'!$G$4,$S778-4,0))</f>
        <v/>
      </c>
      <c r="I778" s="248" t="str">
        <f ca="1">IF(ISERROR($S778),"",OFFSET('Smelter Reference List'!$H$4,$S778-4,0))</f>
        <v/>
      </c>
      <c r="J778" s="248" t="str">
        <f ca="1">IF(ISERROR($S778),"",OFFSET('Smelter Reference List'!$I$4,$S778-4,0))</f>
        <v/>
      </c>
      <c r="K778" s="245"/>
      <c r="L778" s="245"/>
      <c r="M778" s="245"/>
      <c r="N778" s="245"/>
      <c r="O778" s="245"/>
      <c r="P778" s="245"/>
      <c r="Q778" s="246"/>
      <c r="R778" s="233"/>
      <c r="S778" s="234" t="e">
        <f>IF(C778="",NA(),MATCH($B778&amp;$C778,'Smelter Reference List'!$J:$J,0))</f>
        <v>#N/A</v>
      </c>
      <c r="T778" s="235"/>
      <c r="U778" s="235">
        <f t="shared" ca="1" si="24"/>
        <v>0</v>
      </c>
      <c r="V778" s="235"/>
      <c r="W778" s="235"/>
      <c r="Y778" s="228" t="str">
        <f t="shared" si="25"/>
        <v/>
      </c>
    </row>
    <row r="779" spans="1:25" s="228" customFormat="1" ht="20.25">
      <c r="A779" s="257"/>
      <c r="B779" s="232" t="str">
        <f>IF(LEN(A779)=0,"",INDEX('Smelter Reference List'!$A:$A,MATCH($A779,'Smelter Reference List'!$E:$E,0)))</f>
        <v/>
      </c>
      <c r="C779" s="297" t="str">
        <f>IF(LEN(A779)=0,"",INDEX('Smelter Reference List'!$C:$C,MATCH($A779,'Smelter Reference List'!$E:$E,0)))</f>
        <v/>
      </c>
      <c r="D779" s="161" t="str">
        <f ca="1">IF(ISERROR($S779),"",OFFSET('Smelter Reference List'!$C$4,$S779-4,0)&amp;"")</f>
        <v/>
      </c>
      <c r="E779" s="161" t="str">
        <f ca="1">IF(ISERROR($S779),"",OFFSET('Smelter Reference List'!$D$4,$S779-4,0)&amp;"")</f>
        <v/>
      </c>
      <c r="F779" s="161" t="str">
        <f ca="1">IF(ISERROR($S779),"",OFFSET('Smelter Reference List'!$E$4,$S779-4,0))</f>
        <v/>
      </c>
      <c r="G779" s="161" t="str">
        <f ca="1">IF(C779=$U$4,"Enter smelter details", IF(ISERROR($S779),"",OFFSET('Smelter Reference List'!$F$4,$S779-4,0)))</f>
        <v/>
      </c>
      <c r="H779" s="247" t="str">
        <f ca="1">IF(ISERROR($S779),"",OFFSET('Smelter Reference List'!$G$4,$S779-4,0))</f>
        <v/>
      </c>
      <c r="I779" s="248" t="str">
        <f ca="1">IF(ISERROR($S779),"",OFFSET('Smelter Reference List'!$H$4,$S779-4,0))</f>
        <v/>
      </c>
      <c r="J779" s="248" t="str">
        <f ca="1">IF(ISERROR($S779),"",OFFSET('Smelter Reference List'!$I$4,$S779-4,0))</f>
        <v/>
      </c>
      <c r="K779" s="245"/>
      <c r="L779" s="245"/>
      <c r="M779" s="245"/>
      <c r="N779" s="245"/>
      <c r="O779" s="245"/>
      <c r="P779" s="245"/>
      <c r="Q779" s="246"/>
      <c r="R779" s="233"/>
      <c r="S779" s="234" t="e">
        <f>IF(C779="",NA(),MATCH($B779&amp;$C779,'Smelter Reference List'!$J:$J,0))</f>
        <v>#N/A</v>
      </c>
      <c r="T779" s="235"/>
      <c r="U779" s="235">
        <f t="shared" ca="1" si="24"/>
        <v>0</v>
      </c>
      <c r="V779" s="235"/>
      <c r="W779" s="235"/>
      <c r="Y779" s="228" t="str">
        <f t="shared" si="25"/>
        <v/>
      </c>
    </row>
    <row r="780" spans="1:25" s="228" customFormat="1" ht="20.25">
      <c r="A780" s="257"/>
      <c r="B780" s="232" t="str">
        <f>IF(LEN(A780)=0,"",INDEX('Smelter Reference List'!$A:$A,MATCH($A780,'Smelter Reference List'!$E:$E,0)))</f>
        <v/>
      </c>
      <c r="C780" s="297" t="str">
        <f>IF(LEN(A780)=0,"",INDEX('Smelter Reference List'!$C:$C,MATCH($A780,'Smelter Reference List'!$E:$E,0)))</f>
        <v/>
      </c>
      <c r="D780" s="161" t="str">
        <f ca="1">IF(ISERROR($S780),"",OFFSET('Smelter Reference List'!$C$4,$S780-4,0)&amp;"")</f>
        <v/>
      </c>
      <c r="E780" s="161" t="str">
        <f ca="1">IF(ISERROR($S780),"",OFFSET('Smelter Reference List'!$D$4,$S780-4,0)&amp;"")</f>
        <v/>
      </c>
      <c r="F780" s="161" t="str">
        <f ca="1">IF(ISERROR($S780),"",OFFSET('Smelter Reference List'!$E$4,$S780-4,0))</f>
        <v/>
      </c>
      <c r="G780" s="161" t="str">
        <f ca="1">IF(C780=$U$4,"Enter smelter details", IF(ISERROR($S780),"",OFFSET('Smelter Reference List'!$F$4,$S780-4,0)))</f>
        <v/>
      </c>
      <c r="H780" s="247" t="str">
        <f ca="1">IF(ISERROR($S780),"",OFFSET('Smelter Reference List'!$G$4,$S780-4,0))</f>
        <v/>
      </c>
      <c r="I780" s="248" t="str">
        <f ca="1">IF(ISERROR($S780),"",OFFSET('Smelter Reference List'!$H$4,$S780-4,0))</f>
        <v/>
      </c>
      <c r="J780" s="248" t="str">
        <f ca="1">IF(ISERROR($S780),"",OFFSET('Smelter Reference List'!$I$4,$S780-4,0))</f>
        <v/>
      </c>
      <c r="K780" s="245"/>
      <c r="L780" s="245"/>
      <c r="M780" s="245"/>
      <c r="N780" s="245"/>
      <c r="O780" s="245"/>
      <c r="P780" s="245"/>
      <c r="Q780" s="246"/>
      <c r="R780" s="233"/>
      <c r="S780" s="234" t="e">
        <f>IF(C780="",NA(),MATCH($B780&amp;$C780,'Smelter Reference List'!$J:$J,0))</f>
        <v>#N/A</v>
      </c>
      <c r="T780" s="235"/>
      <c r="U780" s="235">
        <f t="shared" ca="1" si="24"/>
        <v>0</v>
      </c>
      <c r="V780" s="235"/>
      <c r="W780" s="235"/>
      <c r="Y780" s="228" t="str">
        <f t="shared" si="25"/>
        <v/>
      </c>
    </row>
    <row r="781" spans="1:25" s="228" customFormat="1" ht="20.25">
      <c r="A781" s="257"/>
      <c r="B781" s="232" t="str">
        <f>IF(LEN(A781)=0,"",INDEX('Smelter Reference List'!$A:$A,MATCH($A781,'Smelter Reference List'!$E:$E,0)))</f>
        <v/>
      </c>
      <c r="C781" s="297" t="str">
        <f>IF(LEN(A781)=0,"",INDEX('Smelter Reference List'!$C:$C,MATCH($A781,'Smelter Reference List'!$E:$E,0)))</f>
        <v/>
      </c>
      <c r="D781" s="161" t="str">
        <f ca="1">IF(ISERROR($S781),"",OFFSET('Smelter Reference List'!$C$4,$S781-4,0)&amp;"")</f>
        <v/>
      </c>
      <c r="E781" s="161" t="str">
        <f ca="1">IF(ISERROR($S781),"",OFFSET('Smelter Reference List'!$D$4,$S781-4,0)&amp;"")</f>
        <v/>
      </c>
      <c r="F781" s="161" t="str">
        <f ca="1">IF(ISERROR($S781),"",OFFSET('Smelter Reference List'!$E$4,$S781-4,0))</f>
        <v/>
      </c>
      <c r="G781" s="161" t="str">
        <f ca="1">IF(C781=$U$4,"Enter smelter details", IF(ISERROR($S781),"",OFFSET('Smelter Reference List'!$F$4,$S781-4,0)))</f>
        <v/>
      </c>
      <c r="H781" s="247" t="str">
        <f ca="1">IF(ISERROR($S781),"",OFFSET('Smelter Reference List'!$G$4,$S781-4,0))</f>
        <v/>
      </c>
      <c r="I781" s="248" t="str">
        <f ca="1">IF(ISERROR($S781),"",OFFSET('Smelter Reference List'!$H$4,$S781-4,0))</f>
        <v/>
      </c>
      <c r="J781" s="248" t="str">
        <f ca="1">IF(ISERROR($S781),"",OFFSET('Smelter Reference List'!$I$4,$S781-4,0))</f>
        <v/>
      </c>
      <c r="K781" s="245"/>
      <c r="L781" s="245"/>
      <c r="M781" s="245"/>
      <c r="N781" s="245"/>
      <c r="O781" s="245"/>
      <c r="P781" s="245"/>
      <c r="Q781" s="246"/>
      <c r="R781" s="233"/>
      <c r="S781" s="234" t="e">
        <f>IF(C781="",NA(),MATCH($B781&amp;$C781,'Smelter Reference List'!$J:$J,0))</f>
        <v>#N/A</v>
      </c>
      <c r="T781" s="235"/>
      <c r="U781" s="235">
        <f t="shared" ca="1" si="24"/>
        <v>0</v>
      </c>
      <c r="V781" s="235"/>
      <c r="W781" s="235"/>
      <c r="Y781" s="228" t="str">
        <f t="shared" si="25"/>
        <v/>
      </c>
    </row>
    <row r="782" spans="1:25" s="228" customFormat="1" ht="20.25">
      <c r="A782" s="257"/>
      <c r="B782" s="232" t="str">
        <f>IF(LEN(A782)=0,"",INDEX('Smelter Reference List'!$A:$A,MATCH($A782,'Smelter Reference List'!$E:$E,0)))</f>
        <v/>
      </c>
      <c r="C782" s="297" t="str">
        <f>IF(LEN(A782)=0,"",INDEX('Smelter Reference List'!$C:$C,MATCH($A782,'Smelter Reference List'!$E:$E,0)))</f>
        <v/>
      </c>
      <c r="D782" s="161" t="str">
        <f ca="1">IF(ISERROR($S782),"",OFFSET('Smelter Reference List'!$C$4,$S782-4,0)&amp;"")</f>
        <v/>
      </c>
      <c r="E782" s="161" t="str">
        <f ca="1">IF(ISERROR($S782),"",OFFSET('Smelter Reference List'!$D$4,$S782-4,0)&amp;"")</f>
        <v/>
      </c>
      <c r="F782" s="161" t="str">
        <f ca="1">IF(ISERROR($S782),"",OFFSET('Smelter Reference List'!$E$4,$S782-4,0))</f>
        <v/>
      </c>
      <c r="G782" s="161" t="str">
        <f ca="1">IF(C782=$U$4,"Enter smelter details", IF(ISERROR($S782),"",OFFSET('Smelter Reference List'!$F$4,$S782-4,0)))</f>
        <v/>
      </c>
      <c r="H782" s="247" t="str">
        <f ca="1">IF(ISERROR($S782),"",OFFSET('Smelter Reference List'!$G$4,$S782-4,0))</f>
        <v/>
      </c>
      <c r="I782" s="248" t="str">
        <f ca="1">IF(ISERROR($S782),"",OFFSET('Smelter Reference List'!$H$4,$S782-4,0))</f>
        <v/>
      </c>
      <c r="J782" s="248" t="str">
        <f ca="1">IF(ISERROR($S782),"",OFFSET('Smelter Reference List'!$I$4,$S782-4,0))</f>
        <v/>
      </c>
      <c r="K782" s="245"/>
      <c r="L782" s="245"/>
      <c r="M782" s="245"/>
      <c r="N782" s="245"/>
      <c r="O782" s="245"/>
      <c r="P782" s="245"/>
      <c r="Q782" s="246"/>
      <c r="R782" s="233"/>
      <c r="S782" s="234" t="e">
        <f>IF(C782="",NA(),MATCH($B782&amp;$C782,'Smelter Reference List'!$J:$J,0))</f>
        <v>#N/A</v>
      </c>
      <c r="T782" s="235"/>
      <c r="U782" s="235">
        <f t="shared" ca="1" si="24"/>
        <v>0</v>
      </c>
      <c r="V782" s="235"/>
      <c r="W782" s="235"/>
      <c r="Y782" s="228" t="str">
        <f t="shared" si="25"/>
        <v/>
      </c>
    </row>
    <row r="783" spans="1:25" s="228" customFormat="1" ht="20.25">
      <c r="A783" s="257"/>
      <c r="B783" s="232" t="str">
        <f>IF(LEN(A783)=0,"",INDEX('Smelter Reference List'!$A:$A,MATCH($A783,'Smelter Reference List'!$E:$E,0)))</f>
        <v/>
      </c>
      <c r="C783" s="297" t="str">
        <f>IF(LEN(A783)=0,"",INDEX('Smelter Reference List'!$C:$C,MATCH($A783,'Smelter Reference List'!$E:$E,0)))</f>
        <v/>
      </c>
      <c r="D783" s="161" t="str">
        <f ca="1">IF(ISERROR($S783),"",OFFSET('Smelter Reference List'!$C$4,$S783-4,0)&amp;"")</f>
        <v/>
      </c>
      <c r="E783" s="161" t="str">
        <f ca="1">IF(ISERROR($S783),"",OFFSET('Smelter Reference List'!$D$4,$S783-4,0)&amp;"")</f>
        <v/>
      </c>
      <c r="F783" s="161" t="str">
        <f ca="1">IF(ISERROR($S783),"",OFFSET('Smelter Reference List'!$E$4,$S783-4,0))</f>
        <v/>
      </c>
      <c r="G783" s="161" t="str">
        <f ca="1">IF(C783=$U$4,"Enter smelter details", IF(ISERROR($S783),"",OFFSET('Smelter Reference List'!$F$4,$S783-4,0)))</f>
        <v/>
      </c>
      <c r="H783" s="247" t="str">
        <f ca="1">IF(ISERROR($S783),"",OFFSET('Smelter Reference List'!$G$4,$S783-4,0))</f>
        <v/>
      </c>
      <c r="I783" s="248" t="str">
        <f ca="1">IF(ISERROR($S783),"",OFFSET('Smelter Reference List'!$H$4,$S783-4,0))</f>
        <v/>
      </c>
      <c r="J783" s="248" t="str">
        <f ca="1">IF(ISERROR($S783),"",OFFSET('Smelter Reference List'!$I$4,$S783-4,0))</f>
        <v/>
      </c>
      <c r="K783" s="245"/>
      <c r="L783" s="245"/>
      <c r="M783" s="245"/>
      <c r="N783" s="245"/>
      <c r="O783" s="245"/>
      <c r="P783" s="245"/>
      <c r="Q783" s="246"/>
      <c r="R783" s="233"/>
      <c r="S783" s="234" t="e">
        <f>IF(C783="",NA(),MATCH($B783&amp;$C783,'Smelter Reference List'!$J:$J,0))</f>
        <v>#N/A</v>
      </c>
      <c r="T783" s="235"/>
      <c r="U783" s="235">
        <f t="shared" ca="1" si="24"/>
        <v>0</v>
      </c>
      <c r="V783" s="235"/>
      <c r="W783" s="235"/>
      <c r="Y783" s="228" t="str">
        <f t="shared" si="25"/>
        <v/>
      </c>
    </row>
    <row r="784" spans="1:25" s="228" customFormat="1" ht="20.25">
      <c r="A784" s="257"/>
      <c r="B784" s="232" t="str">
        <f>IF(LEN(A784)=0,"",INDEX('Smelter Reference List'!$A:$A,MATCH($A784,'Smelter Reference List'!$E:$E,0)))</f>
        <v/>
      </c>
      <c r="C784" s="297" t="str">
        <f>IF(LEN(A784)=0,"",INDEX('Smelter Reference List'!$C:$C,MATCH($A784,'Smelter Reference List'!$E:$E,0)))</f>
        <v/>
      </c>
      <c r="D784" s="161" t="str">
        <f ca="1">IF(ISERROR($S784),"",OFFSET('Smelter Reference List'!$C$4,$S784-4,0)&amp;"")</f>
        <v/>
      </c>
      <c r="E784" s="161" t="str">
        <f ca="1">IF(ISERROR($S784),"",OFFSET('Smelter Reference List'!$D$4,$S784-4,0)&amp;"")</f>
        <v/>
      </c>
      <c r="F784" s="161" t="str">
        <f ca="1">IF(ISERROR($S784),"",OFFSET('Smelter Reference List'!$E$4,$S784-4,0))</f>
        <v/>
      </c>
      <c r="G784" s="161" t="str">
        <f ca="1">IF(C784=$U$4,"Enter smelter details", IF(ISERROR($S784),"",OFFSET('Smelter Reference List'!$F$4,$S784-4,0)))</f>
        <v/>
      </c>
      <c r="H784" s="247" t="str">
        <f ca="1">IF(ISERROR($S784),"",OFFSET('Smelter Reference List'!$G$4,$S784-4,0))</f>
        <v/>
      </c>
      <c r="I784" s="248" t="str">
        <f ca="1">IF(ISERROR($S784),"",OFFSET('Smelter Reference List'!$H$4,$S784-4,0))</f>
        <v/>
      </c>
      <c r="J784" s="248" t="str">
        <f ca="1">IF(ISERROR($S784),"",OFFSET('Smelter Reference List'!$I$4,$S784-4,0))</f>
        <v/>
      </c>
      <c r="K784" s="245"/>
      <c r="L784" s="245"/>
      <c r="M784" s="245"/>
      <c r="N784" s="245"/>
      <c r="O784" s="245"/>
      <c r="P784" s="245"/>
      <c r="Q784" s="246"/>
      <c r="R784" s="233"/>
      <c r="S784" s="234" t="e">
        <f>IF(C784="",NA(),MATCH($B784&amp;$C784,'Smelter Reference List'!$J:$J,0))</f>
        <v>#N/A</v>
      </c>
      <c r="T784" s="235"/>
      <c r="U784" s="235">
        <f t="shared" ca="1" si="24"/>
        <v>0</v>
      </c>
      <c r="V784" s="235"/>
      <c r="W784" s="235"/>
      <c r="Y784" s="228" t="str">
        <f t="shared" si="25"/>
        <v/>
      </c>
    </row>
    <row r="785" spans="1:25" s="228" customFormat="1" ht="20.25">
      <c r="A785" s="257"/>
      <c r="B785" s="232" t="str">
        <f>IF(LEN(A785)=0,"",INDEX('Smelter Reference List'!$A:$A,MATCH($A785,'Smelter Reference List'!$E:$E,0)))</f>
        <v/>
      </c>
      <c r="C785" s="297" t="str">
        <f>IF(LEN(A785)=0,"",INDEX('Smelter Reference List'!$C:$C,MATCH($A785,'Smelter Reference List'!$E:$E,0)))</f>
        <v/>
      </c>
      <c r="D785" s="161" t="str">
        <f ca="1">IF(ISERROR($S785),"",OFFSET('Smelter Reference List'!$C$4,$S785-4,0)&amp;"")</f>
        <v/>
      </c>
      <c r="E785" s="161" t="str">
        <f ca="1">IF(ISERROR($S785),"",OFFSET('Smelter Reference List'!$D$4,$S785-4,0)&amp;"")</f>
        <v/>
      </c>
      <c r="F785" s="161" t="str">
        <f ca="1">IF(ISERROR($S785),"",OFFSET('Smelter Reference List'!$E$4,$S785-4,0))</f>
        <v/>
      </c>
      <c r="G785" s="161" t="str">
        <f ca="1">IF(C785=$U$4,"Enter smelter details", IF(ISERROR($S785),"",OFFSET('Smelter Reference List'!$F$4,$S785-4,0)))</f>
        <v/>
      </c>
      <c r="H785" s="247" t="str">
        <f ca="1">IF(ISERROR($S785),"",OFFSET('Smelter Reference List'!$G$4,$S785-4,0))</f>
        <v/>
      </c>
      <c r="I785" s="248" t="str">
        <f ca="1">IF(ISERROR($S785),"",OFFSET('Smelter Reference List'!$H$4,$S785-4,0))</f>
        <v/>
      </c>
      <c r="J785" s="248" t="str">
        <f ca="1">IF(ISERROR($S785),"",OFFSET('Smelter Reference List'!$I$4,$S785-4,0))</f>
        <v/>
      </c>
      <c r="K785" s="245"/>
      <c r="L785" s="245"/>
      <c r="M785" s="245"/>
      <c r="N785" s="245"/>
      <c r="O785" s="245"/>
      <c r="P785" s="245"/>
      <c r="Q785" s="246"/>
      <c r="R785" s="233"/>
      <c r="S785" s="234" t="e">
        <f>IF(C785="",NA(),MATCH($B785&amp;$C785,'Smelter Reference List'!$J:$J,0))</f>
        <v>#N/A</v>
      </c>
      <c r="T785" s="235"/>
      <c r="U785" s="235">
        <f t="shared" ca="1" si="24"/>
        <v>0</v>
      </c>
      <c r="V785" s="235"/>
      <c r="W785" s="235"/>
      <c r="Y785" s="228" t="str">
        <f t="shared" si="25"/>
        <v/>
      </c>
    </row>
    <row r="786" spans="1:25" s="228" customFormat="1" ht="20.25">
      <c r="A786" s="257"/>
      <c r="B786" s="232" t="str">
        <f>IF(LEN(A786)=0,"",INDEX('Smelter Reference List'!$A:$A,MATCH($A786,'Smelter Reference List'!$E:$E,0)))</f>
        <v/>
      </c>
      <c r="C786" s="297" t="str">
        <f>IF(LEN(A786)=0,"",INDEX('Smelter Reference List'!$C:$C,MATCH($A786,'Smelter Reference List'!$E:$E,0)))</f>
        <v/>
      </c>
      <c r="D786" s="161" t="str">
        <f ca="1">IF(ISERROR($S786),"",OFFSET('Smelter Reference List'!$C$4,$S786-4,0)&amp;"")</f>
        <v/>
      </c>
      <c r="E786" s="161" t="str">
        <f ca="1">IF(ISERROR($S786),"",OFFSET('Smelter Reference List'!$D$4,$S786-4,0)&amp;"")</f>
        <v/>
      </c>
      <c r="F786" s="161" t="str">
        <f ca="1">IF(ISERROR($S786),"",OFFSET('Smelter Reference List'!$E$4,$S786-4,0))</f>
        <v/>
      </c>
      <c r="G786" s="161" t="str">
        <f ca="1">IF(C786=$U$4,"Enter smelter details", IF(ISERROR($S786),"",OFFSET('Smelter Reference List'!$F$4,$S786-4,0)))</f>
        <v/>
      </c>
      <c r="H786" s="247" t="str">
        <f ca="1">IF(ISERROR($S786),"",OFFSET('Smelter Reference List'!$G$4,$S786-4,0))</f>
        <v/>
      </c>
      <c r="I786" s="248" t="str">
        <f ca="1">IF(ISERROR($S786),"",OFFSET('Smelter Reference List'!$H$4,$S786-4,0))</f>
        <v/>
      </c>
      <c r="J786" s="248" t="str">
        <f ca="1">IF(ISERROR($S786),"",OFFSET('Smelter Reference List'!$I$4,$S786-4,0))</f>
        <v/>
      </c>
      <c r="K786" s="245"/>
      <c r="L786" s="245"/>
      <c r="M786" s="245"/>
      <c r="N786" s="245"/>
      <c r="O786" s="245"/>
      <c r="P786" s="245"/>
      <c r="Q786" s="246"/>
      <c r="R786" s="233"/>
      <c r="S786" s="234" t="e">
        <f>IF(C786="",NA(),MATCH($B786&amp;$C786,'Smelter Reference List'!$J:$J,0))</f>
        <v>#N/A</v>
      </c>
      <c r="T786" s="235"/>
      <c r="U786" s="235">
        <f t="shared" ca="1" si="24"/>
        <v>0</v>
      </c>
      <c r="V786" s="235"/>
      <c r="W786" s="235"/>
      <c r="Y786" s="228" t="str">
        <f t="shared" si="25"/>
        <v/>
      </c>
    </row>
    <row r="787" spans="1:25" s="228" customFormat="1" ht="20.25">
      <c r="A787" s="257"/>
      <c r="B787" s="232" t="str">
        <f>IF(LEN(A787)=0,"",INDEX('Smelter Reference List'!$A:$A,MATCH($A787,'Smelter Reference List'!$E:$E,0)))</f>
        <v/>
      </c>
      <c r="C787" s="297" t="str">
        <f>IF(LEN(A787)=0,"",INDEX('Smelter Reference List'!$C:$C,MATCH($A787,'Smelter Reference List'!$E:$E,0)))</f>
        <v/>
      </c>
      <c r="D787" s="161" t="str">
        <f ca="1">IF(ISERROR($S787),"",OFFSET('Smelter Reference List'!$C$4,$S787-4,0)&amp;"")</f>
        <v/>
      </c>
      <c r="E787" s="161" t="str">
        <f ca="1">IF(ISERROR($S787),"",OFFSET('Smelter Reference List'!$D$4,$S787-4,0)&amp;"")</f>
        <v/>
      </c>
      <c r="F787" s="161" t="str">
        <f ca="1">IF(ISERROR($S787),"",OFFSET('Smelter Reference List'!$E$4,$S787-4,0))</f>
        <v/>
      </c>
      <c r="G787" s="161" t="str">
        <f ca="1">IF(C787=$U$4,"Enter smelter details", IF(ISERROR($S787),"",OFFSET('Smelter Reference List'!$F$4,$S787-4,0)))</f>
        <v/>
      </c>
      <c r="H787" s="247" t="str">
        <f ca="1">IF(ISERROR($S787),"",OFFSET('Smelter Reference List'!$G$4,$S787-4,0))</f>
        <v/>
      </c>
      <c r="I787" s="248" t="str">
        <f ca="1">IF(ISERROR($S787),"",OFFSET('Smelter Reference List'!$H$4,$S787-4,0))</f>
        <v/>
      </c>
      <c r="J787" s="248" t="str">
        <f ca="1">IF(ISERROR($S787),"",OFFSET('Smelter Reference List'!$I$4,$S787-4,0))</f>
        <v/>
      </c>
      <c r="K787" s="245"/>
      <c r="L787" s="245"/>
      <c r="M787" s="245"/>
      <c r="N787" s="245"/>
      <c r="O787" s="245"/>
      <c r="P787" s="245"/>
      <c r="Q787" s="246"/>
      <c r="R787" s="233"/>
      <c r="S787" s="234" t="e">
        <f>IF(C787="",NA(),MATCH($B787&amp;$C787,'Smelter Reference List'!$J:$J,0))</f>
        <v>#N/A</v>
      </c>
      <c r="T787" s="235"/>
      <c r="U787" s="235">
        <f t="shared" ca="1" si="24"/>
        <v>0</v>
      </c>
      <c r="V787" s="235"/>
      <c r="W787" s="235"/>
      <c r="Y787" s="228" t="str">
        <f t="shared" si="25"/>
        <v/>
      </c>
    </row>
    <row r="788" spans="1:25" s="228" customFormat="1" ht="20.25">
      <c r="A788" s="257"/>
      <c r="B788" s="232" t="str">
        <f>IF(LEN(A788)=0,"",INDEX('Smelter Reference List'!$A:$A,MATCH($A788,'Smelter Reference List'!$E:$E,0)))</f>
        <v/>
      </c>
      <c r="C788" s="297" t="str">
        <f>IF(LEN(A788)=0,"",INDEX('Smelter Reference List'!$C:$C,MATCH($A788,'Smelter Reference List'!$E:$E,0)))</f>
        <v/>
      </c>
      <c r="D788" s="161" t="str">
        <f ca="1">IF(ISERROR($S788),"",OFFSET('Smelter Reference List'!$C$4,$S788-4,0)&amp;"")</f>
        <v/>
      </c>
      <c r="E788" s="161" t="str">
        <f ca="1">IF(ISERROR($S788),"",OFFSET('Smelter Reference List'!$D$4,$S788-4,0)&amp;"")</f>
        <v/>
      </c>
      <c r="F788" s="161" t="str">
        <f ca="1">IF(ISERROR($S788),"",OFFSET('Smelter Reference List'!$E$4,$S788-4,0))</f>
        <v/>
      </c>
      <c r="G788" s="161" t="str">
        <f ca="1">IF(C788=$U$4,"Enter smelter details", IF(ISERROR($S788),"",OFFSET('Smelter Reference List'!$F$4,$S788-4,0)))</f>
        <v/>
      </c>
      <c r="H788" s="247" t="str">
        <f ca="1">IF(ISERROR($S788),"",OFFSET('Smelter Reference List'!$G$4,$S788-4,0))</f>
        <v/>
      </c>
      <c r="I788" s="248" t="str">
        <f ca="1">IF(ISERROR($S788),"",OFFSET('Smelter Reference List'!$H$4,$S788-4,0))</f>
        <v/>
      </c>
      <c r="J788" s="248" t="str">
        <f ca="1">IF(ISERROR($S788),"",OFFSET('Smelter Reference List'!$I$4,$S788-4,0))</f>
        <v/>
      </c>
      <c r="K788" s="245"/>
      <c r="L788" s="245"/>
      <c r="M788" s="245"/>
      <c r="N788" s="245"/>
      <c r="O788" s="245"/>
      <c r="P788" s="245"/>
      <c r="Q788" s="246"/>
      <c r="R788" s="233"/>
      <c r="S788" s="234" t="e">
        <f>IF(C788="",NA(),MATCH($B788&amp;$C788,'Smelter Reference List'!$J:$J,0))</f>
        <v>#N/A</v>
      </c>
      <c r="T788" s="235"/>
      <c r="U788" s="235">
        <f t="shared" ca="1" si="24"/>
        <v>0</v>
      </c>
      <c r="V788" s="235"/>
      <c r="W788" s="235"/>
      <c r="Y788" s="228" t="str">
        <f t="shared" si="25"/>
        <v/>
      </c>
    </row>
    <row r="789" spans="1:25" s="228" customFormat="1" ht="20.25">
      <c r="A789" s="257"/>
      <c r="B789" s="232" t="str">
        <f>IF(LEN(A789)=0,"",INDEX('Smelter Reference List'!$A:$A,MATCH($A789,'Smelter Reference List'!$E:$E,0)))</f>
        <v/>
      </c>
      <c r="C789" s="297" t="str">
        <f>IF(LEN(A789)=0,"",INDEX('Smelter Reference List'!$C:$C,MATCH($A789,'Smelter Reference List'!$E:$E,0)))</f>
        <v/>
      </c>
      <c r="D789" s="161" t="str">
        <f ca="1">IF(ISERROR($S789),"",OFFSET('Smelter Reference List'!$C$4,$S789-4,0)&amp;"")</f>
        <v/>
      </c>
      <c r="E789" s="161" t="str">
        <f ca="1">IF(ISERROR($S789),"",OFFSET('Smelter Reference List'!$D$4,$S789-4,0)&amp;"")</f>
        <v/>
      </c>
      <c r="F789" s="161" t="str">
        <f ca="1">IF(ISERROR($S789),"",OFFSET('Smelter Reference List'!$E$4,$S789-4,0))</f>
        <v/>
      </c>
      <c r="G789" s="161" t="str">
        <f ca="1">IF(C789=$U$4,"Enter smelter details", IF(ISERROR($S789),"",OFFSET('Smelter Reference List'!$F$4,$S789-4,0)))</f>
        <v/>
      </c>
      <c r="H789" s="247" t="str">
        <f ca="1">IF(ISERROR($S789),"",OFFSET('Smelter Reference List'!$G$4,$S789-4,0))</f>
        <v/>
      </c>
      <c r="I789" s="248" t="str">
        <f ca="1">IF(ISERROR($S789),"",OFFSET('Smelter Reference List'!$H$4,$S789-4,0))</f>
        <v/>
      </c>
      <c r="J789" s="248" t="str">
        <f ca="1">IF(ISERROR($S789),"",OFFSET('Smelter Reference List'!$I$4,$S789-4,0))</f>
        <v/>
      </c>
      <c r="K789" s="245"/>
      <c r="L789" s="245"/>
      <c r="M789" s="245"/>
      <c r="N789" s="245"/>
      <c r="O789" s="245"/>
      <c r="P789" s="245"/>
      <c r="Q789" s="246"/>
      <c r="R789" s="233"/>
      <c r="S789" s="234" t="e">
        <f>IF(C789="",NA(),MATCH($B789&amp;$C789,'Smelter Reference List'!$J:$J,0))</f>
        <v>#N/A</v>
      </c>
      <c r="T789" s="235"/>
      <c r="U789" s="235">
        <f t="shared" ca="1" si="24"/>
        <v>0</v>
      </c>
      <c r="V789" s="235"/>
      <c r="W789" s="235"/>
      <c r="Y789" s="228" t="str">
        <f t="shared" si="25"/>
        <v/>
      </c>
    </row>
    <row r="790" spans="1:25" s="228" customFormat="1" ht="20.25">
      <c r="A790" s="257"/>
      <c r="B790" s="232" t="str">
        <f>IF(LEN(A790)=0,"",INDEX('Smelter Reference List'!$A:$A,MATCH($A790,'Smelter Reference List'!$E:$E,0)))</f>
        <v/>
      </c>
      <c r="C790" s="297" t="str">
        <f>IF(LEN(A790)=0,"",INDEX('Smelter Reference List'!$C:$C,MATCH($A790,'Smelter Reference List'!$E:$E,0)))</f>
        <v/>
      </c>
      <c r="D790" s="161" t="str">
        <f ca="1">IF(ISERROR($S790),"",OFFSET('Smelter Reference List'!$C$4,$S790-4,0)&amp;"")</f>
        <v/>
      </c>
      <c r="E790" s="161" t="str">
        <f ca="1">IF(ISERROR($S790),"",OFFSET('Smelter Reference List'!$D$4,$S790-4,0)&amp;"")</f>
        <v/>
      </c>
      <c r="F790" s="161" t="str">
        <f ca="1">IF(ISERROR($S790),"",OFFSET('Smelter Reference List'!$E$4,$S790-4,0))</f>
        <v/>
      </c>
      <c r="G790" s="161" t="str">
        <f ca="1">IF(C790=$U$4,"Enter smelter details", IF(ISERROR($S790),"",OFFSET('Smelter Reference List'!$F$4,$S790-4,0)))</f>
        <v/>
      </c>
      <c r="H790" s="247" t="str">
        <f ca="1">IF(ISERROR($S790),"",OFFSET('Smelter Reference List'!$G$4,$S790-4,0))</f>
        <v/>
      </c>
      <c r="I790" s="248" t="str">
        <f ca="1">IF(ISERROR($S790),"",OFFSET('Smelter Reference List'!$H$4,$S790-4,0))</f>
        <v/>
      </c>
      <c r="J790" s="248" t="str">
        <f ca="1">IF(ISERROR($S790),"",OFFSET('Smelter Reference List'!$I$4,$S790-4,0))</f>
        <v/>
      </c>
      <c r="K790" s="245"/>
      <c r="L790" s="245"/>
      <c r="M790" s="245"/>
      <c r="N790" s="245"/>
      <c r="O790" s="245"/>
      <c r="P790" s="245"/>
      <c r="Q790" s="246"/>
      <c r="R790" s="233"/>
      <c r="S790" s="234" t="e">
        <f>IF(C790="",NA(),MATCH($B790&amp;$C790,'Smelter Reference List'!$J:$J,0))</f>
        <v>#N/A</v>
      </c>
      <c r="T790" s="235"/>
      <c r="U790" s="235">
        <f t="shared" ca="1" si="24"/>
        <v>0</v>
      </c>
      <c r="V790" s="235"/>
      <c r="W790" s="235"/>
      <c r="Y790" s="228" t="str">
        <f t="shared" si="25"/>
        <v/>
      </c>
    </row>
    <row r="791" spans="1:25" s="228" customFormat="1" ht="20.25">
      <c r="A791" s="257"/>
      <c r="B791" s="232" t="str">
        <f>IF(LEN(A791)=0,"",INDEX('Smelter Reference List'!$A:$A,MATCH($A791,'Smelter Reference List'!$E:$E,0)))</f>
        <v/>
      </c>
      <c r="C791" s="297" t="str">
        <f>IF(LEN(A791)=0,"",INDEX('Smelter Reference List'!$C:$C,MATCH($A791,'Smelter Reference List'!$E:$E,0)))</f>
        <v/>
      </c>
      <c r="D791" s="161" t="str">
        <f ca="1">IF(ISERROR($S791),"",OFFSET('Smelter Reference List'!$C$4,$S791-4,0)&amp;"")</f>
        <v/>
      </c>
      <c r="E791" s="161" t="str">
        <f ca="1">IF(ISERROR($S791),"",OFFSET('Smelter Reference List'!$D$4,$S791-4,0)&amp;"")</f>
        <v/>
      </c>
      <c r="F791" s="161" t="str">
        <f ca="1">IF(ISERROR($S791),"",OFFSET('Smelter Reference List'!$E$4,$S791-4,0))</f>
        <v/>
      </c>
      <c r="G791" s="161" t="str">
        <f ca="1">IF(C791=$U$4,"Enter smelter details", IF(ISERROR($S791),"",OFFSET('Smelter Reference List'!$F$4,$S791-4,0)))</f>
        <v/>
      </c>
      <c r="H791" s="247" t="str">
        <f ca="1">IF(ISERROR($S791),"",OFFSET('Smelter Reference List'!$G$4,$S791-4,0))</f>
        <v/>
      </c>
      <c r="I791" s="248" t="str">
        <f ca="1">IF(ISERROR($S791),"",OFFSET('Smelter Reference List'!$H$4,$S791-4,0))</f>
        <v/>
      </c>
      <c r="J791" s="248" t="str">
        <f ca="1">IF(ISERROR($S791),"",OFFSET('Smelter Reference List'!$I$4,$S791-4,0))</f>
        <v/>
      </c>
      <c r="K791" s="245"/>
      <c r="L791" s="245"/>
      <c r="M791" s="245"/>
      <c r="N791" s="245"/>
      <c r="O791" s="245"/>
      <c r="P791" s="245"/>
      <c r="Q791" s="246"/>
      <c r="R791" s="233"/>
      <c r="S791" s="234" t="e">
        <f>IF(C791="",NA(),MATCH($B791&amp;$C791,'Smelter Reference List'!$J:$J,0))</f>
        <v>#N/A</v>
      </c>
      <c r="T791" s="235"/>
      <c r="U791" s="235">
        <f t="shared" ca="1" si="24"/>
        <v>0</v>
      </c>
      <c r="V791" s="235"/>
      <c r="W791" s="235"/>
      <c r="Y791" s="228" t="str">
        <f t="shared" si="25"/>
        <v/>
      </c>
    </row>
    <row r="792" spans="1:25" s="228" customFormat="1" ht="20.25">
      <c r="A792" s="257"/>
      <c r="B792" s="232" t="str">
        <f>IF(LEN(A792)=0,"",INDEX('Smelter Reference List'!$A:$A,MATCH($A792,'Smelter Reference List'!$E:$E,0)))</f>
        <v/>
      </c>
      <c r="C792" s="297" t="str">
        <f>IF(LEN(A792)=0,"",INDEX('Smelter Reference List'!$C:$C,MATCH($A792,'Smelter Reference List'!$E:$E,0)))</f>
        <v/>
      </c>
      <c r="D792" s="161" t="str">
        <f ca="1">IF(ISERROR($S792),"",OFFSET('Smelter Reference List'!$C$4,$S792-4,0)&amp;"")</f>
        <v/>
      </c>
      <c r="E792" s="161" t="str">
        <f ca="1">IF(ISERROR($S792),"",OFFSET('Smelter Reference List'!$D$4,$S792-4,0)&amp;"")</f>
        <v/>
      </c>
      <c r="F792" s="161" t="str">
        <f ca="1">IF(ISERROR($S792),"",OFFSET('Smelter Reference List'!$E$4,$S792-4,0))</f>
        <v/>
      </c>
      <c r="G792" s="161" t="str">
        <f ca="1">IF(C792=$U$4,"Enter smelter details", IF(ISERROR($S792),"",OFFSET('Smelter Reference List'!$F$4,$S792-4,0)))</f>
        <v/>
      </c>
      <c r="H792" s="247" t="str">
        <f ca="1">IF(ISERROR($S792),"",OFFSET('Smelter Reference List'!$G$4,$S792-4,0))</f>
        <v/>
      </c>
      <c r="I792" s="248" t="str">
        <f ca="1">IF(ISERROR($S792),"",OFFSET('Smelter Reference List'!$H$4,$S792-4,0))</f>
        <v/>
      </c>
      <c r="J792" s="248" t="str">
        <f ca="1">IF(ISERROR($S792),"",OFFSET('Smelter Reference List'!$I$4,$S792-4,0))</f>
        <v/>
      </c>
      <c r="K792" s="245"/>
      <c r="L792" s="245"/>
      <c r="M792" s="245"/>
      <c r="N792" s="245"/>
      <c r="O792" s="245"/>
      <c r="P792" s="245"/>
      <c r="Q792" s="246"/>
      <c r="R792" s="233"/>
      <c r="S792" s="234" t="e">
        <f>IF(C792="",NA(),MATCH($B792&amp;$C792,'Smelter Reference List'!$J:$J,0))</f>
        <v>#N/A</v>
      </c>
      <c r="T792" s="235"/>
      <c r="U792" s="235">
        <f t="shared" ca="1" si="24"/>
        <v>0</v>
      </c>
      <c r="V792" s="235"/>
      <c r="W792" s="235"/>
      <c r="Y792" s="228" t="str">
        <f t="shared" si="25"/>
        <v/>
      </c>
    </row>
    <row r="793" spans="1:25" s="228" customFormat="1" ht="20.25">
      <c r="A793" s="257"/>
      <c r="B793" s="232" t="str">
        <f>IF(LEN(A793)=0,"",INDEX('Smelter Reference List'!$A:$A,MATCH($A793,'Smelter Reference List'!$E:$E,0)))</f>
        <v/>
      </c>
      <c r="C793" s="297" t="str">
        <f>IF(LEN(A793)=0,"",INDEX('Smelter Reference List'!$C:$C,MATCH($A793,'Smelter Reference List'!$E:$E,0)))</f>
        <v/>
      </c>
      <c r="D793" s="161" t="str">
        <f ca="1">IF(ISERROR($S793),"",OFFSET('Smelter Reference List'!$C$4,$S793-4,0)&amp;"")</f>
        <v/>
      </c>
      <c r="E793" s="161" t="str">
        <f ca="1">IF(ISERROR($S793),"",OFFSET('Smelter Reference List'!$D$4,$S793-4,0)&amp;"")</f>
        <v/>
      </c>
      <c r="F793" s="161" t="str">
        <f ca="1">IF(ISERROR($S793),"",OFFSET('Smelter Reference List'!$E$4,$S793-4,0))</f>
        <v/>
      </c>
      <c r="G793" s="161" t="str">
        <f ca="1">IF(C793=$U$4,"Enter smelter details", IF(ISERROR($S793),"",OFFSET('Smelter Reference List'!$F$4,$S793-4,0)))</f>
        <v/>
      </c>
      <c r="H793" s="247" t="str">
        <f ca="1">IF(ISERROR($S793),"",OFFSET('Smelter Reference List'!$G$4,$S793-4,0))</f>
        <v/>
      </c>
      <c r="I793" s="248" t="str">
        <f ca="1">IF(ISERROR($S793),"",OFFSET('Smelter Reference List'!$H$4,$S793-4,0))</f>
        <v/>
      </c>
      <c r="J793" s="248" t="str">
        <f ca="1">IF(ISERROR($S793),"",OFFSET('Smelter Reference List'!$I$4,$S793-4,0))</f>
        <v/>
      </c>
      <c r="K793" s="245"/>
      <c r="L793" s="245"/>
      <c r="M793" s="245"/>
      <c r="N793" s="245"/>
      <c r="O793" s="245"/>
      <c r="P793" s="245"/>
      <c r="Q793" s="246"/>
      <c r="R793" s="233"/>
      <c r="S793" s="234" t="e">
        <f>IF(C793="",NA(),MATCH($B793&amp;$C793,'Smelter Reference List'!$J:$J,0))</f>
        <v>#N/A</v>
      </c>
      <c r="T793" s="235"/>
      <c r="U793" s="235">
        <f t="shared" ca="1" si="24"/>
        <v>0</v>
      </c>
      <c r="V793" s="235"/>
      <c r="W793" s="235"/>
      <c r="Y793" s="228" t="str">
        <f t="shared" si="25"/>
        <v/>
      </c>
    </row>
    <row r="794" spans="1:25" s="228" customFormat="1" ht="20.25">
      <c r="A794" s="257"/>
      <c r="B794" s="232" t="str">
        <f>IF(LEN(A794)=0,"",INDEX('Smelter Reference List'!$A:$A,MATCH($A794,'Smelter Reference List'!$E:$E,0)))</f>
        <v/>
      </c>
      <c r="C794" s="297" t="str">
        <f>IF(LEN(A794)=0,"",INDEX('Smelter Reference List'!$C:$C,MATCH($A794,'Smelter Reference List'!$E:$E,0)))</f>
        <v/>
      </c>
      <c r="D794" s="161" t="str">
        <f ca="1">IF(ISERROR($S794),"",OFFSET('Smelter Reference List'!$C$4,$S794-4,0)&amp;"")</f>
        <v/>
      </c>
      <c r="E794" s="161" t="str">
        <f ca="1">IF(ISERROR($S794),"",OFFSET('Smelter Reference List'!$D$4,$S794-4,0)&amp;"")</f>
        <v/>
      </c>
      <c r="F794" s="161" t="str">
        <f ca="1">IF(ISERROR($S794),"",OFFSET('Smelter Reference List'!$E$4,$S794-4,0))</f>
        <v/>
      </c>
      <c r="G794" s="161" t="str">
        <f ca="1">IF(C794=$U$4,"Enter smelter details", IF(ISERROR($S794),"",OFFSET('Smelter Reference List'!$F$4,$S794-4,0)))</f>
        <v/>
      </c>
      <c r="H794" s="247" t="str">
        <f ca="1">IF(ISERROR($S794),"",OFFSET('Smelter Reference List'!$G$4,$S794-4,0))</f>
        <v/>
      </c>
      <c r="I794" s="248" t="str">
        <f ca="1">IF(ISERROR($S794),"",OFFSET('Smelter Reference List'!$H$4,$S794-4,0))</f>
        <v/>
      </c>
      <c r="J794" s="248" t="str">
        <f ca="1">IF(ISERROR($S794),"",OFFSET('Smelter Reference List'!$I$4,$S794-4,0))</f>
        <v/>
      </c>
      <c r="K794" s="245"/>
      <c r="L794" s="245"/>
      <c r="M794" s="245"/>
      <c r="N794" s="245"/>
      <c r="O794" s="245"/>
      <c r="P794" s="245"/>
      <c r="Q794" s="246"/>
      <c r="R794" s="233"/>
      <c r="S794" s="234" t="e">
        <f>IF(C794="",NA(),MATCH($B794&amp;$C794,'Smelter Reference List'!$J:$J,0))</f>
        <v>#N/A</v>
      </c>
      <c r="T794" s="235"/>
      <c r="U794" s="235">
        <f t="shared" ca="1" si="24"/>
        <v>0</v>
      </c>
      <c r="V794" s="235"/>
      <c r="W794" s="235"/>
      <c r="Y794" s="228" t="str">
        <f t="shared" si="25"/>
        <v/>
      </c>
    </row>
    <row r="795" spans="1:25" s="228" customFormat="1" ht="20.25">
      <c r="A795" s="257"/>
      <c r="B795" s="232" t="str">
        <f>IF(LEN(A795)=0,"",INDEX('Smelter Reference List'!$A:$A,MATCH($A795,'Smelter Reference List'!$E:$E,0)))</f>
        <v/>
      </c>
      <c r="C795" s="297" t="str">
        <f>IF(LEN(A795)=0,"",INDEX('Smelter Reference List'!$C:$C,MATCH($A795,'Smelter Reference List'!$E:$E,0)))</f>
        <v/>
      </c>
      <c r="D795" s="161" t="str">
        <f ca="1">IF(ISERROR($S795),"",OFFSET('Smelter Reference List'!$C$4,$S795-4,0)&amp;"")</f>
        <v/>
      </c>
      <c r="E795" s="161" t="str">
        <f ca="1">IF(ISERROR($S795),"",OFFSET('Smelter Reference List'!$D$4,$S795-4,0)&amp;"")</f>
        <v/>
      </c>
      <c r="F795" s="161" t="str">
        <f ca="1">IF(ISERROR($S795),"",OFFSET('Smelter Reference List'!$E$4,$S795-4,0))</f>
        <v/>
      </c>
      <c r="G795" s="161" t="str">
        <f ca="1">IF(C795=$U$4,"Enter smelter details", IF(ISERROR($S795),"",OFFSET('Smelter Reference List'!$F$4,$S795-4,0)))</f>
        <v/>
      </c>
      <c r="H795" s="247" t="str">
        <f ca="1">IF(ISERROR($S795),"",OFFSET('Smelter Reference List'!$G$4,$S795-4,0))</f>
        <v/>
      </c>
      <c r="I795" s="248" t="str">
        <f ca="1">IF(ISERROR($S795),"",OFFSET('Smelter Reference List'!$H$4,$S795-4,0))</f>
        <v/>
      </c>
      <c r="J795" s="248" t="str">
        <f ca="1">IF(ISERROR($S795),"",OFFSET('Smelter Reference List'!$I$4,$S795-4,0))</f>
        <v/>
      </c>
      <c r="K795" s="245"/>
      <c r="L795" s="245"/>
      <c r="M795" s="245"/>
      <c r="N795" s="245"/>
      <c r="O795" s="245"/>
      <c r="P795" s="245"/>
      <c r="Q795" s="246"/>
      <c r="R795" s="233"/>
      <c r="S795" s="234" t="e">
        <f>IF(C795="",NA(),MATCH($B795&amp;$C795,'Smelter Reference List'!$J:$J,0))</f>
        <v>#N/A</v>
      </c>
      <c r="T795" s="235"/>
      <c r="U795" s="235">
        <f t="shared" ca="1" si="24"/>
        <v>0</v>
      </c>
      <c r="V795" s="235"/>
      <c r="W795" s="235"/>
      <c r="Y795" s="228" t="str">
        <f t="shared" si="25"/>
        <v/>
      </c>
    </row>
    <row r="796" spans="1:25" s="228" customFormat="1" ht="20.25">
      <c r="A796" s="257"/>
      <c r="B796" s="232" t="str">
        <f>IF(LEN(A796)=0,"",INDEX('Smelter Reference List'!$A:$A,MATCH($A796,'Smelter Reference List'!$E:$E,0)))</f>
        <v/>
      </c>
      <c r="C796" s="297" t="str">
        <f>IF(LEN(A796)=0,"",INDEX('Smelter Reference List'!$C:$C,MATCH($A796,'Smelter Reference List'!$E:$E,0)))</f>
        <v/>
      </c>
      <c r="D796" s="161" t="str">
        <f ca="1">IF(ISERROR($S796),"",OFFSET('Smelter Reference List'!$C$4,$S796-4,0)&amp;"")</f>
        <v/>
      </c>
      <c r="E796" s="161" t="str">
        <f ca="1">IF(ISERROR($S796),"",OFFSET('Smelter Reference List'!$D$4,$S796-4,0)&amp;"")</f>
        <v/>
      </c>
      <c r="F796" s="161" t="str">
        <f ca="1">IF(ISERROR($S796),"",OFFSET('Smelter Reference List'!$E$4,$S796-4,0))</f>
        <v/>
      </c>
      <c r="G796" s="161" t="str">
        <f ca="1">IF(C796=$U$4,"Enter smelter details", IF(ISERROR($S796),"",OFFSET('Smelter Reference List'!$F$4,$S796-4,0)))</f>
        <v/>
      </c>
      <c r="H796" s="247" t="str">
        <f ca="1">IF(ISERROR($S796),"",OFFSET('Smelter Reference List'!$G$4,$S796-4,0))</f>
        <v/>
      </c>
      <c r="I796" s="248" t="str">
        <f ca="1">IF(ISERROR($S796),"",OFFSET('Smelter Reference List'!$H$4,$S796-4,0))</f>
        <v/>
      </c>
      <c r="J796" s="248" t="str">
        <f ca="1">IF(ISERROR($S796),"",OFFSET('Smelter Reference List'!$I$4,$S796-4,0))</f>
        <v/>
      </c>
      <c r="K796" s="245"/>
      <c r="L796" s="245"/>
      <c r="M796" s="245"/>
      <c r="N796" s="245"/>
      <c r="O796" s="245"/>
      <c r="P796" s="245"/>
      <c r="Q796" s="246"/>
      <c r="R796" s="233"/>
      <c r="S796" s="234" t="e">
        <f>IF(C796="",NA(),MATCH($B796&amp;$C796,'Smelter Reference List'!$J:$J,0))</f>
        <v>#N/A</v>
      </c>
      <c r="T796" s="235"/>
      <c r="U796" s="235">
        <f t="shared" ca="1" si="24"/>
        <v>0</v>
      </c>
      <c r="V796" s="235"/>
      <c r="W796" s="235"/>
      <c r="Y796" s="228" t="str">
        <f t="shared" si="25"/>
        <v/>
      </c>
    </row>
    <row r="797" spans="1:25" s="228" customFormat="1" ht="20.25">
      <c r="A797" s="257"/>
      <c r="B797" s="232" t="str">
        <f>IF(LEN(A797)=0,"",INDEX('Smelter Reference List'!$A:$A,MATCH($A797,'Smelter Reference List'!$E:$E,0)))</f>
        <v/>
      </c>
      <c r="C797" s="297" t="str">
        <f>IF(LEN(A797)=0,"",INDEX('Smelter Reference List'!$C:$C,MATCH($A797,'Smelter Reference List'!$E:$E,0)))</f>
        <v/>
      </c>
      <c r="D797" s="161" t="str">
        <f ca="1">IF(ISERROR($S797),"",OFFSET('Smelter Reference List'!$C$4,$S797-4,0)&amp;"")</f>
        <v/>
      </c>
      <c r="E797" s="161" t="str">
        <f ca="1">IF(ISERROR($S797),"",OFFSET('Smelter Reference List'!$D$4,$S797-4,0)&amp;"")</f>
        <v/>
      </c>
      <c r="F797" s="161" t="str">
        <f ca="1">IF(ISERROR($S797),"",OFFSET('Smelter Reference List'!$E$4,$S797-4,0))</f>
        <v/>
      </c>
      <c r="G797" s="161" t="str">
        <f ca="1">IF(C797=$U$4,"Enter smelter details", IF(ISERROR($S797),"",OFFSET('Smelter Reference List'!$F$4,$S797-4,0)))</f>
        <v/>
      </c>
      <c r="H797" s="247" t="str">
        <f ca="1">IF(ISERROR($S797),"",OFFSET('Smelter Reference List'!$G$4,$S797-4,0))</f>
        <v/>
      </c>
      <c r="I797" s="248" t="str">
        <f ca="1">IF(ISERROR($S797),"",OFFSET('Smelter Reference List'!$H$4,$S797-4,0))</f>
        <v/>
      </c>
      <c r="J797" s="248" t="str">
        <f ca="1">IF(ISERROR($S797),"",OFFSET('Smelter Reference List'!$I$4,$S797-4,0))</f>
        <v/>
      </c>
      <c r="K797" s="245"/>
      <c r="L797" s="245"/>
      <c r="M797" s="245"/>
      <c r="N797" s="245"/>
      <c r="O797" s="245"/>
      <c r="P797" s="245"/>
      <c r="Q797" s="246"/>
      <c r="R797" s="233"/>
      <c r="S797" s="234" t="e">
        <f>IF(C797="",NA(),MATCH($B797&amp;$C797,'Smelter Reference List'!$J:$J,0))</f>
        <v>#N/A</v>
      </c>
      <c r="T797" s="235"/>
      <c r="U797" s="235">
        <f t="shared" ca="1" si="24"/>
        <v>0</v>
      </c>
      <c r="V797" s="235"/>
      <c r="W797" s="235"/>
      <c r="Y797" s="228" t="str">
        <f t="shared" si="25"/>
        <v/>
      </c>
    </row>
    <row r="798" spans="1:25" s="228" customFormat="1" ht="20.25">
      <c r="A798" s="257"/>
      <c r="B798" s="232" t="str">
        <f>IF(LEN(A798)=0,"",INDEX('Smelter Reference List'!$A:$A,MATCH($A798,'Smelter Reference List'!$E:$E,0)))</f>
        <v/>
      </c>
      <c r="C798" s="297" t="str">
        <f>IF(LEN(A798)=0,"",INDEX('Smelter Reference List'!$C:$C,MATCH($A798,'Smelter Reference List'!$E:$E,0)))</f>
        <v/>
      </c>
      <c r="D798" s="161" t="str">
        <f ca="1">IF(ISERROR($S798),"",OFFSET('Smelter Reference List'!$C$4,$S798-4,0)&amp;"")</f>
        <v/>
      </c>
      <c r="E798" s="161" t="str">
        <f ca="1">IF(ISERROR($S798),"",OFFSET('Smelter Reference List'!$D$4,$S798-4,0)&amp;"")</f>
        <v/>
      </c>
      <c r="F798" s="161" t="str">
        <f ca="1">IF(ISERROR($S798),"",OFFSET('Smelter Reference List'!$E$4,$S798-4,0))</f>
        <v/>
      </c>
      <c r="G798" s="161" t="str">
        <f ca="1">IF(C798=$U$4,"Enter smelter details", IF(ISERROR($S798),"",OFFSET('Smelter Reference List'!$F$4,$S798-4,0)))</f>
        <v/>
      </c>
      <c r="H798" s="247" t="str">
        <f ca="1">IF(ISERROR($S798),"",OFFSET('Smelter Reference List'!$G$4,$S798-4,0))</f>
        <v/>
      </c>
      <c r="I798" s="248" t="str">
        <f ca="1">IF(ISERROR($S798),"",OFFSET('Smelter Reference List'!$H$4,$S798-4,0))</f>
        <v/>
      </c>
      <c r="J798" s="248" t="str">
        <f ca="1">IF(ISERROR($S798),"",OFFSET('Smelter Reference List'!$I$4,$S798-4,0))</f>
        <v/>
      </c>
      <c r="K798" s="245"/>
      <c r="L798" s="245"/>
      <c r="M798" s="245"/>
      <c r="N798" s="245"/>
      <c r="O798" s="245"/>
      <c r="P798" s="245"/>
      <c r="Q798" s="246"/>
      <c r="R798" s="233"/>
      <c r="S798" s="234" t="e">
        <f>IF(C798="",NA(),MATCH($B798&amp;$C798,'Smelter Reference List'!$J:$J,0))</f>
        <v>#N/A</v>
      </c>
      <c r="T798" s="235"/>
      <c r="U798" s="235">
        <f t="shared" ca="1" si="24"/>
        <v>0</v>
      </c>
      <c r="V798" s="235"/>
      <c r="W798" s="235"/>
      <c r="Y798" s="228" t="str">
        <f t="shared" si="25"/>
        <v/>
      </c>
    </row>
    <row r="799" spans="1:25" s="228" customFormat="1" ht="20.25">
      <c r="A799" s="257"/>
      <c r="B799" s="232" t="str">
        <f>IF(LEN(A799)=0,"",INDEX('Smelter Reference List'!$A:$A,MATCH($A799,'Smelter Reference List'!$E:$E,0)))</f>
        <v/>
      </c>
      <c r="C799" s="297" t="str">
        <f>IF(LEN(A799)=0,"",INDEX('Smelter Reference List'!$C:$C,MATCH($A799,'Smelter Reference List'!$E:$E,0)))</f>
        <v/>
      </c>
      <c r="D799" s="161" t="str">
        <f ca="1">IF(ISERROR($S799),"",OFFSET('Smelter Reference List'!$C$4,$S799-4,0)&amp;"")</f>
        <v/>
      </c>
      <c r="E799" s="161" t="str">
        <f ca="1">IF(ISERROR($S799),"",OFFSET('Smelter Reference List'!$D$4,$S799-4,0)&amp;"")</f>
        <v/>
      </c>
      <c r="F799" s="161" t="str">
        <f ca="1">IF(ISERROR($S799),"",OFFSET('Smelter Reference List'!$E$4,$S799-4,0))</f>
        <v/>
      </c>
      <c r="G799" s="161" t="str">
        <f ca="1">IF(C799=$U$4,"Enter smelter details", IF(ISERROR($S799),"",OFFSET('Smelter Reference List'!$F$4,$S799-4,0)))</f>
        <v/>
      </c>
      <c r="H799" s="247" t="str">
        <f ca="1">IF(ISERROR($S799),"",OFFSET('Smelter Reference List'!$G$4,$S799-4,0))</f>
        <v/>
      </c>
      <c r="I799" s="248" t="str">
        <f ca="1">IF(ISERROR($S799),"",OFFSET('Smelter Reference List'!$H$4,$S799-4,0))</f>
        <v/>
      </c>
      <c r="J799" s="248" t="str">
        <f ca="1">IF(ISERROR($S799),"",OFFSET('Smelter Reference List'!$I$4,$S799-4,0))</f>
        <v/>
      </c>
      <c r="K799" s="245"/>
      <c r="L799" s="245"/>
      <c r="M799" s="245"/>
      <c r="N799" s="245"/>
      <c r="O799" s="245"/>
      <c r="P799" s="245"/>
      <c r="Q799" s="246"/>
      <c r="R799" s="233"/>
      <c r="S799" s="234" t="e">
        <f>IF(C799="",NA(),MATCH($B799&amp;$C799,'Smelter Reference List'!$J:$J,0))</f>
        <v>#N/A</v>
      </c>
      <c r="T799" s="235"/>
      <c r="U799" s="235">
        <f t="shared" ca="1" si="24"/>
        <v>0</v>
      </c>
      <c r="V799" s="235"/>
      <c r="W799" s="235"/>
      <c r="Y799" s="228" t="str">
        <f t="shared" si="25"/>
        <v/>
      </c>
    </row>
    <row r="800" spans="1:25" s="228" customFormat="1" ht="20.25">
      <c r="A800" s="257"/>
      <c r="B800" s="232" t="str">
        <f>IF(LEN(A800)=0,"",INDEX('Smelter Reference List'!$A:$A,MATCH($A800,'Smelter Reference List'!$E:$E,0)))</f>
        <v/>
      </c>
      <c r="C800" s="297" t="str">
        <f>IF(LEN(A800)=0,"",INDEX('Smelter Reference List'!$C:$C,MATCH($A800,'Smelter Reference List'!$E:$E,0)))</f>
        <v/>
      </c>
      <c r="D800" s="161" t="str">
        <f ca="1">IF(ISERROR($S800),"",OFFSET('Smelter Reference List'!$C$4,$S800-4,0)&amp;"")</f>
        <v/>
      </c>
      <c r="E800" s="161" t="str">
        <f ca="1">IF(ISERROR($S800),"",OFFSET('Smelter Reference List'!$D$4,$S800-4,0)&amp;"")</f>
        <v/>
      </c>
      <c r="F800" s="161" t="str">
        <f ca="1">IF(ISERROR($S800),"",OFFSET('Smelter Reference List'!$E$4,$S800-4,0))</f>
        <v/>
      </c>
      <c r="G800" s="161" t="str">
        <f ca="1">IF(C800=$U$4,"Enter smelter details", IF(ISERROR($S800),"",OFFSET('Smelter Reference List'!$F$4,$S800-4,0)))</f>
        <v/>
      </c>
      <c r="H800" s="247" t="str">
        <f ca="1">IF(ISERROR($S800),"",OFFSET('Smelter Reference List'!$G$4,$S800-4,0))</f>
        <v/>
      </c>
      <c r="I800" s="248" t="str">
        <f ca="1">IF(ISERROR($S800),"",OFFSET('Smelter Reference List'!$H$4,$S800-4,0))</f>
        <v/>
      </c>
      <c r="J800" s="248" t="str">
        <f ca="1">IF(ISERROR($S800),"",OFFSET('Smelter Reference List'!$I$4,$S800-4,0))</f>
        <v/>
      </c>
      <c r="K800" s="245"/>
      <c r="L800" s="245"/>
      <c r="M800" s="245"/>
      <c r="N800" s="245"/>
      <c r="O800" s="245"/>
      <c r="P800" s="245"/>
      <c r="Q800" s="246"/>
      <c r="R800" s="233"/>
      <c r="S800" s="234" t="e">
        <f>IF(C800="",NA(),MATCH($B800&amp;$C800,'Smelter Reference List'!$J:$J,0))</f>
        <v>#N/A</v>
      </c>
      <c r="T800" s="235"/>
      <c r="U800" s="235">
        <f t="shared" ca="1" si="24"/>
        <v>0</v>
      </c>
      <c r="V800" s="235"/>
      <c r="W800" s="235"/>
      <c r="Y800" s="228" t="str">
        <f t="shared" si="25"/>
        <v/>
      </c>
    </row>
    <row r="801" spans="1:25" s="228" customFormat="1" ht="20.25">
      <c r="A801" s="257"/>
      <c r="B801" s="232" t="str">
        <f>IF(LEN(A801)=0,"",INDEX('Smelter Reference List'!$A:$A,MATCH($A801,'Smelter Reference List'!$E:$E,0)))</f>
        <v/>
      </c>
      <c r="C801" s="297" t="str">
        <f>IF(LEN(A801)=0,"",INDEX('Smelter Reference List'!$C:$C,MATCH($A801,'Smelter Reference List'!$E:$E,0)))</f>
        <v/>
      </c>
      <c r="D801" s="161" t="str">
        <f ca="1">IF(ISERROR($S801),"",OFFSET('Smelter Reference List'!$C$4,$S801-4,0)&amp;"")</f>
        <v/>
      </c>
      <c r="E801" s="161" t="str">
        <f ca="1">IF(ISERROR($S801),"",OFFSET('Smelter Reference List'!$D$4,$S801-4,0)&amp;"")</f>
        <v/>
      </c>
      <c r="F801" s="161" t="str">
        <f ca="1">IF(ISERROR($S801),"",OFFSET('Smelter Reference List'!$E$4,$S801-4,0))</f>
        <v/>
      </c>
      <c r="G801" s="161" t="str">
        <f ca="1">IF(C801=$U$4,"Enter smelter details", IF(ISERROR($S801),"",OFFSET('Smelter Reference List'!$F$4,$S801-4,0)))</f>
        <v/>
      </c>
      <c r="H801" s="247" t="str">
        <f ca="1">IF(ISERROR($S801),"",OFFSET('Smelter Reference List'!$G$4,$S801-4,0))</f>
        <v/>
      </c>
      <c r="I801" s="248" t="str">
        <f ca="1">IF(ISERROR($S801),"",OFFSET('Smelter Reference List'!$H$4,$S801-4,0))</f>
        <v/>
      </c>
      <c r="J801" s="248" t="str">
        <f ca="1">IF(ISERROR($S801),"",OFFSET('Smelter Reference List'!$I$4,$S801-4,0))</f>
        <v/>
      </c>
      <c r="K801" s="245"/>
      <c r="L801" s="245"/>
      <c r="M801" s="245"/>
      <c r="N801" s="245"/>
      <c r="O801" s="245"/>
      <c r="P801" s="245"/>
      <c r="Q801" s="246"/>
      <c r="R801" s="233"/>
      <c r="S801" s="234" t="e">
        <f>IF(C801="",NA(),MATCH($B801&amp;$C801,'Smelter Reference List'!$J:$J,0))</f>
        <v>#N/A</v>
      </c>
      <c r="T801" s="235"/>
      <c r="U801" s="235">
        <f t="shared" ca="1" si="24"/>
        <v>0</v>
      </c>
      <c r="V801" s="235"/>
      <c r="W801" s="235"/>
      <c r="Y801" s="228" t="str">
        <f t="shared" si="25"/>
        <v/>
      </c>
    </row>
    <row r="802" spans="1:25" s="228" customFormat="1" ht="20.25">
      <c r="A802" s="257"/>
      <c r="B802" s="232" t="str">
        <f>IF(LEN(A802)=0,"",INDEX('Smelter Reference List'!$A:$A,MATCH($A802,'Smelter Reference List'!$E:$E,0)))</f>
        <v/>
      </c>
      <c r="C802" s="297" t="str">
        <f>IF(LEN(A802)=0,"",INDEX('Smelter Reference List'!$C:$C,MATCH($A802,'Smelter Reference List'!$E:$E,0)))</f>
        <v/>
      </c>
      <c r="D802" s="161" t="str">
        <f ca="1">IF(ISERROR($S802),"",OFFSET('Smelter Reference List'!$C$4,$S802-4,0)&amp;"")</f>
        <v/>
      </c>
      <c r="E802" s="161" t="str">
        <f ca="1">IF(ISERROR($S802),"",OFFSET('Smelter Reference List'!$D$4,$S802-4,0)&amp;"")</f>
        <v/>
      </c>
      <c r="F802" s="161" t="str">
        <f ca="1">IF(ISERROR($S802),"",OFFSET('Smelter Reference List'!$E$4,$S802-4,0))</f>
        <v/>
      </c>
      <c r="G802" s="161" t="str">
        <f ca="1">IF(C802=$U$4,"Enter smelter details", IF(ISERROR($S802),"",OFFSET('Smelter Reference List'!$F$4,$S802-4,0)))</f>
        <v/>
      </c>
      <c r="H802" s="247" t="str">
        <f ca="1">IF(ISERROR($S802),"",OFFSET('Smelter Reference List'!$G$4,$S802-4,0))</f>
        <v/>
      </c>
      <c r="I802" s="248" t="str">
        <f ca="1">IF(ISERROR($S802),"",OFFSET('Smelter Reference List'!$H$4,$S802-4,0))</f>
        <v/>
      </c>
      <c r="J802" s="248" t="str">
        <f ca="1">IF(ISERROR($S802),"",OFFSET('Smelter Reference List'!$I$4,$S802-4,0))</f>
        <v/>
      </c>
      <c r="K802" s="245"/>
      <c r="L802" s="245"/>
      <c r="M802" s="245"/>
      <c r="N802" s="245"/>
      <c r="O802" s="245"/>
      <c r="P802" s="245"/>
      <c r="Q802" s="246"/>
      <c r="R802" s="233"/>
      <c r="S802" s="234" t="e">
        <f>IF(C802="",NA(),MATCH($B802&amp;$C802,'Smelter Reference List'!$J:$J,0))</f>
        <v>#N/A</v>
      </c>
      <c r="T802" s="235"/>
      <c r="U802" s="235">
        <f t="shared" ca="1" si="24"/>
        <v>0</v>
      </c>
      <c r="V802" s="235"/>
      <c r="W802" s="235"/>
      <c r="Y802" s="228" t="str">
        <f t="shared" si="25"/>
        <v/>
      </c>
    </row>
    <row r="803" spans="1:25" s="228" customFormat="1" ht="20.25">
      <c r="A803" s="257"/>
      <c r="B803" s="232" t="str">
        <f>IF(LEN(A803)=0,"",INDEX('Smelter Reference List'!$A:$A,MATCH($A803,'Smelter Reference List'!$E:$E,0)))</f>
        <v/>
      </c>
      <c r="C803" s="297" t="str">
        <f>IF(LEN(A803)=0,"",INDEX('Smelter Reference List'!$C:$C,MATCH($A803,'Smelter Reference List'!$E:$E,0)))</f>
        <v/>
      </c>
      <c r="D803" s="161" t="str">
        <f ca="1">IF(ISERROR($S803),"",OFFSET('Smelter Reference List'!$C$4,$S803-4,0)&amp;"")</f>
        <v/>
      </c>
      <c r="E803" s="161" t="str">
        <f ca="1">IF(ISERROR($S803),"",OFFSET('Smelter Reference List'!$D$4,$S803-4,0)&amp;"")</f>
        <v/>
      </c>
      <c r="F803" s="161" t="str">
        <f ca="1">IF(ISERROR($S803),"",OFFSET('Smelter Reference List'!$E$4,$S803-4,0))</f>
        <v/>
      </c>
      <c r="G803" s="161" t="str">
        <f ca="1">IF(C803=$U$4,"Enter smelter details", IF(ISERROR($S803),"",OFFSET('Smelter Reference List'!$F$4,$S803-4,0)))</f>
        <v/>
      </c>
      <c r="H803" s="247" t="str">
        <f ca="1">IF(ISERROR($S803),"",OFFSET('Smelter Reference List'!$G$4,$S803-4,0))</f>
        <v/>
      </c>
      <c r="I803" s="248" t="str">
        <f ca="1">IF(ISERROR($S803),"",OFFSET('Smelter Reference List'!$H$4,$S803-4,0))</f>
        <v/>
      </c>
      <c r="J803" s="248" t="str">
        <f ca="1">IF(ISERROR($S803),"",OFFSET('Smelter Reference List'!$I$4,$S803-4,0))</f>
        <v/>
      </c>
      <c r="K803" s="245"/>
      <c r="L803" s="245"/>
      <c r="M803" s="245"/>
      <c r="N803" s="245"/>
      <c r="O803" s="245"/>
      <c r="P803" s="245"/>
      <c r="Q803" s="246"/>
      <c r="R803" s="233"/>
      <c r="S803" s="234" t="e">
        <f>IF(C803="",NA(),MATCH($B803&amp;$C803,'Smelter Reference List'!$J:$J,0))</f>
        <v>#N/A</v>
      </c>
      <c r="T803" s="235"/>
      <c r="U803" s="235">
        <f t="shared" ca="1" si="24"/>
        <v>0</v>
      </c>
      <c r="V803" s="235"/>
      <c r="W803" s="235"/>
      <c r="Y803" s="228" t="str">
        <f t="shared" si="25"/>
        <v/>
      </c>
    </row>
    <row r="804" spans="1:25" s="228" customFormat="1" ht="20.25">
      <c r="A804" s="257"/>
      <c r="B804" s="232" t="str">
        <f>IF(LEN(A804)=0,"",INDEX('Smelter Reference List'!$A:$A,MATCH($A804,'Smelter Reference List'!$E:$E,0)))</f>
        <v/>
      </c>
      <c r="C804" s="297" t="str">
        <f>IF(LEN(A804)=0,"",INDEX('Smelter Reference List'!$C:$C,MATCH($A804,'Smelter Reference List'!$E:$E,0)))</f>
        <v/>
      </c>
      <c r="D804" s="161" t="str">
        <f ca="1">IF(ISERROR($S804),"",OFFSET('Smelter Reference List'!$C$4,$S804-4,0)&amp;"")</f>
        <v/>
      </c>
      <c r="E804" s="161" t="str">
        <f ca="1">IF(ISERROR($S804),"",OFFSET('Smelter Reference List'!$D$4,$S804-4,0)&amp;"")</f>
        <v/>
      </c>
      <c r="F804" s="161" t="str">
        <f ca="1">IF(ISERROR($S804),"",OFFSET('Smelter Reference List'!$E$4,$S804-4,0))</f>
        <v/>
      </c>
      <c r="G804" s="161" t="str">
        <f ca="1">IF(C804=$U$4,"Enter smelter details", IF(ISERROR($S804),"",OFFSET('Smelter Reference List'!$F$4,$S804-4,0)))</f>
        <v/>
      </c>
      <c r="H804" s="247" t="str">
        <f ca="1">IF(ISERROR($S804),"",OFFSET('Smelter Reference List'!$G$4,$S804-4,0))</f>
        <v/>
      </c>
      <c r="I804" s="248" t="str">
        <f ca="1">IF(ISERROR($S804),"",OFFSET('Smelter Reference List'!$H$4,$S804-4,0))</f>
        <v/>
      </c>
      <c r="J804" s="248" t="str">
        <f ca="1">IF(ISERROR($S804),"",OFFSET('Smelter Reference List'!$I$4,$S804-4,0))</f>
        <v/>
      </c>
      <c r="K804" s="245"/>
      <c r="L804" s="245"/>
      <c r="M804" s="245"/>
      <c r="N804" s="245"/>
      <c r="O804" s="245"/>
      <c r="P804" s="245"/>
      <c r="Q804" s="246"/>
      <c r="R804" s="233"/>
      <c r="S804" s="234" t="e">
        <f>IF(C804="",NA(),MATCH($B804&amp;$C804,'Smelter Reference List'!$J:$J,0))</f>
        <v>#N/A</v>
      </c>
      <c r="T804" s="235"/>
      <c r="U804" s="235">
        <f t="shared" ca="1" si="24"/>
        <v>0</v>
      </c>
      <c r="V804" s="235"/>
      <c r="W804" s="235"/>
      <c r="Y804" s="228" t="str">
        <f t="shared" si="25"/>
        <v/>
      </c>
    </row>
    <row r="805" spans="1:25" s="228" customFormat="1" ht="20.25">
      <c r="A805" s="257"/>
      <c r="B805" s="232" t="str">
        <f>IF(LEN(A805)=0,"",INDEX('Smelter Reference List'!$A:$A,MATCH($A805,'Smelter Reference List'!$E:$E,0)))</f>
        <v/>
      </c>
      <c r="C805" s="297" t="str">
        <f>IF(LEN(A805)=0,"",INDEX('Smelter Reference List'!$C:$C,MATCH($A805,'Smelter Reference List'!$E:$E,0)))</f>
        <v/>
      </c>
      <c r="D805" s="161" t="str">
        <f ca="1">IF(ISERROR($S805),"",OFFSET('Smelter Reference List'!$C$4,$S805-4,0)&amp;"")</f>
        <v/>
      </c>
      <c r="E805" s="161" t="str">
        <f ca="1">IF(ISERROR($S805),"",OFFSET('Smelter Reference List'!$D$4,$S805-4,0)&amp;"")</f>
        <v/>
      </c>
      <c r="F805" s="161" t="str">
        <f ca="1">IF(ISERROR($S805),"",OFFSET('Smelter Reference List'!$E$4,$S805-4,0))</f>
        <v/>
      </c>
      <c r="G805" s="161" t="str">
        <f ca="1">IF(C805=$U$4,"Enter smelter details", IF(ISERROR($S805),"",OFFSET('Smelter Reference List'!$F$4,$S805-4,0)))</f>
        <v/>
      </c>
      <c r="H805" s="247" t="str">
        <f ca="1">IF(ISERROR($S805),"",OFFSET('Smelter Reference List'!$G$4,$S805-4,0))</f>
        <v/>
      </c>
      <c r="I805" s="248" t="str">
        <f ca="1">IF(ISERROR($S805),"",OFFSET('Smelter Reference List'!$H$4,$S805-4,0))</f>
        <v/>
      </c>
      <c r="J805" s="248" t="str">
        <f ca="1">IF(ISERROR($S805),"",OFFSET('Smelter Reference List'!$I$4,$S805-4,0))</f>
        <v/>
      </c>
      <c r="K805" s="245"/>
      <c r="L805" s="245"/>
      <c r="M805" s="245"/>
      <c r="N805" s="245"/>
      <c r="O805" s="245"/>
      <c r="P805" s="245"/>
      <c r="Q805" s="246"/>
      <c r="R805" s="233"/>
      <c r="S805" s="234" t="e">
        <f>IF(C805="",NA(),MATCH($B805&amp;$C805,'Smelter Reference List'!$J:$J,0))</f>
        <v>#N/A</v>
      </c>
      <c r="T805" s="235"/>
      <c r="U805" s="235">
        <f t="shared" ca="1" si="24"/>
        <v>0</v>
      </c>
      <c r="V805" s="235"/>
      <c r="W805" s="235"/>
      <c r="Y805" s="228" t="str">
        <f t="shared" si="25"/>
        <v/>
      </c>
    </row>
    <row r="806" spans="1:25" s="228" customFormat="1" ht="20.25">
      <c r="A806" s="257"/>
      <c r="B806" s="232" t="str">
        <f>IF(LEN(A806)=0,"",INDEX('Smelter Reference List'!$A:$A,MATCH($A806,'Smelter Reference List'!$E:$E,0)))</f>
        <v/>
      </c>
      <c r="C806" s="297" t="str">
        <f>IF(LEN(A806)=0,"",INDEX('Smelter Reference List'!$C:$C,MATCH($A806,'Smelter Reference List'!$E:$E,0)))</f>
        <v/>
      </c>
      <c r="D806" s="161" t="str">
        <f ca="1">IF(ISERROR($S806),"",OFFSET('Smelter Reference List'!$C$4,$S806-4,0)&amp;"")</f>
        <v/>
      </c>
      <c r="E806" s="161" t="str">
        <f ca="1">IF(ISERROR($S806),"",OFFSET('Smelter Reference List'!$D$4,$S806-4,0)&amp;"")</f>
        <v/>
      </c>
      <c r="F806" s="161" t="str">
        <f ca="1">IF(ISERROR($S806),"",OFFSET('Smelter Reference List'!$E$4,$S806-4,0))</f>
        <v/>
      </c>
      <c r="G806" s="161" t="str">
        <f ca="1">IF(C806=$U$4,"Enter smelter details", IF(ISERROR($S806),"",OFFSET('Smelter Reference List'!$F$4,$S806-4,0)))</f>
        <v/>
      </c>
      <c r="H806" s="247" t="str">
        <f ca="1">IF(ISERROR($S806),"",OFFSET('Smelter Reference List'!$G$4,$S806-4,0))</f>
        <v/>
      </c>
      <c r="I806" s="248" t="str">
        <f ca="1">IF(ISERROR($S806),"",OFFSET('Smelter Reference List'!$H$4,$S806-4,0))</f>
        <v/>
      </c>
      <c r="J806" s="248" t="str">
        <f ca="1">IF(ISERROR($S806),"",OFFSET('Smelter Reference List'!$I$4,$S806-4,0))</f>
        <v/>
      </c>
      <c r="K806" s="245"/>
      <c r="L806" s="245"/>
      <c r="M806" s="245"/>
      <c r="N806" s="245"/>
      <c r="O806" s="245"/>
      <c r="P806" s="245"/>
      <c r="Q806" s="246"/>
      <c r="R806" s="233"/>
      <c r="S806" s="234" t="e">
        <f>IF(C806="",NA(),MATCH($B806&amp;$C806,'Smelter Reference List'!$J:$J,0))</f>
        <v>#N/A</v>
      </c>
      <c r="T806" s="235"/>
      <c r="U806" s="235">
        <f t="shared" ca="1" si="24"/>
        <v>0</v>
      </c>
      <c r="V806" s="235"/>
      <c r="W806" s="235"/>
      <c r="Y806" s="228" t="str">
        <f t="shared" si="25"/>
        <v/>
      </c>
    </row>
    <row r="807" spans="1:25" s="228" customFormat="1" ht="20.25">
      <c r="A807" s="257"/>
      <c r="B807" s="232" t="str">
        <f>IF(LEN(A807)=0,"",INDEX('Smelter Reference List'!$A:$A,MATCH($A807,'Smelter Reference List'!$E:$E,0)))</f>
        <v/>
      </c>
      <c r="C807" s="297" t="str">
        <f>IF(LEN(A807)=0,"",INDEX('Smelter Reference List'!$C:$C,MATCH($A807,'Smelter Reference List'!$E:$E,0)))</f>
        <v/>
      </c>
      <c r="D807" s="161" t="str">
        <f ca="1">IF(ISERROR($S807),"",OFFSET('Smelter Reference List'!$C$4,$S807-4,0)&amp;"")</f>
        <v/>
      </c>
      <c r="E807" s="161" t="str">
        <f ca="1">IF(ISERROR($S807),"",OFFSET('Smelter Reference List'!$D$4,$S807-4,0)&amp;"")</f>
        <v/>
      </c>
      <c r="F807" s="161" t="str">
        <f ca="1">IF(ISERROR($S807),"",OFFSET('Smelter Reference List'!$E$4,$S807-4,0))</f>
        <v/>
      </c>
      <c r="G807" s="161" t="str">
        <f ca="1">IF(C807=$U$4,"Enter smelter details", IF(ISERROR($S807),"",OFFSET('Smelter Reference List'!$F$4,$S807-4,0)))</f>
        <v/>
      </c>
      <c r="H807" s="247" t="str">
        <f ca="1">IF(ISERROR($S807),"",OFFSET('Smelter Reference List'!$G$4,$S807-4,0))</f>
        <v/>
      </c>
      <c r="I807" s="248" t="str">
        <f ca="1">IF(ISERROR($S807),"",OFFSET('Smelter Reference List'!$H$4,$S807-4,0))</f>
        <v/>
      </c>
      <c r="J807" s="248" t="str">
        <f ca="1">IF(ISERROR($S807),"",OFFSET('Smelter Reference List'!$I$4,$S807-4,0))</f>
        <v/>
      </c>
      <c r="K807" s="245"/>
      <c r="L807" s="245"/>
      <c r="M807" s="245"/>
      <c r="N807" s="245"/>
      <c r="O807" s="245"/>
      <c r="P807" s="245"/>
      <c r="Q807" s="246"/>
      <c r="R807" s="233"/>
      <c r="S807" s="234" t="e">
        <f>IF(C807="",NA(),MATCH($B807&amp;$C807,'Smelter Reference List'!$J:$J,0))</f>
        <v>#N/A</v>
      </c>
      <c r="T807" s="235"/>
      <c r="U807" s="235">
        <f t="shared" ca="1" si="24"/>
        <v>0</v>
      </c>
      <c r="V807" s="235"/>
      <c r="W807" s="235"/>
      <c r="Y807" s="228" t="str">
        <f t="shared" si="25"/>
        <v/>
      </c>
    </row>
    <row r="808" spans="1:25" s="228" customFormat="1" ht="20.25">
      <c r="A808" s="257"/>
      <c r="B808" s="232" t="str">
        <f>IF(LEN(A808)=0,"",INDEX('Smelter Reference List'!$A:$A,MATCH($A808,'Smelter Reference List'!$E:$E,0)))</f>
        <v/>
      </c>
      <c r="C808" s="297" t="str">
        <f>IF(LEN(A808)=0,"",INDEX('Smelter Reference List'!$C:$C,MATCH($A808,'Smelter Reference List'!$E:$E,0)))</f>
        <v/>
      </c>
      <c r="D808" s="161" t="str">
        <f ca="1">IF(ISERROR($S808),"",OFFSET('Smelter Reference List'!$C$4,$S808-4,0)&amp;"")</f>
        <v/>
      </c>
      <c r="E808" s="161" t="str">
        <f ca="1">IF(ISERROR($S808),"",OFFSET('Smelter Reference List'!$D$4,$S808-4,0)&amp;"")</f>
        <v/>
      </c>
      <c r="F808" s="161" t="str">
        <f ca="1">IF(ISERROR($S808),"",OFFSET('Smelter Reference List'!$E$4,$S808-4,0))</f>
        <v/>
      </c>
      <c r="G808" s="161" t="str">
        <f ca="1">IF(C808=$U$4,"Enter smelter details", IF(ISERROR($S808),"",OFFSET('Smelter Reference List'!$F$4,$S808-4,0)))</f>
        <v/>
      </c>
      <c r="H808" s="247" t="str">
        <f ca="1">IF(ISERROR($S808),"",OFFSET('Smelter Reference List'!$G$4,$S808-4,0))</f>
        <v/>
      </c>
      <c r="I808" s="248" t="str">
        <f ca="1">IF(ISERROR($S808),"",OFFSET('Smelter Reference List'!$H$4,$S808-4,0))</f>
        <v/>
      </c>
      <c r="J808" s="248" t="str">
        <f ca="1">IF(ISERROR($S808),"",OFFSET('Smelter Reference List'!$I$4,$S808-4,0))</f>
        <v/>
      </c>
      <c r="K808" s="245"/>
      <c r="L808" s="245"/>
      <c r="M808" s="245"/>
      <c r="N808" s="245"/>
      <c r="O808" s="245"/>
      <c r="P808" s="245"/>
      <c r="Q808" s="246"/>
      <c r="R808" s="233"/>
      <c r="S808" s="234" t="e">
        <f>IF(C808="",NA(),MATCH($B808&amp;$C808,'Smelter Reference List'!$J:$J,0))</f>
        <v>#N/A</v>
      </c>
      <c r="T808" s="235"/>
      <c r="U808" s="235">
        <f t="shared" ca="1" si="24"/>
        <v>0</v>
      </c>
      <c r="V808" s="235"/>
      <c r="W808" s="235"/>
      <c r="Y808" s="228" t="str">
        <f t="shared" si="25"/>
        <v/>
      </c>
    </row>
    <row r="809" spans="1:25" s="228" customFormat="1" ht="20.25">
      <c r="A809" s="257"/>
      <c r="B809" s="232" t="str">
        <f>IF(LEN(A809)=0,"",INDEX('Smelter Reference List'!$A:$A,MATCH($A809,'Smelter Reference List'!$E:$E,0)))</f>
        <v/>
      </c>
      <c r="C809" s="297" t="str">
        <f>IF(LEN(A809)=0,"",INDEX('Smelter Reference List'!$C:$C,MATCH($A809,'Smelter Reference List'!$E:$E,0)))</f>
        <v/>
      </c>
      <c r="D809" s="161" t="str">
        <f ca="1">IF(ISERROR($S809),"",OFFSET('Smelter Reference List'!$C$4,$S809-4,0)&amp;"")</f>
        <v/>
      </c>
      <c r="E809" s="161" t="str">
        <f ca="1">IF(ISERROR($S809),"",OFFSET('Smelter Reference List'!$D$4,$S809-4,0)&amp;"")</f>
        <v/>
      </c>
      <c r="F809" s="161" t="str">
        <f ca="1">IF(ISERROR($S809),"",OFFSET('Smelter Reference List'!$E$4,$S809-4,0))</f>
        <v/>
      </c>
      <c r="G809" s="161" t="str">
        <f ca="1">IF(C809=$U$4,"Enter smelter details", IF(ISERROR($S809),"",OFFSET('Smelter Reference List'!$F$4,$S809-4,0)))</f>
        <v/>
      </c>
      <c r="H809" s="247" t="str">
        <f ca="1">IF(ISERROR($S809),"",OFFSET('Smelter Reference List'!$G$4,$S809-4,0))</f>
        <v/>
      </c>
      <c r="I809" s="248" t="str">
        <f ca="1">IF(ISERROR($S809),"",OFFSET('Smelter Reference List'!$H$4,$S809-4,0))</f>
        <v/>
      </c>
      <c r="J809" s="248" t="str">
        <f ca="1">IF(ISERROR($S809),"",OFFSET('Smelter Reference List'!$I$4,$S809-4,0))</f>
        <v/>
      </c>
      <c r="K809" s="245"/>
      <c r="L809" s="245"/>
      <c r="M809" s="245"/>
      <c r="N809" s="245"/>
      <c r="O809" s="245"/>
      <c r="P809" s="245"/>
      <c r="Q809" s="246"/>
      <c r="R809" s="233"/>
      <c r="S809" s="234" t="e">
        <f>IF(C809="",NA(),MATCH($B809&amp;$C809,'Smelter Reference List'!$J:$J,0))</f>
        <v>#N/A</v>
      </c>
      <c r="T809" s="235"/>
      <c r="U809" s="235">
        <f t="shared" ca="1" si="24"/>
        <v>0</v>
      </c>
      <c r="V809" s="235"/>
      <c r="W809" s="235"/>
      <c r="Y809" s="228" t="str">
        <f t="shared" si="25"/>
        <v/>
      </c>
    </row>
    <row r="810" spans="1:25" s="228" customFormat="1" ht="20.25">
      <c r="A810" s="257"/>
      <c r="B810" s="232" t="str">
        <f>IF(LEN(A810)=0,"",INDEX('Smelter Reference List'!$A:$A,MATCH($A810,'Smelter Reference List'!$E:$E,0)))</f>
        <v/>
      </c>
      <c r="C810" s="297" t="str">
        <f>IF(LEN(A810)=0,"",INDEX('Smelter Reference List'!$C:$C,MATCH($A810,'Smelter Reference List'!$E:$E,0)))</f>
        <v/>
      </c>
      <c r="D810" s="161" t="str">
        <f ca="1">IF(ISERROR($S810),"",OFFSET('Smelter Reference List'!$C$4,$S810-4,0)&amp;"")</f>
        <v/>
      </c>
      <c r="E810" s="161" t="str">
        <f ca="1">IF(ISERROR($S810),"",OFFSET('Smelter Reference List'!$D$4,$S810-4,0)&amp;"")</f>
        <v/>
      </c>
      <c r="F810" s="161" t="str">
        <f ca="1">IF(ISERROR($S810),"",OFFSET('Smelter Reference List'!$E$4,$S810-4,0))</f>
        <v/>
      </c>
      <c r="G810" s="161" t="str">
        <f ca="1">IF(C810=$U$4,"Enter smelter details", IF(ISERROR($S810),"",OFFSET('Smelter Reference List'!$F$4,$S810-4,0)))</f>
        <v/>
      </c>
      <c r="H810" s="247" t="str">
        <f ca="1">IF(ISERROR($S810),"",OFFSET('Smelter Reference List'!$G$4,$S810-4,0))</f>
        <v/>
      </c>
      <c r="I810" s="248" t="str">
        <f ca="1">IF(ISERROR($S810),"",OFFSET('Smelter Reference List'!$H$4,$S810-4,0))</f>
        <v/>
      </c>
      <c r="J810" s="248" t="str">
        <f ca="1">IF(ISERROR($S810),"",OFFSET('Smelter Reference List'!$I$4,$S810-4,0))</f>
        <v/>
      </c>
      <c r="K810" s="245"/>
      <c r="L810" s="245"/>
      <c r="M810" s="245"/>
      <c r="N810" s="245"/>
      <c r="O810" s="245"/>
      <c r="P810" s="245"/>
      <c r="Q810" s="246"/>
      <c r="R810" s="233"/>
      <c r="S810" s="234" t="e">
        <f>IF(C810="",NA(),MATCH($B810&amp;$C810,'Smelter Reference List'!$J:$J,0))</f>
        <v>#N/A</v>
      </c>
      <c r="T810" s="235"/>
      <c r="U810" s="235">
        <f t="shared" ca="1" si="24"/>
        <v>0</v>
      </c>
      <c r="V810" s="235"/>
      <c r="W810" s="235"/>
      <c r="Y810" s="228" t="str">
        <f t="shared" si="25"/>
        <v/>
      </c>
    </row>
    <row r="811" spans="1:25" s="228" customFormat="1" ht="20.25">
      <c r="A811" s="257"/>
      <c r="B811" s="232" t="str">
        <f>IF(LEN(A811)=0,"",INDEX('Smelter Reference List'!$A:$A,MATCH($A811,'Smelter Reference List'!$E:$E,0)))</f>
        <v/>
      </c>
      <c r="C811" s="297" t="str">
        <f>IF(LEN(A811)=0,"",INDEX('Smelter Reference List'!$C:$C,MATCH($A811,'Smelter Reference List'!$E:$E,0)))</f>
        <v/>
      </c>
      <c r="D811" s="161" t="str">
        <f ca="1">IF(ISERROR($S811),"",OFFSET('Smelter Reference List'!$C$4,$S811-4,0)&amp;"")</f>
        <v/>
      </c>
      <c r="E811" s="161" t="str">
        <f ca="1">IF(ISERROR($S811),"",OFFSET('Smelter Reference List'!$D$4,$S811-4,0)&amp;"")</f>
        <v/>
      </c>
      <c r="F811" s="161" t="str">
        <f ca="1">IF(ISERROR($S811),"",OFFSET('Smelter Reference List'!$E$4,$S811-4,0))</f>
        <v/>
      </c>
      <c r="G811" s="161" t="str">
        <f ca="1">IF(C811=$U$4,"Enter smelter details", IF(ISERROR($S811),"",OFFSET('Smelter Reference List'!$F$4,$S811-4,0)))</f>
        <v/>
      </c>
      <c r="H811" s="247" t="str">
        <f ca="1">IF(ISERROR($S811),"",OFFSET('Smelter Reference List'!$G$4,$S811-4,0))</f>
        <v/>
      </c>
      <c r="I811" s="248" t="str">
        <f ca="1">IF(ISERROR($S811),"",OFFSET('Smelter Reference List'!$H$4,$S811-4,0))</f>
        <v/>
      </c>
      <c r="J811" s="248" t="str">
        <f ca="1">IF(ISERROR($S811),"",OFFSET('Smelter Reference List'!$I$4,$S811-4,0))</f>
        <v/>
      </c>
      <c r="K811" s="245"/>
      <c r="L811" s="245"/>
      <c r="M811" s="245"/>
      <c r="N811" s="245"/>
      <c r="O811" s="245"/>
      <c r="P811" s="245"/>
      <c r="Q811" s="246"/>
      <c r="R811" s="233"/>
      <c r="S811" s="234" t="e">
        <f>IF(C811="",NA(),MATCH($B811&amp;$C811,'Smelter Reference List'!$J:$J,0))</f>
        <v>#N/A</v>
      </c>
      <c r="T811" s="235"/>
      <c r="U811" s="235">
        <f t="shared" ca="1" si="24"/>
        <v>0</v>
      </c>
      <c r="V811" s="235"/>
      <c r="W811" s="235"/>
      <c r="Y811" s="228" t="str">
        <f t="shared" si="25"/>
        <v/>
      </c>
    </row>
    <row r="812" spans="1:25" s="228" customFormat="1" ht="20.25">
      <c r="A812" s="257"/>
      <c r="B812" s="232" t="str">
        <f>IF(LEN(A812)=0,"",INDEX('Smelter Reference List'!$A:$A,MATCH($A812,'Smelter Reference List'!$E:$E,0)))</f>
        <v/>
      </c>
      <c r="C812" s="297" t="str">
        <f>IF(LEN(A812)=0,"",INDEX('Smelter Reference List'!$C:$C,MATCH($A812,'Smelter Reference List'!$E:$E,0)))</f>
        <v/>
      </c>
      <c r="D812" s="161" t="str">
        <f ca="1">IF(ISERROR($S812),"",OFFSET('Smelter Reference List'!$C$4,$S812-4,0)&amp;"")</f>
        <v/>
      </c>
      <c r="E812" s="161" t="str">
        <f ca="1">IF(ISERROR($S812),"",OFFSET('Smelter Reference List'!$D$4,$S812-4,0)&amp;"")</f>
        <v/>
      </c>
      <c r="F812" s="161" t="str">
        <f ca="1">IF(ISERROR($S812),"",OFFSET('Smelter Reference List'!$E$4,$S812-4,0))</f>
        <v/>
      </c>
      <c r="G812" s="161" t="str">
        <f ca="1">IF(C812=$U$4,"Enter smelter details", IF(ISERROR($S812),"",OFFSET('Smelter Reference List'!$F$4,$S812-4,0)))</f>
        <v/>
      </c>
      <c r="H812" s="247" t="str">
        <f ca="1">IF(ISERROR($S812),"",OFFSET('Smelter Reference List'!$G$4,$S812-4,0))</f>
        <v/>
      </c>
      <c r="I812" s="248" t="str">
        <f ca="1">IF(ISERROR($S812),"",OFFSET('Smelter Reference List'!$H$4,$S812-4,0))</f>
        <v/>
      </c>
      <c r="J812" s="248" t="str">
        <f ca="1">IF(ISERROR($S812),"",OFFSET('Smelter Reference List'!$I$4,$S812-4,0))</f>
        <v/>
      </c>
      <c r="K812" s="245"/>
      <c r="L812" s="245"/>
      <c r="M812" s="245"/>
      <c r="N812" s="245"/>
      <c r="O812" s="245"/>
      <c r="P812" s="245"/>
      <c r="Q812" s="246"/>
      <c r="R812" s="233"/>
      <c r="S812" s="234" t="e">
        <f>IF(C812="",NA(),MATCH($B812&amp;$C812,'Smelter Reference List'!$J:$J,0))</f>
        <v>#N/A</v>
      </c>
      <c r="T812" s="235"/>
      <c r="U812" s="235">
        <f t="shared" ca="1" si="24"/>
        <v>0</v>
      </c>
      <c r="V812" s="235"/>
      <c r="W812" s="235"/>
      <c r="Y812" s="228" t="str">
        <f t="shared" si="25"/>
        <v/>
      </c>
    </row>
    <row r="813" spans="1:25" s="228" customFormat="1" ht="20.25">
      <c r="A813" s="257"/>
      <c r="B813" s="232" t="str">
        <f>IF(LEN(A813)=0,"",INDEX('Smelter Reference List'!$A:$A,MATCH($A813,'Smelter Reference List'!$E:$E,0)))</f>
        <v/>
      </c>
      <c r="C813" s="297" t="str">
        <f>IF(LEN(A813)=0,"",INDEX('Smelter Reference List'!$C:$C,MATCH($A813,'Smelter Reference List'!$E:$E,0)))</f>
        <v/>
      </c>
      <c r="D813" s="161" t="str">
        <f ca="1">IF(ISERROR($S813),"",OFFSET('Smelter Reference List'!$C$4,$S813-4,0)&amp;"")</f>
        <v/>
      </c>
      <c r="E813" s="161" t="str">
        <f ca="1">IF(ISERROR($S813),"",OFFSET('Smelter Reference List'!$D$4,$S813-4,0)&amp;"")</f>
        <v/>
      </c>
      <c r="F813" s="161" t="str">
        <f ca="1">IF(ISERROR($S813),"",OFFSET('Smelter Reference List'!$E$4,$S813-4,0))</f>
        <v/>
      </c>
      <c r="G813" s="161" t="str">
        <f ca="1">IF(C813=$U$4,"Enter smelter details", IF(ISERROR($S813),"",OFFSET('Smelter Reference List'!$F$4,$S813-4,0)))</f>
        <v/>
      </c>
      <c r="H813" s="247" t="str">
        <f ca="1">IF(ISERROR($S813),"",OFFSET('Smelter Reference List'!$G$4,$S813-4,0))</f>
        <v/>
      </c>
      <c r="I813" s="248" t="str">
        <f ca="1">IF(ISERROR($S813),"",OFFSET('Smelter Reference List'!$H$4,$S813-4,0))</f>
        <v/>
      </c>
      <c r="J813" s="248" t="str">
        <f ca="1">IF(ISERROR($S813),"",OFFSET('Smelter Reference List'!$I$4,$S813-4,0))</f>
        <v/>
      </c>
      <c r="K813" s="245"/>
      <c r="L813" s="245"/>
      <c r="M813" s="245"/>
      <c r="N813" s="245"/>
      <c r="O813" s="245"/>
      <c r="P813" s="245"/>
      <c r="Q813" s="246"/>
      <c r="R813" s="233"/>
      <c r="S813" s="234" t="e">
        <f>IF(C813="",NA(),MATCH($B813&amp;$C813,'Smelter Reference List'!$J:$J,0))</f>
        <v>#N/A</v>
      </c>
      <c r="T813" s="235"/>
      <c r="U813" s="235">
        <f t="shared" ca="1" si="24"/>
        <v>0</v>
      </c>
      <c r="V813" s="235"/>
      <c r="W813" s="235"/>
      <c r="Y813" s="228" t="str">
        <f t="shared" si="25"/>
        <v/>
      </c>
    </row>
    <row r="814" spans="1:25" s="228" customFormat="1" ht="20.25">
      <c r="A814" s="257"/>
      <c r="B814" s="232" t="str">
        <f>IF(LEN(A814)=0,"",INDEX('Smelter Reference List'!$A:$A,MATCH($A814,'Smelter Reference List'!$E:$E,0)))</f>
        <v/>
      </c>
      <c r="C814" s="297" t="str">
        <f>IF(LEN(A814)=0,"",INDEX('Smelter Reference List'!$C:$C,MATCH($A814,'Smelter Reference List'!$E:$E,0)))</f>
        <v/>
      </c>
      <c r="D814" s="161" t="str">
        <f ca="1">IF(ISERROR($S814),"",OFFSET('Smelter Reference List'!$C$4,$S814-4,0)&amp;"")</f>
        <v/>
      </c>
      <c r="E814" s="161" t="str">
        <f ca="1">IF(ISERROR($S814),"",OFFSET('Smelter Reference List'!$D$4,$S814-4,0)&amp;"")</f>
        <v/>
      </c>
      <c r="F814" s="161" t="str">
        <f ca="1">IF(ISERROR($S814),"",OFFSET('Smelter Reference List'!$E$4,$S814-4,0))</f>
        <v/>
      </c>
      <c r="G814" s="161" t="str">
        <f ca="1">IF(C814=$U$4,"Enter smelter details", IF(ISERROR($S814),"",OFFSET('Smelter Reference List'!$F$4,$S814-4,0)))</f>
        <v/>
      </c>
      <c r="H814" s="247" t="str">
        <f ca="1">IF(ISERROR($S814),"",OFFSET('Smelter Reference List'!$G$4,$S814-4,0))</f>
        <v/>
      </c>
      <c r="I814" s="248" t="str">
        <f ca="1">IF(ISERROR($S814),"",OFFSET('Smelter Reference List'!$H$4,$S814-4,0))</f>
        <v/>
      </c>
      <c r="J814" s="248" t="str">
        <f ca="1">IF(ISERROR($S814),"",OFFSET('Smelter Reference List'!$I$4,$S814-4,0))</f>
        <v/>
      </c>
      <c r="K814" s="245"/>
      <c r="L814" s="245"/>
      <c r="M814" s="245"/>
      <c r="N814" s="245"/>
      <c r="O814" s="245"/>
      <c r="P814" s="245"/>
      <c r="Q814" s="246"/>
      <c r="R814" s="233"/>
      <c r="S814" s="234" t="e">
        <f>IF(C814="",NA(),MATCH($B814&amp;$C814,'Smelter Reference List'!$J:$J,0))</f>
        <v>#N/A</v>
      </c>
      <c r="T814" s="235"/>
      <c r="U814" s="235">
        <f t="shared" ca="1" si="24"/>
        <v>0</v>
      </c>
      <c r="V814" s="235"/>
      <c r="W814" s="235"/>
      <c r="Y814" s="228" t="str">
        <f t="shared" si="25"/>
        <v/>
      </c>
    </row>
    <row r="815" spans="1:25" s="228" customFormat="1" ht="20.25">
      <c r="A815" s="257"/>
      <c r="B815" s="232" t="str">
        <f>IF(LEN(A815)=0,"",INDEX('Smelter Reference List'!$A:$A,MATCH($A815,'Smelter Reference List'!$E:$E,0)))</f>
        <v/>
      </c>
      <c r="C815" s="297" t="str">
        <f>IF(LEN(A815)=0,"",INDEX('Smelter Reference List'!$C:$C,MATCH($A815,'Smelter Reference List'!$E:$E,0)))</f>
        <v/>
      </c>
      <c r="D815" s="161" t="str">
        <f ca="1">IF(ISERROR($S815),"",OFFSET('Smelter Reference List'!$C$4,$S815-4,0)&amp;"")</f>
        <v/>
      </c>
      <c r="E815" s="161" t="str">
        <f ca="1">IF(ISERROR($S815),"",OFFSET('Smelter Reference List'!$D$4,$S815-4,0)&amp;"")</f>
        <v/>
      </c>
      <c r="F815" s="161" t="str">
        <f ca="1">IF(ISERROR($S815),"",OFFSET('Smelter Reference List'!$E$4,$S815-4,0))</f>
        <v/>
      </c>
      <c r="G815" s="161" t="str">
        <f ca="1">IF(C815=$U$4,"Enter smelter details", IF(ISERROR($S815),"",OFFSET('Smelter Reference List'!$F$4,$S815-4,0)))</f>
        <v/>
      </c>
      <c r="H815" s="247" t="str">
        <f ca="1">IF(ISERROR($S815),"",OFFSET('Smelter Reference List'!$G$4,$S815-4,0))</f>
        <v/>
      </c>
      <c r="I815" s="248" t="str">
        <f ca="1">IF(ISERROR($S815),"",OFFSET('Smelter Reference List'!$H$4,$S815-4,0))</f>
        <v/>
      </c>
      <c r="J815" s="248" t="str">
        <f ca="1">IF(ISERROR($S815),"",OFFSET('Smelter Reference List'!$I$4,$S815-4,0))</f>
        <v/>
      </c>
      <c r="K815" s="245"/>
      <c r="L815" s="245"/>
      <c r="M815" s="245"/>
      <c r="N815" s="245"/>
      <c r="O815" s="245"/>
      <c r="P815" s="245"/>
      <c r="Q815" s="246"/>
      <c r="R815" s="233"/>
      <c r="S815" s="234" t="e">
        <f>IF(C815="",NA(),MATCH($B815&amp;$C815,'Smelter Reference List'!$J:$J,0))</f>
        <v>#N/A</v>
      </c>
      <c r="T815" s="235"/>
      <c r="U815" s="235">
        <f t="shared" ca="1" si="24"/>
        <v>0</v>
      </c>
      <c r="V815" s="235"/>
      <c r="W815" s="235"/>
      <c r="Y815" s="228" t="str">
        <f t="shared" si="25"/>
        <v/>
      </c>
    </row>
    <row r="816" spans="1:25" s="228" customFormat="1" ht="20.25">
      <c r="A816" s="257"/>
      <c r="B816" s="232" t="str">
        <f>IF(LEN(A816)=0,"",INDEX('Smelter Reference List'!$A:$A,MATCH($A816,'Smelter Reference List'!$E:$E,0)))</f>
        <v/>
      </c>
      <c r="C816" s="297" t="str">
        <f>IF(LEN(A816)=0,"",INDEX('Smelter Reference List'!$C:$C,MATCH($A816,'Smelter Reference List'!$E:$E,0)))</f>
        <v/>
      </c>
      <c r="D816" s="161" t="str">
        <f ca="1">IF(ISERROR($S816),"",OFFSET('Smelter Reference List'!$C$4,$S816-4,0)&amp;"")</f>
        <v/>
      </c>
      <c r="E816" s="161" t="str">
        <f ca="1">IF(ISERROR($S816),"",OFFSET('Smelter Reference List'!$D$4,$S816-4,0)&amp;"")</f>
        <v/>
      </c>
      <c r="F816" s="161" t="str">
        <f ca="1">IF(ISERROR($S816),"",OFFSET('Smelter Reference List'!$E$4,$S816-4,0))</f>
        <v/>
      </c>
      <c r="G816" s="161" t="str">
        <f ca="1">IF(C816=$U$4,"Enter smelter details", IF(ISERROR($S816),"",OFFSET('Smelter Reference List'!$F$4,$S816-4,0)))</f>
        <v/>
      </c>
      <c r="H816" s="247" t="str">
        <f ca="1">IF(ISERROR($S816),"",OFFSET('Smelter Reference List'!$G$4,$S816-4,0))</f>
        <v/>
      </c>
      <c r="I816" s="248" t="str">
        <f ca="1">IF(ISERROR($S816),"",OFFSET('Smelter Reference List'!$H$4,$S816-4,0))</f>
        <v/>
      </c>
      <c r="J816" s="248" t="str">
        <f ca="1">IF(ISERROR($S816),"",OFFSET('Smelter Reference List'!$I$4,$S816-4,0))</f>
        <v/>
      </c>
      <c r="K816" s="245"/>
      <c r="L816" s="245"/>
      <c r="M816" s="245"/>
      <c r="N816" s="245"/>
      <c r="O816" s="245"/>
      <c r="P816" s="245"/>
      <c r="Q816" s="246"/>
      <c r="R816" s="233"/>
      <c r="S816" s="234" t="e">
        <f>IF(C816="",NA(),MATCH($B816&amp;$C816,'Smelter Reference List'!$J:$J,0))</f>
        <v>#N/A</v>
      </c>
      <c r="T816" s="235"/>
      <c r="U816" s="235">
        <f t="shared" ca="1" si="24"/>
        <v>0</v>
      </c>
      <c r="V816" s="235"/>
      <c r="W816" s="235"/>
      <c r="Y816" s="228" t="str">
        <f t="shared" si="25"/>
        <v/>
      </c>
    </row>
    <row r="817" spans="1:25" s="228" customFormat="1" ht="20.25">
      <c r="A817" s="257"/>
      <c r="B817" s="232" t="str">
        <f>IF(LEN(A817)=0,"",INDEX('Smelter Reference List'!$A:$A,MATCH($A817,'Smelter Reference List'!$E:$E,0)))</f>
        <v/>
      </c>
      <c r="C817" s="297" t="str">
        <f>IF(LEN(A817)=0,"",INDEX('Smelter Reference List'!$C:$C,MATCH($A817,'Smelter Reference List'!$E:$E,0)))</f>
        <v/>
      </c>
      <c r="D817" s="161" t="str">
        <f ca="1">IF(ISERROR($S817),"",OFFSET('Smelter Reference List'!$C$4,$S817-4,0)&amp;"")</f>
        <v/>
      </c>
      <c r="E817" s="161" t="str">
        <f ca="1">IF(ISERROR($S817),"",OFFSET('Smelter Reference List'!$D$4,$S817-4,0)&amp;"")</f>
        <v/>
      </c>
      <c r="F817" s="161" t="str">
        <f ca="1">IF(ISERROR($S817),"",OFFSET('Smelter Reference List'!$E$4,$S817-4,0))</f>
        <v/>
      </c>
      <c r="G817" s="161" t="str">
        <f ca="1">IF(C817=$U$4,"Enter smelter details", IF(ISERROR($S817),"",OFFSET('Smelter Reference List'!$F$4,$S817-4,0)))</f>
        <v/>
      </c>
      <c r="H817" s="247" t="str">
        <f ca="1">IF(ISERROR($S817),"",OFFSET('Smelter Reference List'!$G$4,$S817-4,0))</f>
        <v/>
      </c>
      <c r="I817" s="248" t="str">
        <f ca="1">IF(ISERROR($S817),"",OFFSET('Smelter Reference List'!$H$4,$S817-4,0))</f>
        <v/>
      </c>
      <c r="J817" s="248" t="str">
        <f ca="1">IF(ISERROR($S817),"",OFFSET('Smelter Reference List'!$I$4,$S817-4,0))</f>
        <v/>
      </c>
      <c r="K817" s="245"/>
      <c r="L817" s="245"/>
      <c r="M817" s="245"/>
      <c r="N817" s="245"/>
      <c r="O817" s="245"/>
      <c r="P817" s="245"/>
      <c r="Q817" s="246"/>
      <c r="R817" s="233"/>
      <c r="S817" s="234" t="e">
        <f>IF(C817="",NA(),MATCH($B817&amp;$C817,'Smelter Reference List'!$J:$J,0))</f>
        <v>#N/A</v>
      </c>
      <c r="T817" s="235"/>
      <c r="U817" s="235">
        <f t="shared" ca="1" si="24"/>
        <v>0</v>
      </c>
      <c r="V817" s="235"/>
      <c r="W817" s="235"/>
      <c r="Y817" s="228" t="str">
        <f t="shared" si="25"/>
        <v/>
      </c>
    </row>
    <row r="818" spans="1:25" s="228" customFormat="1" ht="20.25">
      <c r="A818" s="257"/>
      <c r="B818" s="232" t="str">
        <f>IF(LEN(A818)=0,"",INDEX('Smelter Reference List'!$A:$A,MATCH($A818,'Smelter Reference List'!$E:$E,0)))</f>
        <v/>
      </c>
      <c r="C818" s="297" t="str">
        <f>IF(LEN(A818)=0,"",INDEX('Smelter Reference List'!$C:$C,MATCH($A818,'Smelter Reference List'!$E:$E,0)))</f>
        <v/>
      </c>
      <c r="D818" s="161" t="str">
        <f ca="1">IF(ISERROR($S818),"",OFFSET('Smelter Reference List'!$C$4,$S818-4,0)&amp;"")</f>
        <v/>
      </c>
      <c r="E818" s="161" t="str">
        <f ca="1">IF(ISERROR($S818),"",OFFSET('Smelter Reference List'!$D$4,$S818-4,0)&amp;"")</f>
        <v/>
      </c>
      <c r="F818" s="161" t="str">
        <f ca="1">IF(ISERROR($S818),"",OFFSET('Smelter Reference List'!$E$4,$S818-4,0))</f>
        <v/>
      </c>
      <c r="G818" s="161" t="str">
        <f ca="1">IF(C818=$U$4,"Enter smelter details", IF(ISERROR($S818),"",OFFSET('Smelter Reference List'!$F$4,$S818-4,0)))</f>
        <v/>
      </c>
      <c r="H818" s="247" t="str">
        <f ca="1">IF(ISERROR($S818),"",OFFSET('Smelter Reference List'!$G$4,$S818-4,0))</f>
        <v/>
      </c>
      <c r="I818" s="248" t="str">
        <f ca="1">IF(ISERROR($S818),"",OFFSET('Smelter Reference List'!$H$4,$S818-4,0))</f>
        <v/>
      </c>
      <c r="J818" s="248" t="str">
        <f ca="1">IF(ISERROR($S818),"",OFFSET('Smelter Reference List'!$I$4,$S818-4,0))</f>
        <v/>
      </c>
      <c r="K818" s="245"/>
      <c r="L818" s="245"/>
      <c r="M818" s="245"/>
      <c r="N818" s="245"/>
      <c r="O818" s="245"/>
      <c r="P818" s="245"/>
      <c r="Q818" s="246"/>
      <c r="R818" s="233"/>
      <c r="S818" s="234" t="e">
        <f>IF(C818="",NA(),MATCH($B818&amp;$C818,'Smelter Reference List'!$J:$J,0))</f>
        <v>#N/A</v>
      </c>
      <c r="T818" s="235"/>
      <c r="U818" s="235">
        <f t="shared" ca="1" si="24"/>
        <v>0</v>
      </c>
      <c r="V818" s="235"/>
      <c r="W818" s="235"/>
      <c r="Y818" s="228" t="str">
        <f t="shared" si="25"/>
        <v/>
      </c>
    </row>
    <row r="819" spans="1:25" s="228" customFormat="1" ht="20.25">
      <c r="A819" s="257"/>
      <c r="B819" s="232" t="str">
        <f>IF(LEN(A819)=0,"",INDEX('Smelter Reference List'!$A:$A,MATCH($A819,'Smelter Reference List'!$E:$E,0)))</f>
        <v/>
      </c>
      <c r="C819" s="297" t="str">
        <f>IF(LEN(A819)=0,"",INDEX('Smelter Reference List'!$C:$C,MATCH($A819,'Smelter Reference List'!$E:$E,0)))</f>
        <v/>
      </c>
      <c r="D819" s="161" t="str">
        <f ca="1">IF(ISERROR($S819),"",OFFSET('Smelter Reference List'!$C$4,$S819-4,0)&amp;"")</f>
        <v/>
      </c>
      <c r="E819" s="161" t="str">
        <f ca="1">IF(ISERROR($S819),"",OFFSET('Smelter Reference List'!$D$4,$S819-4,0)&amp;"")</f>
        <v/>
      </c>
      <c r="F819" s="161" t="str">
        <f ca="1">IF(ISERROR($S819),"",OFFSET('Smelter Reference List'!$E$4,$S819-4,0))</f>
        <v/>
      </c>
      <c r="G819" s="161" t="str">
        <f ca="1">IF(C819=$U$4,"Enter smelter details", IF(ISERROR($S819),"",OFFSET('Smelter Reference List'!$F$4,$S819-4,0)))</f>
        <v/>
      </c>
      <c r="H819" s="247" t="str">
        <f ca="1">IF(ISERROR($S819),"",OFFSET('Smelter Reference List'!$G$4,$S819-4,0))</f>
        <v/>
      </c>
      <c r="I819" s="248" t="str">
        <f ca="1">IF(ISERROR($S819),"",OFFSET('Smelter Reference List'!$H$4,$S819-4,0))</f>
        <v/>
      </c>
      <c r="J819" s="248" t="str">
        <f ca="1">IF(ISERROR($S819),"",OFFSET('Smelter Reference List'!$I$4,$S819-4,0))</f>
        <v/>
      </c>
      <c r="K819" s="245"/>
      <c r="L819" s="245"/>
      <c r="M819" s="245"/>
      <c r="N819" s="245"/>
      <c r="O819" s="245"/>
      <c r="P819" s="245"/>
      <c r="Q819" s="246"/>
      <c r="R819" s="233"/>
      <c r="S819" s="234" t="e">
        <f>IF(C819="",NA(),MATCH($B819&amp;$C819,'Smelter Reference List'!$J:$J,0))</f>
        <v>#N/A</v>
      </c>
      <c r="T819" s="235"/>
      <c r="U819" s="235">
        <f t="shared" ca="1" si="24"/>
        <v>0</v>
      </c>
      <c r="V819" s="235"/>
      <c r="W819" s="235"/>
      <c r="Y819" s="228" t="str">
        <f t="shared" si="25"/>
        <v/>
      </c>
    </row>
    <row r="820" spans="1:25" s="228" customFormat="1" ht="20.25">
      <c r="A820" s="257"/>
      <c r="B820" s="232" t="str">
        <f>IF(LEN(A820)=0,"",INDEX('Smelter Reference List'!$A:$A,MATCH($A820,'Smelter Reference List'!$E:$E,0)))</f>
        <v/>
      </c>
      <c r="C820" s="297" t="str">
        <f>IF(LEN(A820)=0,"",INDEX('Smelter Reference List'!$C:$C,MATCH($A820,'Smelter Reference List'!$E:$E,0)))</f>
        <v/>
      </c>
      <c r="D820" s="161" t="str">
        <f ca="1">IF(ISERROR($S820),"",OFFSET('Smelter Reference List'!$C$4,$S820-4,0)&amp;"")</f>
        <v/>
      </c>
      <c r="E820" s="161" t="str">
        <f ca="1">IF(ISERROR($S820),"",OFFSET('Smelter Reference List'!$D$4,$S820-4,0)&amp;"")</f>
        <v/>
      </c>
      <c r="F820" s="161" t="str">
        <f ca="1">IF(ISERROR($S820),"",OFFSET('Smelter Reference List'!$E$4,$S820-4,0))</f>
        <v/>
      </c>
      <c r="G820" s="161" t="str">
        <f ca="1">IF(C820=$U$4,"Enter smelter details", IF(ISERROR($S820),"",OFFSET('Smelter Reference List'!$F$4,$S820-4,0)))</f>
        <v/>
      </c>
      <c r="H820" s="247" t="str">
        <f ca="1">IF(ISERROR($S820),"",OFFSET('Smelter Reference List'!$G$4,$S820-4,0))</f>
        <v/>
      </c>
      <c r="I820" s="248" t="str">
        <f ca="1">IF(ISERROR($S820),"",OFFSET('Smelter Reference List'!$H$4,$S820-4,0))</f>
        <v/>
      </c>
      <c r="J820" s="248" t="str">
        <f ca="1">IF(ISERROR($S820),"",OFFSET('Smelter Reference List'!$I$4,$S820-4,0))</f>
        <v/>
      </c>
      <c r="K820" s="245"/>
      <c r="L820" s="245"/>
      <c r="M820" s="245"/>
      <c r="N820" s="245"/>
      <c r="O820" s="245"/>
      <c r="P820" s="245"/>
      <c r="Q820" s="246"/>
      <c r="R820" s="233"/>
      <c r="S820" s="234" t="e">
        <f>IF(C820="",NA(),MATCH($B820&amp;$C820,'Smelter Reference List'!$J:$J,0))</f>
        <v>#N/A</v>
      </c>
      <c r="T820" s="235"/>
      <c r="U820" s="235">
        <f t="shared" ca="1" si="24"/>
        <v>0</v>
      </c>
      <c r="V820" s="235"/>
      <c r="W820" s="235"/>
      <c r="Y820" s="228" t="str">
        <f t="shared" si="25"/>
        <v/>
      </c>
    </row>
    <row r="821" spans="1:25" s="228" customFormat="1" ht="20.25">
      <c r="A821" s="257"/>
      <c r="B821" s="232" t="str">
        <f>IF(LEN(A821)=0,"",INDEX('Smelter Reference List'!$A:$A,MATCH($A821,'Smelter Reference List'!$E:$E,0)))</f>
        <v/>
      </c>
      <c r="C821" s="297" t="str">
        <f>IF(LEN(A821)=0,"",INDEX('Smelter Reference List'!$C:$C,MATCH($A821,'Smelter Reference List'!$E:$E,0)))</f>
        <v/>
      </c>
      <c r="D821" s="161" t="str">
        <f ca="1">IF(ISERROR($S821),"",OFFSET('Smelter Reference List'!$C$4,$S821-4,0)&amp;"")</f>
        <v/>
      </c>
      <c r="E821" s="161" t="str">
        <f ca="1">IF(ISERROR($S821),"",OFFSET('Smelter Reference List'!$D$4,$S821-4,0)&amp;"")</f>
        <v/>
      </c>
      <c r="F821" s="161" t="str">
        <f ca="1">IF(ISERROR($S821),"",OFFSET('Smelter Reference List'!$E$4,$S821-4,0))</f>
        <v/>
      </c>
      <c r="G821" s="161" t="str">
        <f ca="1">IF(C821=$U$4,"Enter smelter details", IF(ISERROR($S821),"",OFFSET('Smelter Reference List'!$F$4,$S821-4,0)))</f>
        <v/>
      </c>
      <c r="H821" s="247" t="str">
        <f ca="1">IF(ISERROR($S821),"",OFFSET('Smelter Reference List'!$G$4,$S821-4,0))</f>
        <v/>
      </c>
      <c r="I821" s="248" t="str">
        <f ca="1">IF(ISERROR($S821),"",OFFSET('Smelter Reference List'!$H$4,$S821-4,0))</f>
        <v/>
      </c>
      <c r="J821" s="248" t="str">
        <f ca="1">IF(ISERROR($S821),"",OFFSET('Smelter Reference List'!$I$4,$S821-4,0))</f>
        <v/>
      </c>
      <c r="K821" s="245"/>
      <c r="L821" s="245"/>
      <c r="M821" s="245"/>
      <c r="N821" s="245"/>
      <c r="O821" s="245"/>
      <c r="P821" s="245"/>
      <c r="Q821" s="246"/>
      <c r="R821" s="233"/>
      <c r="S821" s="234" t="e">
        <f>IF(C821="",NA(),MATCH($B821&amp;$C821,'Smelter Reference List'!$J:$J,0))</f>
        <v>#N/A</v>
      </c>
      <c r="T821" s="235"/>
      <c r="U821" s="235">
        <f t="shared" ca="1" si="24"/>
        <v>0</v>
      </c>
      <c r="V821" s="235"/>
      <c r="W821" s="235"/>
      <c r="Y821" s="228" t="str">
        <f t="shared" si="25"/>
        <v/>
      </c>
    </row>
    <row r="822" spans="1:25" s="228" customFormat="1" ht="20.25">
      <c r="A822" s="257"/>
      <c r="B822" s="232" t="str">
        <f>IF(LEN(A822)=0,"",INDEX('Smelter Reference List'!$A:$A,MATCH($A822,'Smelter Reference List'!$E:$E,0)))</f>
        <v/>
      </c>
      <c r="C822" s="297" t="str">
        <f>IF(LEN(A822)=0,"",INDEX('Smelter Reference List'!$C:$C,MATCH($A822,'Smelter Reference List'!$E:$E,0)))</f>
        <v/>
      </c>
      <c r="D822" s="161" t="str">
        <f ca="1">IF(ISERROR($S822),"",OFFSET('Smelter Reference List'!$C$4,$S822-4,0)&amp;"")</f>
        <v/>
      </c>
      <c r="E822" s="161" t="str">
        <f ca="1">IF(ISERROR($S822),"",OFFSET('Smelter Reference List'!$D$4,$S822-4,0)&amp;"")</f>
        <v/>
      </c>
      <c r="F822" s="161" t="str">
        <f ca="1">IF(ISERROR($S822),"",OFFSET('Smelter Reference List'!$E$4,$S822-4,0))</f>
        <v/>
      </c>
      <c r="G822" s="161" t="str">
        <f ca="1">IF(C822=$U$4,"Enter smelter details", IF(ISERROR($S822),"",OFFSET('Smelter Reference List'!$F$4,$S822-4,0)))</f>
        <v/>
      </c>
      <c r="H822" s="247" t="str">
        <f ca="1">IF(ISERROR($S822),"",OFFSET('Smelter Reference List'!$G$4,$S822-4,0))</f>
        <v/>
      </c>
      <c r="I822" s="248" t="str">
        <f ca="1">IF(ISERROR($S822),"",OFFSET('Smelter Reference List'!$H$4,$S822-4,0))</f>
        <v/>
      </c>
      <c r="J822" s="248" t="str">
        <f ca="1">IF(ISERROR($S822),"",OFFSET('Smelter Reference List'!$I$4,$S822-4,0))</f>
        <v/>
      </c>
      <c r="K822" s="245"/>
      <c r="L822" s="245"/>
      <c r="M822" s="245"/>
      <c r="N822" s="245"/>
      <c r="O822" s="245"/>
      <c r="P822" s="245"/>
      <c r="Q822" s="246"/>
      <c r="R822" s="233"/>
      <c r="S822" s="234" t="e">
        <f>IF(C822="",NA(),MATCH($B822&amp;$C822,'Smelter Reference List'!$J:$J,0))</f>
        <v>#N/A</v>
      </c>
      <c r="T822" s="235"/>
      <c r="U822" s="235">
        <f t="shared" ca="1" si="24"/>
        <v>0</v>
      </c>
      <c r="V822" s="235"/>
      <c r="W822" s="235"/>
      <c r="Y822" s="228" t="str">
        <f t="shared" si="25"/>
        <v/>
      </c>
    </row>
    <row r="823" spans="1:25" s="228" customFormat="1" ht="20.25">
      <c r="A823" s="257"/>
      <c r="B823" s="232" t="str">
        <f>IF(LEN(A823)=0,"",INDEX('Smelter Reference List'!$A:$A,MATCH($A823,'Smelter Reference List'!$E:$E,0)))</f>
        <v/>
      </c>
      <c r="C823" s="297" t="str">
        <f>IF(LEN(A823)=0,"",INDEX('Smelter Reference List'!$C:$C,MATCH($A823,'Smelter Reference List'!$E:$E,0)))</f>
        <v/>
      </c>
      <c r="D823" s="161" t="str">
        <f ca="1">IF(ISERROR($S823),"",OFFSET('Smelter Reference List'!$C$4,$S823-4,0)&amp;"")</f>
        <v/>
      </c>
      <c r="E823" s="161" t="str">
        <f ca="1">IF(ISERROR($S823),"",OFFSET('Smelter Reference List'!$D$4,$S823-4,0)&amp;"")</f>
        <v/>
      </c>
      <c r="F823" s="161" t="str">
        <f ca="1">IF(ISERROR($S823),"",OFFSET('Smelter Reference List'!$E$4,$S823-4,0))</f>
        <v/>
      </c>
      <c r="G823" s="161" t="str">
        <f ca="1">IF(C823=$U$4,"Enter smelter details", IF(ISERROR($S823),"",OFFSET('Smelter Reference List'!$F$4,$S823-4,0)))</f>
        <v/>
      </c>
      <c r="H823" s="247" t="str">
        <f ca="1">IF(ISERROR($S823),"",OFFSET('Smelter Reference List'!$G$4,$S823-4,0))</f>
        <v/>
      </c>
      <c r="I823" s="248" t="str">
        <f ca="1">IF(ISERROR($S823),"",OFFSET('Smelter Reference List'!$H$4,$S823-4,0))</f>
        <v/>
      </c>
      <c r="J823" s="248" t="str">
        <f ca="1">IF(ISERROR($S823),"",OFFSET('Smelter Reference List'!$I$4,$S823-4,0))</f>
        <v/>
      </c>
      <c r="K823" s="245"/>
      <c r="L823" s="245"/>
      <c r="M823" s="245"/>
      <c r="N823" s="245"/>
      <c r="O823" s="245"/>
      <c r="P823" s="245"/>
      <c r="Q823" s="246"/>
      <c r="R823" s="233"/>
      <c r="S823" s="234" t="e">
        <f>IF(C823="",NA(),MATCH($B823&amp;$C823,'Smelter Reference List'!$J:$J,0))</f>
        <v>#N/A</v>
      </c>
      <c r="T823" s="235"/>
      <c r="U823" s="235">
        <f t="shared" ca="1" si="24"/>
        <v>0</v>
      </c>
      <c r="V823" s="235"/>
      <c r="W823" s="235"/>
      <c r="Y823" s="228" t="str">
        <f t="shared" si="25"/>
        <v/>
      </c>
    </row>
    <row r="824" spans="1:25" s="228" customFormat="1" ht="20.25">
      <c r="A824" s="257"/>
      <c r="B824" s="232" t="str">
        <f>IF(LEN(A824)=0,"",INDEX('Smelter Reference List'!$A:$A,MATCH($A824,'Smelter Reference List'!$E:$E,0)))</f>
        <v/>
      </c>
      <c r="C824" s="297" t="str">
        <f>IF(LEN(A824)=0,"",INDEX('Smelter Reference List'!$C:$C,MATCH($A824,'Smelter Reference List'!$E:$E,0)))</f>
        <v/>
      </c>
      <c r="D824" s="161" t="str">
        <f ca="1">IF(ISERROR($S824),"",OFFSET('Smelter Reference List'!$C$4,$S824-4,0)&amp;"")</f>
        <v/>
      </c>
      <c r="E824" s="161" t="str">
        <f ca="1">IF(ISERROR($S824),"",OFFSET('Smelter Reference List'!$D$4,$S824-4,0)&amp;"")</f>
        <v/>
      </c>
      <c r="F824" s="161" t="str">
        <f ca="1">IF(ISERROR($S824),"",OFFSET('Smelter Reference List'!$E$4,$S824-4,0))</f>
        <v/>
      </c>
      <c r="G824" s="161" t="str">
        <f ca="1">IF(C824=$U$4,"Enter smelter details", IF(ISERROR($S824),"",OFFSET('Smelter Reference List'!$F$4,$S824-4,0)))</f>
        <v/>
      </c>
      <c r="H824" s="247" t="str">
        <f ca="1">IF(ISERROR($S824),"",OFFSET('Smelter Reference List'!$G$4,$S824-4,0))</f>
        <v/>
      </c>
      <c r="I824" s="248" t="str">
        <f ca="1">IF(ISERROR($S824),"",OFFSET('Smelter Reference List'!$H$4,$S824-4,0))</f>
        <v/>
      </c>
      <c r="J824" s="248" t="str">
        <f ca="1">IF(ISERROR($S824),"",OFFSET('Smelter Reference List'!$I$4,$S824-4,0))</f>
        <v/>
      </c>
      <c r="K824" s="245"/>
      <c r="L824" s="245"/>
      <c r="M824" s="245"/>
      <c r="N824" s="245"/>
      <c r="O824" s="245"/>
      <c r="P824" s="245"/>
      <c r="Q824" s="246"/>
      <c r="R824" s="233"/>
      <c r="S824" s="234" t="e">
        <f>IF(C824="",NA(),MATCH($B824&amp;$C824,'Smelter Reference List'!$J:$J,0))</f>
        <v>#N/A</v>
      </c>
      <c r="T824" s="235"/>
      <c r="U824" s="235">
        <f t="shared" ca="1" si="24"/>
        <v>0</v>
      </c>
      <c r="V824" s="235"/>
      <c r="W824" s="235"/>
      <c r="Y824" s="228" t="str">
        <f t="shared" si="25"/>
        <v/>
      </c>
    </row>
    <row r="825" spans="1:25" s="228" customFormat="1" ht="20.25">
      <c r="A825" s="257"/>
      <c r="B825" s="232" t="str">
        <f>IF(LEN(A825)=0,"",INDEX('Smelter Reference List'!$A:$A,MATCH($A825,'Smelter Reference List'!$E:$E,0)))</f>
        <v/>
      </c>
      <c r="C825" s="297" t="str">
        <f>IF(LEN(A825)=0,"",INDEX('Smelter Reference List'!$C:$C,MATCH($A825,'Smelter Reference List'!$E:$E,0)))</f>
        <v/>
      </c>
      <c r="D825" s="161" t="str">
        <f ca="1">IF(ISERROR($S825),"",OFFSET('Smelter Reference List'!$C$4,$S825-4,0)&amp;"")</f>
        <v/>
      </c>
      <c r="E825" s="161" t="str">
        <f ca="1">IF(ISERROR($S825),"",OFFSET('Smelter Reference List'!$D$4,$S825-4,0)&amp;"")</f>
        <v/>
      </c>
      <c r="F825" s="161" t="str">
        <f ca="1">IF(ISERROR($S825),"",OFFSET('Smelter Reference List'!$E$4,$S825-4,0))</f>
        <v/>
      </c>
      <c r="G825" s="161" t="str">
        <f ca="1">IF(C825=$U$4,"Enter smelter details", IF(ISERROR($S825),"",OFFSET('Smelter Reference List'!$F$4,$S825-4,0)))</f>
        <v/>
      </c>
      <c r="H825" s="247" t="str">
        <f ca="1">IF(ISERROR($S825),"",OFFSET('Smelter Reference List'!$G$4,$S825-4,0))</f>
        <v/>
      </c>
      <c r="I825" s="248" t="str">
        <f ca="1">IF(ISERROR($S825),"",OFFSET('Smelter Reference List'!$H$4,$S825-4,0))</f>
        <v/>
      </c>
      <c r="J825" s="248" t="str">
        <f ca="1">IF(ISERROR($S825),"",OFFSET('Smelter Reference List'!$I$4,$S825-4,0))</f>
        <v/>
      </c>
      <c r="K825" s="245"/>
      <c r="L825" s="245"/>
      <c r="M825" s="245"/>
      <c r="N825" s="245"/>
      <c r="O825" s="245"/>
      <c r="P825" s="245"/>
      <c r="Q825" s="246"/>
      <c r="R825" s="233"/>
      <c r="S825" s="234" t="e">
        <f>IF(C825="",NA(),MATCH($B825&amp;$C825,'Smelter Reference List'!$J:$J,0))</f>
        <v>#N/A</v>
      </c>
      <c r="T825" s="235"/>
      <c r="U825" s="235">
        <f t="shared" ca="1" si="24"/>
        <v>0</v>
      </c>
      <c r="V825" s="235"/>
      <c r="W825" s="235"/>
      <c r="Y825" s="228" t="str">
        <f t="shared" si="25"/>
        <v/>
      </c>
    </row>
    <row r="826" spans="1:25" s="228" customFormat="1" ht="20.25">
      <c r="A826" s="257"/>
      <c r="B826" s="232" t="str">
        <f>IF(LEN(A826)=0,"",INDEX('Smelter Reference List'!$A:$A,MATCH($A826,'Smelter Reference List'!$E:$E,0)))</f>
        <v/>
      </c>
      <c r="C826" s="297" t="str">
        <f>IF(LEN(A826)=0,"",INDEX('Smelter Reference List'!$C:$C,MATCH($A826,'Smelter Reference List'!$E:$E,0)))</f>
        <v/>
      </c>
      <c r="D826" s="161" t="str">
        <f ca="1">IF(ISERROR($S826),"",OFFSET('Smelter Reference List'!$C$4,$S826-4,0)&amp;"")</f>
        <v/>
      </c>
      <c r="E826" s="161" t="str">
        <f ca="1">IF(ISERROR($S826),"",OFFSET('Smelter Reference List'!$D$4,$S826-4,0)&amp;"")</f>
        <v/>
      </c>
      <c r="F826" s="161" t="str">
        <f ca="1">IF(ISERROR($S826),"",OFFSET('Smelter Reference List'!$E$4,$S826-4,0))</f>
        <v/>
      </c>
      <c r="G826" s="161" t="str">
        <f ca="1">IF(C826=$U$4,"Enter smelter details", IF(ISERROR($S826),"",OFFSET('Smelter Reference List'!$F$4,$S826-4,0)))</f>
        <v/>
      </c>
      <c r="H826" s="247" t="str">
        <f ca="1">IF(ISERROR($S826),"",OFFSET('Smelter Reference List'!$G$4,$S826-4,0))</f>
        <v/>
      </c>
      <c r="I826" s="248" t="str">
        <f ca="1">IF(ISERROR($S826),"",OFFSET('Smelter Reference List'!$H$4,$S826-4,0))</f>
        <v/>
      </c>
      <c r="J826" s="248" t="str">
        <f ca="1">IF(ISERROR($S826),"",OFFSET('Smelter Reference List'!$I$4,$S826-4,0))</f>
        <v/>
      </c>
      <c r="K826" s="245"/>
      <c r="L826" s="245"/>
      <c r="M826" s="245"/>
      <c r="N826" s="245"/>
      <c r="O826" s="245"/>
      <c r="P826" s="245"/>
      <c r="Q826" s="246"/>
      <c r="R826" s="233"/>
      <c r="S826" s="234" t="e">
        <f>IF(C826="",NA(),MATCH($B826&amp;$C826,'Smelter Reference List'!$J:$J,0))</f>
        <v>#N/A</v>
      </c>
      <c r="T826" s="235"/>
      <c r="U826" s="235">
        <f t="shared" ca="1" si="24"/>
        <v>0</v>
      </c>
      <c r="V826" s="235"/>
      <c r="W826" s="235"/>
      <c r="Y826" s="228" t="str">
        <f t="shared" si="25"/>
        <v/>
      </c>
    </row>
    <row r="827" spans="1:25" s="228" customFormat="1" ht="20.25">
      <c r="A827" s="257"/>
      <c r="B827" s="232" t="str">
        <f>IF(LEN(A827)=0,"",INDEX('Smelter Reference List'!$A:$A,MATCH($A827,'Smelter Reference List'!$E:$E,0)))</f>
        <v/>
      </c>
      <c r="C827" s="297" t="str">
        <f>IF(LEN(A827)=0,"",INDEX('Smelter Reference List'!$C:$C,MATCH($A827,'Smelter Reference List'!$E:$E,0)))</f>
        <v/>
      </c>
      <c r="D827" s="161" t="str">
        <f ca="1">IF(ISERROR($S827),"",OFFSET('Smelter Reference List'!$C$4,$S827-4,0)&amp;"")</f>
        <v/>
      </c>
      <c r="E827" s="161" t="str">
        <f ca="1">IF(ISERROR($S827),"",OFFSET('Smelter Reference List'!$D$4,$S827-4,0)&amp;"")</f>
        <v/>
      </c>
      <c r="F827" s="161" t="str">
        <f ca="1">IF(ISERROR($S827),"",OFFSET('Smelter Reference List'!$E$4,$S827-4,0))</f>
        <v/>
      </c>
      <c r="G827" s="161" t="str">
        <f ca="1">IF(C827=$U$4,"Enter smelter details", IF(ISERROR($S827),"",OFFSET('Smelter Reference List'!$F$4,$S827-4,0)))</f>
        <v/>
      </c>
      <c r="H827" s="247" t="str">
        <f ca="1">IF(ISERROR($S827),"",OFFSET('Smelter Reference List'!$G$4,$S827-4,0))</f>
        <v/>
      </c>
      <c r="I827" s="248" t="str">
        <f ca="1">IF(ISERROR($S827),"",OFFSET('Smelter Reference List'!$H$4,$S827-4,0))</f>
        <v/>
      </c>
      <c r="J827" s="248" t="str">
        <f ca="1">IF(ISERROR($S827),"",OFFSET('Smelter Reference List'!$I$4,$S827-4,0))</f>
        <v/>
      </c>
      <c r="K827" s="245"/>
      <c r="L827" s="245"/>
      <c r="M827" s="245"/>
      <c r="N827" s="245"/>
      <c r="O827" s="245"/>
      <c r="P827" s="245"/>
      <c r="Q827" s="246"/>
      <c r="R827" s="233"/>
      <c r="S827" s="234" t="e">
        <f>IF(C827="",NA(),MATCH($B827&amp;$C827,'Smelter Reference List'!$J:$J,0))</f>
        <v>#N/A</v>
      </c>
      <c r="T827" s="235"/>
      <c r="U827" s="235">
        <f t="shared" ca="1" si="24"/>
        <v>0</v>
      </c>
      <c r="V827" s="235"/>
      <c r="W827" s="235"/>
      <c r="Y827" s="228" t="str">
        <f t="shared" si="25"/>
        <v/>
      </c>
    </row>
    <row r="828" spans="1:25" s="228" customFormat="1" ht="20.25">
      <c r="A828" s="257"/>
      <c r="B828" s="232" t="str">
        <f>IF(LEN(A828)=0,"",INDEX('Smelter Reference List'!$A:$A,MATCH($A828,'Smelter Reference List'!$E:$E,0)))</f>
        <v/>
      </c>
      <c r="C828" s="297" t="str">
        <f>IF(LEN(A828)=0,"",INDEX('Smelter Reference List'!$C:$C,MATCH($A828,'Smelter Reference List'!$E:$E,0)))</f>
        <v/>
      </c>
      <c r="D828" s="161" t="str">
        <f ca="1">IF(ISERROR($S828),"",OFFSET('Smelter Reference List'!$C$4,$S828-4,0)&amp;"")</f>
        <v/>
      </c>
      <c r="E828" s="161" t="str">
        <f ca="1">IF(ISERROR($S828),"",OFFSET('Smelter Reference List'!$D$4,$S828-4,0)&amp;"")</f>
        <v/>
      </c>
      <c r="F828" s="161" t="str">
        <f ca="1">IF(ISERROR($S828),"",OFFSET('Smelter Reference List'!$E$4,$S828-4,0))</f>
        <v/>
      </c>
      <c r="G828" s="161" t="str">
        <f ca="1">IF(C828=$U$4,"Enter smelter details", IF(ISERROR($S828),"",OFFSET('Smelter Reference List'!$F$4,$S828-4,0)))</f>
        <v/>
      </c>
      <c r="H828" s="247" t="str">
        <f ca="1">IF(ISERROR($S828),"",OFFSET('Smelter Reference List'!$G$4,$S828-4,0))</f>
        <v/>
      </c>
      <c r="I828" s="248" t="str">
        <f ca="1">IF(ISERROR($S828),"",OFFSET('Smelter Reference List'!$H$4,$S828-4,0))</f>
        <v/>
      </c>
      <c r="J828" s="248" t="str">
        <f ca="1">IF(ISERROR($S828),"",OFFSET('Smelter Reference List'!$I$4,$S828-4,0))</f>
        <v/>
      </c>
      <c r="K828" s="245"/>
      <c r="L828" s="245"/>
      <c r="M828" s="245"/>
      <c r="N828" s="245"/>
      <c r="O828" s="245"/>
      <c r="P828" s="245"/>
      <c r="Q828" s="246"/>
      <c r="R828" s="233"/>
      <c r="S828" s="234" t="e">
        <f>IF(C828="",NA(),MATCH($B828&amp;$C828,'Smelter Reference List'!$J:$J,0))</f>
        <v>#N/A</v>
      </c>
      <c r="T828" s="235"/>
      <c r="U828" s="235">
        <f t="shared" ca="1" si="24"/>
        <v>0</v>
      </c>
      <c r="V828" s="235"/>
      <c r="W828" s="235"/>
      <c r="Y828" s="228" t="str">
        <f t="shared" si="25"/>
        <v/>
      </c>
    </row>
    <row r="829" spans="1:25" s="228" customFormat="1" ht="20.25">
      <c r="A829" s="257"/>
      <c r="B829" s="232" t="str">
        <f>IF(LEN(A829)=0,"",INDEX('Smelter Reference List'!$A:$A,MATCH($A829,'Smelter Reference List'!$E:$E,0)))</f>
        <v/>
      </c>
      <c r="C829" s="297" t="str">
        <f>IF(LEN(A829)=0,"",INDEX('Smelter Reference List'!$C:$C,MATCH($A829,'Smelter Reference List'!$E:$E,0)))</f>
        <v/>
      </c>
      <c r="D829" s="161" t="str">
        <f ca="1">IF(ISERROR($S829),"",OFFSET('Smelter Reference List'!$C$4,$S829-4,0)&amp;"")</f>
        <v/>
      </c>
      <c r="E829" s="161" t="str">
        <f ca="1">IF(ISERROR($S829),"",OFFSET('Smelter Reference List'!$D$4,$S829-4,0)&amp;"")</f>
        <v/>
      </c>
      <c r="F829" s="161" t="str">
        <f ca="1">IF(ISERROR($S829),"",OFFSET('Smelter Reference List'!$E$4,$S829-4,0))</f>
        <v/>
      </c>
      <c r="G829" s="161" t="str">
        <f ca="1">IF(C829=$U$4,"Enter smelter details", IF(ISERROR($S829),"",OFFSET('Smelter Reference List'!$F$4,$S829-4,0)))</f>
        <v/>
      </c>
      <c r="H829" s="247" t="str">
        <f ca="1">IF(ISERROR($S829),"",OFFSET('Smelter Reference List'!$G$4,$S829-4,0))</f>
        <v/>
      </c>
      <c r="I829" s="248" t="str">
        <f ca="1">IF(ISERROR($S829),"",OFFSET('Smelter Reference List'!$H$4,$S829-4,0))</f>
        <v/>
      </c>
      <c r="J829" s="248" t="str">
        <f ca="1">IF(ISERROR($S829),"",OFFSET('Smelter Reference List'!$I$4,$S829-4,0))</f>
        <v/>
      </c>
      <c r="K829" s="245"/>
      <c r="L829" s="245"/>
      <c r="M829" s="245"/>
      <c r="N829" s="245"/>
      <c r="O829" s="245"/>
      <c r="P829" s="245"/>
      <c r="Q829" s="246"/>
      <c r="R829" s="233"/>
      <c r="S829" s="234" t="e">
        <f>IF(C829="",NA(),MATCH($B829&amp;$C829,'Smelter Reference List'!$J:$J,0))</f>
        <v>#N/A</v>
      </c>
      <c r="T829" s="235"/>
      <c r="U829" s="235">
        <f t="shared" ca="1" si="24"/>
        <v>0</v>
      </c>
      <c r="V829" s="235"/>
      <c r="W829" s="235"/>
      <c r="Y829" s="228" t="str">
        <f t="shared" si="25"/>
        <v/>
      </c>
    </row>
    <row r="830" spans="1:25" s="228" customFormat="1" ht="20.25">
      <c r="A830" s="257"/>
      <c r="B830" s="232" t="str">
        <f>IF(LEN(A830)=0,"",INDEX('Smelter Reference List'!$A:$A,MATCH($A830,'Smelter Reference List'!$E:$E,0)))</f>
        <v/>
      </c>
      <c r="C830" s="297" t="str">
        <f>IF(LEN(A830)=0,"",INDEX('Smelter Reference List'!$C:$C,MATCH($A830,'Smelter Reference List'!$E:$E,0)))</f>
        <v/>
      </c>
      <c r="D830" s="161" t="str">
        <f ca="1">IF(ISERROR($S830),"",OFFSET('Smelter Reference List'!$C$4,$S830-4,0)&amp;"")</f>
        <v/>
      </c>
      <c r="E830" s="161" t="str">
        <f ca="1">IF(ISERROR($S830),"",OFFSET('Smelter Reference List'!$D$4,$S830-4,0)&amp;"")</f>
        <v/>
      </c>
      <c r="F830" s="161" t="str">
        <f ca="1">IF(ISERROR($S830),"",OFFSET('Smelter Reference List'!$E$4,$S830-4,0))</f>
        <v/>
      </c>
      <c r="G830" s="161" t="str">
        <f ca="1">IF(C830=$U$4,"Enter smelter details", IF(ISERROR($S830),"",OFFSET('Smelter Reference List'!$F$4,$S830-4,0)))</f>
        <v/>
      </c>
      <c r="H830" s="247" t="str">
        <f ca="1">IF(ISERROR($S830),"",OFFSET('Smelter Reference List'!$G$4,$S830-4,0))</f>
        <v/>
      </c>
      <c r="I830" s="248" t="str">
        <f ca="1">IF(ISERROR($S830),"",OFFSET('Smelter Reference List'!$H$4,$S830-4,0))</f>
        <v/>
      </c>
      <c r="J830" s="248" t="str">
        <f ca="1">IF(ISERROR($S830),"",OFFSET('Smelter Reference List'!$I$4,$S830-4,0))</f>
        <v/>
      </c>
      <c r="K830" s="245"/>
      <c r="L830" s="245"/>
      <c r="M830" s="245"/>
      <c r="N830" s="245"/>
      <c r="O830" s="245"/>
      <c r="P830" s="245"/>
      <c r="Q830" s="246"/>
      <c r="R830" s="233"/>
      <c r="S830" s="234" t="e">
        <f>IF(C830="",NA(),MATCH($B830&amp;$C830,'Smelter Reference List'!$J:$J,0))</f>
        <v>#N/A</v>
      </c>
      <c r="T830" s="235"/>
      <c r="U830" s="235">
        <f t="shared" ca="1" si="24"/>
        <v>0</v>
      </c>
      <c r="V830" s="235"/>
      <c r="W830" s="235"/>
      <c r="Y830" s="228" t="str">
        <f t="shared" si="25"/>
        <v/>
      </c>
    </row>
    <row r="831" spans="1:25" s="228" customFormat="1" ht="20.25">
      <c r="A831" s="257"/>
      <c r="B831" s="232" t="str">
        <f>IF(LEN(A831)=0,"",INDEX('Smelter Reference List'!$A:$A,MATCH($A831,'Smelter Reference List'!$E:$E,0)))</f>
        <v/>
      </c>
      <c r="C831" s="297" t="str">
        <f>IF(LEN(A831)=0,"",INDEX('Smelter Reference List'!$C:$C,MATCH($A831,'Smelter Reference List'!$E:$E,0)))</f>
        <v/>
      </c>
      <c r="D831" s="161" t="str">
        <f ca="1">IF(ISERROR($S831),"",OFFSET('Smelter Reference List'!$C$4,$S831-4,0)&amp;"")</f>
        <v/>
      </c>
      <c r="E831" s="161" t="str">
        <f ca="1">IF(ISERROR($S831),"",OFFSET('Smelter Reference List'!$D$4,$S831-4,0)&amp;"")</f>
        <v/>
      </c>
      <c r="F831" s="161" t="str">
        <f ca="1">IF(ISERROR($S831),"",OFFSET('Smelter Reference List'!$E$4,$S831-4,0))</f>
        <v/>
      </c>
      <c r="G831" s="161" t="str">
        <f ca="1">IF(C831=$U$4,"Enter smelter details", IF(ISERROR($S831),"",OFFSET('Smelter Reference List'!$F$4,$S831-4,0)))</f>
        <v/>
      </c>
      <c r="H831" s="247" t="str">
        <f ca="1">IF(ISERROR($S831),"",OFFSET('Smelter Reference List'!$G$4,$S831-4,0))</f>
        <v/>
      </c>
      <c r="I831" s="248" t="str">
        <f ca="1">IF(ISERROR($S831),"",OFFSET('Smelter Reference List'!$H$4,$S831-4,0))</f>
        <v/>
      </c>
      <c r="J831" s="248" t="str">
        <f ca="1">IF(ISERROR($S831),"",OFFSET('Smelter Reference List'!$I$4,$S831-4,0))</f>
        <v/>
      </c>
      <c r="K831" s="245"/>
      <c r="L831" s="245"/>
      <c r="M831" s="245"/>
      <c r="N831" s="245"/>
      <c r="O831" s="245"/>
      <c r="P831" s="245"/>
      <c r="Q831" s="246"/>
      <c r="R831" s="233"/>
      <c r="S831" s="234" t="e">
        <f>IF(C831="",NA(),MATCH($B831&amp;$C831,'Smelter Reference List'!$J:$J,0))</f>
        <v>#N/A</v>
      </c>
      <c r="T831" s="235"/>
      <c r="U831" s="235">
        <f t="shared" ca="1" si="24"/>
        <v>0</v>
      </c>
      <c r="V831" s="235"/>
      <c r="W831" s="235"/>
      <c r="Y831" s="228" t="str">
        <f t="shared" si="25"/>
        <v/>
      </c>
    </row>
    <row r="832" spans="1:25" s="228" customFormat="1" ht="20.25">
      <c r="A832" s="257"/>
      <c r="B832" s="232" t="str">
        <f>IF(LEN(A832)=0,"",INDEX('Smelter Reference List'!$A:$A,MATCH($A832,'Smelter Reference List'!$E:$E,0)))</f>
        <v/>
      </c>
      <c r="C832" s="297" t="str">
        <f>IF(LEN(A832)=0,"",INDEX('Smelter Reference List'!$C:$C,MATCH($A832,'Smelter Reference List'!$E:$E,0)))</f>
        <v/>
      </c>
      <c r="D832" s="161" t="str">
        <f ca="1">IF(ISERROR($S832),"",OFFSET('Smelter Reference List'!$C$4,$S832-4,0)&amp;"")</f>
        <v/>
      </c>
      <c r="E832" s="161" t="str">
        <f ca="1">IF(ISERROR($S832),"",OFFSET('Smelter Reference List'!$D$4,$S832-4,0)&amp;"")</f>
        <v/>
      </c>
      <c r="F832" s="161" t="str">
        <f ca="1">IF(ISERROR($S832),"",OFFSET('Smelter Reference List'!$E$4,$S832-4,0))</f>
        <v/>
      </c>
      <c r="G832" s="161" t="str">
        <f ca="1">IF(C832=$U$4,"Enter smelter details", IF(ISERROR($S832),"",OFFSET('Smelter Reference List'!$F$4,$S832-4,0)))</f>
        <v/>
      </c>
      <c r="H832" s="247" t="str">
        <f ca="1">IF(ISERROR($S832),"",OFFSET('Smelter Reference List'!$G$4,$S832-4,0))</f>
        <v/>
      </c>
      <c r="I832" s="248" t="str">
        <f ca="1">IF(ISERROR($S832),"",OFFSET('Smelter Reference List'!$H$4,$S832-4,0))</f>
        <v/>
      </c>
      <c r="J832" s="248" t="str">
        <f ca="1">IF(ISERROR($S832),"",OFFSET('Smelter Reference List'!$I$4,$S832-4,0))</f>
        <v/>
      </c>
      <c r="K832" s="245"/>
      <c r="L832" s="245"/>
      <c r="M832" s="245"/>
      <c r="N832" s="245"/>
      <c r="O832" s="245"/>
      <c r="P832" s="245"/>
      <c r="Q832" s="246"/>
      <c r="R832" s="233"/>
      <c r="S832" s="234" t="e">
        <f>IF(C832="",NA(),MATCH($B832&amp;$C832,'Smelter Reference List'!$J:$J,0))</f>
        <v>#N/A</v>
      </c>
      <c r="T832" s="235"/>
      <c r="U832" s="235">
        <f t="shared" ca="1" si="24"/>
        <v>0</v>
      </c>
      <c r="V832" s="235"/>
      <c r="W832" s="235"/>
      <c r="Y832" s="228" t="str">
        <f t="shared" si="25"/>
        <v/>
      </c>
    </row>
    <row r="833" spans="1:25" s="228" customFormat="1" ht="20.25">
      <c r="A833" s="257"/>
      <c r="B833" s="232" t="str">
        <f>IF(LEN(A833)=0,"",INDEX('Smelter Reference List'!$A:$A,MATCH($A833,'Smelter Reference List'!$E:$E,0)))</f>
        <v/>
      </c>
      <c r="C833" s="297" t="str">
        <f>IF(LEN(A833)=0,"",INDEX('Smelter Reference List'!$C:$C,MATCH($A833,'Smelter Reference List'!$E:$E,0)))</f>
        <v/>
      </c>
      <c r="D833" s="161" t="str">
        <f ca="1">IF(ISERROR($S833),"",OFFSET('Smelter Reference List'!$C$4,$S833-4,0)&amp;"")</f>
        <v/>
      </c>
      <c r="E833" s="161" t="str">
        <f ca="1">IF(ISERROR($S833),"",OFFSET('Smelter Reference List'!$D$4,$S833-4,0)&amp;"")</f>
        <v/>
      </c>
      <c r="F833" s="161" t="str">
        <f ca="1">IF(ISERROR($S833),"",OFFSET('Smelter Reference List'!$E$4,$S833-4,0))</f>
        <v/>
      </c>
      <c r="G833" s="161" t="str">
        <f ca="1">IF(C833=$U$4,"Enter smelter details", IF(ISERROR($S833),"",OFFSET('Smelter Reference List'!$F$4,$S833-4,0)))</f>
        <v/>
      </c>
      <c r="H833" s="247" t="str">
        <f ca="1">IF(ISERROR($S833),"",OFFSET('Smelter Reference List'!$G$4,$S833-4,0))</f>
        <v/>
      </c>
      <c r="I833" s="248" t="str">
        <f ca="1">IF(ISERROR($S833),"",OFFSET('Smelter Reference List'!$H$4,$S833-4,0))</f>
        <v/>
      </c>
      <c r="J833" s="248" t="str">
        <f ca="1">IF(ISERROR($S833),"",OFFSET('Smelter Reference List'!$I$4,$S833-4,0))</f>
        <v/>
      </c>
      <c r="K833" s="245"/>
      <c r="L833" s="245"/>
      <c r="M833" s="245"/>
      <c r="N833" s="245"/>
      <c r="O833" s="245"/>
      <c r="P833" s="245"/>
      <c r="Q833" s="246"/>
      <c r="R833" s="233"/>
      <c r="S833" s="234" t="e">
        <f>IF(C833="",NA(),MATCH($B833&amp;$C833,'Smelter Reference List'!$J:$J,0))</f>
        <v>#N/A</v>
      </c>
      <c r="T833" s="235"/>
      <c r="U833" s="235">
        <f t="shared" ca="1" si="24"/>
        <v>0</v>
      </c>
      <c r="V833" s="235"/>
      <c r="W833" s="235"/>
      <c r="Y833" s="228" t="str">
        <f t="shared" si="25"/>
        <v/>
      </c>
    </row>
    <row r="834" spans="1:25" s="228" customFormat="1" ht="20.25">
      <c r="A834" s="257"/>
      <c r="B834" s="232" t="str">
        <f>IF(LEN(A834)=0,"",INDEX('Smelter Reference List'!$A:$A,MATCH($A834,'Smelter Reference List'!$E:$E,0)))</f>
        <v/>
      </c>
      <c r="C834" s="297" t="str">
        <f>IF(LEN(A834)=0,"",INDEX('Smelter Reference List'!$C:$C,MATCH($A834,'Smelter Reference List'!$E:$E,0)))</f>
        <v/>
      </c>
      <c r="D834" s="161" t="str">
        <f ca="1">IF(ISERROR($S834),"",OFFSET('Smelter Reference List'!$C$4,$S834-4,0)&amp;"")</f>
        <v/>
      </c>
      <c r="E834" s="161" t="str">
        <f ca="1">IF(ISERROR($S834),"",OFFSET('Smelter Reference List'!$D$4,$S834-4,0)&amp;"")</f>
        <v/>
      </c>
      <c r="F834" s="161" t="str">
        <f ca="1">IF(ISERROR($S834),"",OFFSET('Smelter Reference List'!$E$4,$S834-4,0))</f>
        <v/>
      </c>
      <c r="G834" s="161" t="str">
        <f ca="1">IF(C834=$U$4,"Enter smelter details", IF(ISERROR($S834),"",OFFSET('Smelter Reference List'!$F$4,$S834-4,0)))</f>
        <v/>
      </c>
      <c r="H834" s="247" t="str">
        <f ca="1">IF(ISERROR($S834),"",OFFSET('Smelter Reference List'!$G$4,$S834-4,0))</f>
        <v/>
      </c>
      <c r="I834" s="248" t="str">
        <f ca="1">IF(ISERROR($S834),"",OFFSET('Smelter Reference List'!$H$4,$S834-4,0))</f>
        <v/>
      </c>
      <c r="J834" s="248" t="str">
        <f ca="1">IF(ISERROR($S834),"",OFFSET('Smelter Reference List'!$I$4,$S834-4,0))</f>
        <v/>
      </c>
      <c r="K834" s="245"/>
      <c r="L834" s="245"/>
      <c r="M834" s="245"/>
      <c r="N834" s="245"/>
      <c r="O834" s="245"/>
      <c r="P834" s="245"/>
      <c r="Q834" s="246"/>
      <c r="R834" s="233"/>
      <c r="S834" s="234" t="e">
        <f>IF(C834="",NA(),MATCH($B834&amp;$C834,'Smelter Reference List'!$J:$J,0))</f>
        <v>#N/A</v>
      </c>
      <c r="T834" s="235"/>
      <c r="U834" s="235">
        <f t="shared" ca="1" si="24"/>
        <v>0</v>
      </c>
      <c r="V834" s="235"/>
      <c r="W834" s="235"/>
      <c r="Y834" s="228" t="str">
        <f t="shared" si="25"/>
        <v/>
      </c>
    </row>
    <row r="835" spans="1:25" s="228" customFormat="1" ht="20.25">
      <c r="A835" s="257"/>
      <c r="B835" s="232" t="str">
        <f>IF(LEN(A835)=0,"",INDEX('Smelter Reference List'!$A:$A,MATCH($A835,'Smelter Reference List'!$E:$E,0)))</f>
        <v/>
      </c>
      <c r="C835" s="297" t="str">
        <f>IF(LEN(A835)=0,"",INDEX('Smelter Reference List'!$C:$C,MATCH($A835,'Smelter Reference List'!$E:$E,0)))</f>
        <v/>
      </c>
      <c r="D835" s="161" t="str">
        <f ca="1">IF(ISERROR($S835),"",OFFSET('Smelter Reference List'!$C$4,$S835-4,0)&amp;"")</f>
        <v/>
      </c>
      <c r="E835" s="161" t="str">
        <f ca="1">IF(ISERROR($S835),"",OFFSET('Smelter Reference List'!$D$4,$S835-4,0)&amp;"")</f>
        <v/>
      </c>
      <c r="F835" s="161" t="str">
        <f ca="1">IF(ISERROR($S835),"",OFFSET('Smelter Reference List'!$E$4,$S835-4,0))</f>
        <v/>
      </c>
      <c r="G835" s="161" t="str">
        <f ca="1">IF(C835=$U$4,"Enter smelter details", IF(ISERROR($S835),"",OFFSET('Smelter Reference List'!$F$4,$S835-4,0)))</f>
        <v/>
      </c>
      <c r="H835" s="247" t="str">
        <f ca="1">IF(ISERROR($S835),"",OFFSET('Smelter Reference List'!$G$4,$S835-4,0))</f>
        <v/>
      </c>
      <c r="I835" s="248" t="str">
        <f ca="1">IF(ISERROR($S835),"",OFFSET('Smelter Reference List'!$H$4,$S835-4,0))</f>
        <v/>
      </c>
      <c r="J835" s="248" t="str">
        <f ca="1">IF(ISERROR($S835),"",OFFSET('Smelter Reference List'!$I$4,$S835-4,0))</f>
        <v/>
      </c>
      <c r="K835" s="245"/>
      <c r="L835" s="245"/>
      <c r="M835" s="245"/>
      <c r="N835" s="245"/>
      <c r="O835" s="245"/>
      <c r="P835" s="245"/>
      <c r="Q835" s="246"/>
      <c r="R835" s="233"/>
      <c r="S835" s="234" t="e">
        <f>IF(C835="",NA(),MATCH($B835&amp;$C835,'Smelter Reference List'!$J:$J,0))</f>
        <v>#N/A</v>
      </c>
      <c r="T835" s="235"/>
      <c r="U835" s="235">
        <f t="shared" ca="1" si="24"/>
        <v>0</v>
      </c>
      <c r="V835" s="235"/>
      <c r="W835" s="235"/>
      <c r="Y835" s="228" t="str">
        <f t="shared" si="25"/>
        <v/>
      </c>
    </row>
    <row r="836" spans="1:25" s="228" customFormat="1" ht="20.25">
      <c r="A836" s="257"/>
      <c r="B836" s="232" t="str">
        <f>IF(LEN(A836)=0,"",INDEX('Smelter Reference List'!$A:$A,MATCH($A836,'Smelter Reference List'!$E:$E,0)))</f>
        <v/>
      </c>
      <c r="C836" s="297" t="str">
        <f>IF(LEN(A836)=0,"",INDEX('Smelter Reference List'!$C:$C,MATCH($A836,'Smelter Reference List'!$E:$E,0)))</f>
        <v/>
      </c>
      <c r="D836" s="161" t="str">
        <f ca="1">IF(ISERROR($S836),"",OFFSET('Smelter Reference List'!$C$4,$S836-4,0)&amp;"")</f>
        <v/>
      </c>
      <c r="E836" s="161" t="str">
        <f ca="1">IF(ISERROR($S836),"",OFFSET('Smelter Reference List'!$D$4,$S836-4,0)&amp;"")</f>
        <v/>
      </c>
      <c r="F836" s="161" t="str">
        <f ca="1">IF(ISERROR($S836),"",OFFSET('Smelter Reference List'!$E$4,$S836-4,0))</f>
        <v/>
      </c>
      <c r="G836" s="161" t="str">
        <f ca="1">IF(C836=$U$4,"Enter smelter details", IF(ISERROR($S836),"",OFFSET('Smelter Reference List'!$F$4,$S836-4,0)))</f>
        <v/>
      </c>
      <c r="H836" s="247" t="str">
        <f ca="1">IF(ISERROR($S836),"",OFFSET('Smelter Reference List'!$G$4,$S836-4,0))</f>
        <v/>
      </c>
      <c r="I836" s="248" t="str">
        <f ca="1">IF(ISERROR($S836),"",OFFSET('Smelter Reference List'!$H$4,$S836-4,0))</f>
        <v/>
      </c>
      <c r="J836" s="248" t="str">
        <f ca="1">IF(ISERROR($S836),"",OFFSET('Smelter Reference List'!$I$4,$S836-4,0))</f>
        <v/>
      </c>
      <c r="K836" s="245"/>
      <c r="L836" s="245"/>
      <c r="M836" s="245"/>
      <c r="N836" s="245"/>
      <c r="O836" s="245"/>
      <c r="P836" s="245"/>
      <c r="Q836" s="246"/>
      <c r="R836" s="233"/>
      <c r="S836" s="234" t="e">
        <f>IF(C836="",NA(),MATCH($B836&amp;$C836,'Smelter Reference List'!$J:$J,0))</f>
        <v>#N/A</v>
      </c>
      <c r="T836" s="235"/>
      <c r="U836" s="235">
        <f t="shared" ca="1" si="24"/>
        <v>0</v>
      </c>
      <c r="V836" s="235"/>
      <c r="W836" s="235"/>
      <c r="Y836" s="228" t="str">
        <f t="shared" si="25"/>
        <v/>
      </c>
    </row>
    <row r="837" spans="1:25" s="228" customFormat="1" ht="20.25">
      <c r="A837" s="257"/>
      <c r="B837" s="232" t="str">
        <f>IF(LEN(A837)=0,"",INDEX('Smelter Reference List'!$A:$A,MATCH($A837,'Smelter Reference List'!$E:$E,0)))</f>
        <v/>
      </c>
      <c r="C837" s="297" t="str">
        <f>IF(LEN(A837)=0,"",INDEX('Smelter Reference List'!$C:$C,MATCH($A837,'Smelter Reference List'!$E:$E,0)))</f>
        <v/>
      </c>
      <c r="D837" s="161" t="str">
        <f ca="1">IF(ISERROR($S837),"",OFFSET('Smelter Reference List'!$C$4,$S837-4,0)&amp;"")</f>
        <v/>
      </c>
      <c r="E837" s="161" t="str">
        <f ca="1">IF(ISERROR($S837),"",OFFSET('Smelter Reference List'!$D$4,$S837-4,0)&amp;"")</f>
        <v/>
      </c>
      <c r="F837" s="161" t="str">
        <f ca="1">IF(ISERROR($S837),"",OFFSET('Smelter Reference List'!$E$4,$S837-4,0))</f>
        <v/>
      </c>
      <c r="G837" s="161" t="str">
        <f ca="1">IF(C837=$U$4,"Enter smelter details", IF(ISERROR($S837),"",OFFSET('Smelter Reference List'!$F$4,$S837-4,0)))</f>
        <v/>
      </c>
      <c r="H837" s="247" t="str">
        <f ca="1">IF(ISERROR($S837),"",OFFSET('Smelter Reference List'!$G$4,$S837-4,0))</f>
        <v/>
      </c>
      <c r="I837" s="248" t="str">
        <f ca="1">IF(ISERROR($S837),"",OFFSET('Smelter Reference List'!$H$4,$S837-4,0))</f>
        <v/>
      </c>
      <c r="J837" s="248" t="str">
        <f ca="1">IF(ISERROR($S837),"",OFFSET('Smelter Reference List'!$I$4,$S837-4,0))</f>
        <v/>
      </c>
      <c r="K837" s="245"/>
      <c r="L837" s="245"/>
      <c r="M837" s="245"/>
      <c r="N837" s="245"/>
      <c r="O837" s="245"/>
      <c r="P837" s="245"/>
      <c r="Q837" s="246"/>
      <c r="R837" s="233"/>
      <c r="S837" s="234" t="e">
        <f>IF(C837="",NA(),MATCH($B837&amp;$C837,'Smelter Reference List'!$J:$J,0))</f>
        <v>#N/A</v>
      </c>
      <c r="T837" s="235"/>
      <c r="U837" s="235">
        <f t="shared" ca="1" si="24"/>
        <v>0</v>
      </c>
      <c r="V837" s="235"/>
      <c r="W837" s="235"/>
      <c r="Y837" s="228" t="str">
        <f t="shared" si="25"/>
        <v/>
      </c>
    </row>
    <row r="838" spans="1:25" s="228" customFormat="1" ht="20.25">
      <c r="A838" s="257"/>
      <c r="B838" s="232" t="str">
        <f>IF(LEN(A838)=0,"",INDEX('Smelter Reference List'!$A:$A,MATCH($A838,'Smelter Reference List'!$E:$E,0)))</f>
        <v/>
      </c>
      <c r="C838" s="297" t="str">
        <f>IF(LEN(A838)=0,"",INDEX('Smelter Reference List'!$C:$C,MATCH($A838,'Smelter Reference List'!$E:$E,0)))</f>
        <v/>
      </c>
      <c r="D838" s="161" t="str">
        <f ca="1">IF(ISERROR($S838),"",OFFSET('Smelter Reference List'!$C$4,$S838-4,0)&amp;"")</f>
        <v/>
      </c>
      <c r="E838" s="161" t="str">
        <f ca="1">IF(ISERROR($S838),"",OFFSET('Smelter Reference List'!$D$4,$S838-4,0)&amp;"")</f>
        <v/>
      </c>
      <c r="F838" s="161" t="str">
        <f ca="1">IF(ISERROR($S838),"",OFFSET('Smelter Reference List'!$E$4,$S838-4,0))</f>
        <v/>
      </c>
      <c r="G838" s="161" t="str">
        <f ca="1">IF(C838=$U$4,"Enter smelter details", IF(ISERROR($S838),"",OFFSET('Smelter Reference List'!$F$4,$S838-4,0)))</f>
        <v/>
      </c>
      <c r="H838" s="247" t="str">
        <f ca="1">IF(ISERROR($S838),"",OFFSET('Smelter Reference List'!$G$4,$S838-4,0))</f>
        <v/>
      </c>
      <c r="I838" s="248" t="str">
        <f ca="1">IF(ISERROR($S838),"",OFFSET('Smelter Reference List'!$H$4,$S838-4,0))</f>
        <v/>
      </c>
      <c r="J838" s="248" t="str">
        <f ca="1">IF(ISERROR($S838),"",OFFSET('Smelter Reference List'!$I$4,$S838-4,0))</f>
        <v/>
      </c>
      <c r="K838" s="245"/>
      <c r="L838" s="245"/>
      <c r="M838" s="245"/>
      <c r="N838" s="245"/>
      <c r="O838" s="245"/>
      <c r="P838" s="245"/>
      <c r="Q838" s="246"/>
      <c r="R838" s="233"/>
      <c r="S838" s="234" t="e">
        <f>IF(C838="",NA(),MATCH($B838&amp;$C838,'Smelter Reference List'!$J:$J,0))</f>
        <v>#N/A</v>
      </c>
      <c r="T838" s="235"/>
      <c r="U838" s="235">
        <f t="shared" ref="U838:U901" ca="1" si="26">IF(AND(C838="Smelter not listed",OR(LEN(D838)=0,LEN(E838)=0)),1,0)</f>
        <v>0</v>
      </c>
      <c r="V838" s="235"/>
      <c r="W838" s="235"/>
      <c r="Y838" s="228" t="str">
        <f t="shared" ref="Y838:Y901" si="27">B838&amp;C838</f>
        <v/>
      </c>
    </row>
    <row r="839" spans="1:25" s="228" customFormat="1" ht="20.25">
      <c r="A839" s="257"/>
      <c r="B839" s="232" t="str">
        <f>IF(LEN(A839)=0,"",INDEX('Smelter Reference List'!$A:$A,MATCH($A839,'Smelter Reference List'!$E:$E,0)))</f>
        <v/>
      </c>
      <c r="C839" s="297" t="str">
        <f>IF(LEN(A839)=0,"",INDEX('Smelter Reference List'!$C:$C,MATCH($A839,'Smelter Reference List'!$E:$E,0)))</f>
        <v/>
      </c>
      <c r="D839" s="161" t="str">
        <f ca="1">IF(ISERROR($S839),"",OFFSET('Smelter Reference List'!$C$4,$S839-4,0)&amp;"")</f>
        <v/>
      </c>
      <c r="E839" s="161" t="str">
        <f ca="1">IF(ISERROR($S839),"",OFFSET('Smelter Reference List'!$D$4,$S839-4,0)&amp;"")</f>
        <v/>
      </c>
      <c r="F839" s="161" t="str">
        <f ca="1">IF(ISERROR($S839),"",OFFSET('Smelter Reference List'!$E$4,$S839-4,0))</f>
        <v/>
      </c>
      <c r="G839" s="161" t="str">
        <f ca="1">IF(C839=$U$4,"Enter smelter details", IF(ISERROR($S839),"",OFFSET('Smelter Reference List'!$F$4,$S839-4,0)))</f>
        <v/>
      </c>
      <c r="H839" s="247" t="str">
        <f ca="1">IF(ISERROR($S839),"",OFFSET('Smelter Reference List'!$G$4,$S839-4,0))</f>
        <v/>
      </c>
      <c r="I839" s="248" t="str">
        <f ca="1">IF(ISERROR($S839),"",OFFSET('Smelter Reference List'!$H$4,$S839-4,0))</f>
        <v/>
      </c>
      <c r="J839" s="248" t="str">
        <f ca="1">IF(ISERROR($S839),"",OFFSET('Smelter Reference List'!$I$4,$S839-4,0))</f>
        <v/>
      </c>
      <c r="K839" s="245"/>
      <c r="L839" s="245"/>
      <c r="M839" s="245"/>
      <c r="N839" s="245"/>
      <c r="O839" s="245"/>
      <c r="P839" s="245"/>
      <c r="Q839" s="246"/>
      <c r="R839" s="233"/>
      <c r="S839" s="234" t="e">
        <f>IF(C839="",NA(),MATCH($B839&amp;$C839,'Smelter Reference List'!$J:$J,0))</f>
        <v>#N/A</v>
      </c>
      <c r="T839" s="235"/>
      <c r="U839" s="235">
        <f t="shared" ca="1" si="26"/>
        <v>0</v>
      </c>
      <c r="V839" s="235"/>
      <c r="W839" s="235"/>
      <c r="Y839" s="228" t="str">
        <f t="shared" si="27"/>
        <v/>
      </c>
    </row>
    <row r="840" spans="1:25" s="228" customFormat="1" ht="20.25">
      <c r="A840" s="257"/>
      <c r="B840" s="232" t="str">
        <f>IF(LEN(A840)=0,"",INDEX('Smelter Reference List'!$A:$A,MATCH($A840,'Smelter Reference List'!$E:$E,0)))</f>
        <v/>
      </c>
      <c r="C840" s="297" t="str">
        <f>IF(LEN(A840)=0,"",INDEX('Smelter Reference List'!$C:$C,MATCH($A840,'Smelter Reference List'!$E:$E,0)))</f>
        <v/>
      </c>
      <c r="D840" s="161" t="str">
        <f ca="1">IF(ISERROR($S840),"",OFFSET('Smelter Reference List'!$C$4,$S840-4,0)&amp;"")</f>
        <v/>
      </c>
      <c r="E840" s="161" t="str">
        <f ca="1">IF(ISERROR($S840),"",OFFSET('Smelter Reference List'!$D$4,$S840-4,0)&amp;"")</f>
        <v/>
      </c>
      <c r="F840" s="161" t="str">
        <f ca="1">IF(ISERROR($S840),"",OFFSET('Smelter Reference List'!$E$4,$S840-4,0))</f>
        <v/>
      </c>
      <c r="G840" s="161" t="str">
        <f ca="1">IF(C840=$U$4,"Enter smelter details", IF(ISERROR($S840),"",OFFSET('Smelter Reference List'!$F$4,$S840-4,0)))</f>
        <v/>
      </c>
      <c r="H840" s="247" t="str">
        <f ca="1">IF(ISERROR($S840),"",OFFSET('Smelter Reference List'!$G$4,$S840-4,0))</f>
        <v/>
      </c>
      <c r="I840" s="248" t="str">
        <f ca="1">IF(ISERROR($S840),"",OFFSET('Smelter Reference List'!$H$4,$S840-4,0))</f>
        <v/>
      </c>
      <c r="J840" s="248" t="str">
        <f ca="1">IF(ISERROR($S840),"",OFFSET('Smelter Reference List'!$I$4,$S840-4,0))</f>
        <v/>
      </c>
      <c r="K840" s="245"/>
      <c r="L840" s="245"/>
      <c r="M840" s="245"/>
      <c r="N840" s="245"/>
      <c r="O840" s="245"/>
      <c r="P840" s="245"/>
      <c r="Q840" s="246"/>
      <c r="R840" s="233"/>
      <c r="S840" s="234" t="e">
        <f>IF(C840="",NA(),MATCH($B840&amp;$C840,'Smelter Reference List'!$J:$J,0))</f>
        <v>#N/A</v>
      </c>
      <c r="T840" s="235"/>
      <c r="U840" s="235">
        <f t="shared" ca="1" si="26"/>
        <v>0</v>
      </c>
      <c r="V840" s="235"/>
      <c r="W840" s="235"/>
      <c r="Y840" s="228" t="str">
        <f t="shared" si="27"/>
        <v/>
      </c>
    </row>
    <row r="841" spans="1:25" s="228" customFormat="1" ht="20.25">
      <c r="A841" s="257"/>
      <c r="B841" s="232" t="str">
        <f>IF(LEN(A841)=0,"",INDEX('Smelter Reference List'!$A:$A,MATCH($A841,'Smelter Reference List'!$E:$E,0)))</f>
        <v/>
      </c>
      <c r="C841" s="297" t="str">
        <f>IF(LEN(A841)=0,"",INDEX('Smelter Reference List'!$C:$C,MATCH($A841,'Smelter Reference List'!$E:$E,0)))</f>
        <v/>
      </c>
      <c r="D841" s="161" t="str">
        <f ca="1">IF(ISERROR($S841),"",OFFSET('Smelter Reference List'!$C$4,$S841-4,0)&amp;"")</f>
        <v/>
      </c>
      <c r="E841" s="161" t="str">
        <f ca="1">IF(ISERROR($S841),"",OFFSET('Smelter Reference List'!$D$4,$S841-4,0)&amp;"")</f>
        <v/>
      </c>
      <c r="F841" s="161" t="str">
        <f ca="1">IF(ISERROR($S841),"",OFFSET('Smelter Reference List'!$E$4,$S841-4,0))</f>
        <v/>
      </c>
      <c r="G841" s="161" t="str">
        <f ca="1">IF(C841=$U$4,"Enter smelter details", IF(ISERROR($S841),"",OFFSET('Smelter Reference List'!$F$4,$S841-4,0)))</f>
        <v/>
      </c>
      <c r="H841" s="247" t="str">
        <f ca="1">IF(ISERROR($S841),"",OFFSET('Smelter Reference List'!$G$4,$S841-4,0))</f>
        <v/>
      </c>
      <c r="I841" s="248" t="str">
        <f ca="1">IF(ISERROR($S841),"",OFFSET('Smelter Reference List'!$H$4,$S841-4,0))</f>
        <v/>
      </c>
      <c r="J841" s="248" t="str">
        <f ca="1">IF(ISERROR($S841),"",OFFSET('Smelter Reference List'!$I$4,$S841-4,0))</f>
        <v/>
      </c>
      <c r="K841" s="245"/>
      <c r="L841" s="245"/>
      <c r="M841" s="245"/>
      <c r="N841" s="245"/>
      <c r="O841" s="245"/>
      <c r="P841" s="245"/>
      <c r="Q841" s="246"/>
      <c r="R841" s="233"/>
      <c r="S841" s="234" t="e">
        <f>IF(C841="",NA(),MATCH($B841&amp;$C841,'Smelter Reference List'!$J:$J,0))</f>
        <v>#N/A</v>
      </c>
      <c r="T841" s="235"/>
      <c r="U841" s="235">
        <f t="shared" ca="1" si="26"/>
        <v>0</v>
      </c>
      <c r="V841" s="235"/>
      <c r="W841" s="235"/>
      <c r="Y841" s="228" t="str">
        <f t="shared" si="27"/>
        <v/>
      </c>
    </row>
    <row r="842" spans="1:25" s="228" customFormat="1" ht="20.25">
      <c r="A842" s="257"/>
      <c r="B842" s="232" t="str">
        <f>IF(LEN(A842)=0,"",INDEX('Smelter Reference List'!$A:$A,MATCH($A842,'Smelter Reference List'!$E:$E,0)))</f>
        <v/>
      </c>
      <c r="C842" s="297" t="str">
        <f>IF(LEN(A842)=0,"",INDEX('Smelter Reference List'!$C:$C,MATCH($A842,'Smelter Reference List'!$E:$E,0)))</f>
        <v/>
      </c>
      <c r="D842" s="161" t="str">
        <f ca="1">IF(ISERROR($S842),"",OFFSET('Smelter Reference List'!$C$4,$S842-4,0)&amp;"")</f>
        <v/>
      </c>
      <c r="E842" s="161" t="str">
        <f ca="1">IF(ISERROR($S842),"",OFFSET('Smelter Reference List'!$D$4,$S842-4,0)&amp;"")</f>
        <v/>
      </c>
      <c r="F842" s="161" t="str">
        <f ca="1">IF(ISERROR($S842),"",OFFSET('Smelter Reference List'!$E$4,$S842-4,0))</f>
        <v/>
      </c>
      <c r="G842" s="161" t="str">
        <f ca="1">IF(C842=$U$4,"Enter smelter details", IF(ISERROR($S842),"",OFFSET('Smelter Reference List'!$F$4,$S842-4,0)))</f>
        <v/>
      </c>
      <c r="H842" s="247" t="str">
        <f ca="1">IF(ISERROR($S842),"",OFFSET('Smelter Reference List'!$G$4,$S842-4,0))</f>
        <v/>
      </c>
      <c r="I842" s="248" t="str">
        <f ca="1">IF(ISERROR($S842),"",OFFSET('Smelter Reference List'!$H$4,$S842-4,0))</f>
        <v/>
      </c>
      <c r="J842" s="248" t="str">
        <f ca="1">IF(ISERROR($S842),"",OFFSET('Smelter Reference List'!$I$4,$S842-4,0))</f>
        <v/>
      </c>
      <c r="K842" s="245"/>
      <c r="L842" s="245"/>
      <c r="M842" s="245"/>
      <c r="N842" s="245"/>
      <c r="O842" s="245"/>
      <c r="P842" s="245"/>
      <c r="Q842" s="246"/>
      <c r="R842" s="233"/>
      <c r="S842" s="234" t="e">
        <f>IF(C842="",NA(),MATCH($B842&amp;$C842,'Smelter Reference List'!$J:$J,0))</f>
        <v>#N/A</v>
      </c>
      <c r="T842" s="235"/>
      <c r="U842" s="235">
        <f t="shared" ca="1" si="26"/>
        <v>0</v>
      </c>
      <c r="V842" s="235"/>
      <c r="W842" s="235"/>
      <c r="Y842" s="228" t="str">
        <f t="shared" si="27"/>
        <v/>
      </c>
    </row>
    <row r="843" spans="1:25" s="228" customFormat="1" ht="20.25">
      <c r="A843" s="257"/>
      <c r="B843" s="232" t="str">
        <f>IF(LEN(A843)=0,"",INDEX('Smelter Reference List'!$A:$A,MATCH($A843,'Smelter Reference List'!$E:$E,0)))</f>
        <v/>
      </c>
      <c r="C843" s="297" t="str">
        <f>IF(LEN(A843)=0,"",INDEX('Smelter Reference List'!$C:$C,MATCH($A843,'Smelter Reference List'!$E:$E,0)))</f>
        <v/>
      </c>
      <c r="D843" s="161" t="str">
        <f ca="1">IF(ISERROR($S843),"",OFFSET('Smelter Reference List'!$C$4,$S843-4,0)&amp;"")</f>
        <v/>
      </c>
      <c r="E843" s="161" t="str">
        <f ca="1">IF(ISERROR($S843),"",OFFSET('Smelter Reference List'!$D$4,$S843-4,0)&amp;"")</f>
        <v/>
      </c>
      <c r="F843" s="161" t="str">
        <f ca="1">IF(ISERROR($S843),"",OFFSET('Smelter Reference List'!$E$4,$S843-4,0))</f>
        <v/>
      </c>
      <c r="G843" s="161" t="str">
        <f ca="1">IF(C843=$U$4,"Enter smelter details", IF(ISERROR($S843),"",OFFSET('Smelter Reference List'!$F$4,$S843-4,0)))</f>
        <v/>
      </c>
      <c r="H843" s="247" t="str">
        <f ca="1">IF(ISERROR($S843),"",OFFSET('Smelter Reference List'!$G$4,$S843-4,0))</f>
        <v/>
      </c>
      <c r="I843" s="248" t="str">
        <f ca="1">IF(ISERROR($S843),"",OFFSET('Smelter Reference List'!$H$4,$S843-4,0))</f>
        <v/>
      </c>
      <c r="J843" s="248" t="str">
        <f ca="1">IF(ISERROR($S843),"",OFFSET('Smelter Reference List'!$I$4,$S843-4,0))</f>
        <v/>
      </c>
      <c r="K843" s="245"/>
      <c r="L843" s="245"/>
      <c r="M843" s="245"/>
      <c r="N843" s="245"/>
      <c r="O843" s="245"/>
      <c r="P843" s="245"/>
      <c r="Q843" s="246"/>
      <c r="R843" s="233"/>
      <c r="S843" s="234" t="e">
        <f>IF(C843="",NA(),MATCH($B843&amp;$C843,'Smelter Reference List'!$J:$J,0))</f>
        <v>#N/A</v>
      </c>
      <c r="T843" s="235"/>
      <c r="U843" s="235">
        <f t="shared" ca="1" si="26"/>
        <v>0</v>
      </c>
      <c r="V843" s="235"/>
      <c r="W843" s="235"/>
      <c r="Y843" s="228" t="str">
        <f t="shared" si="27"/>
        <v/>
      </c>
    </row>
    <row r="844" spans="1:25" s="228" customFormat="1" ht="20.25">
      <c r="A844" s="257"/>
      <c r="B844" s="232" t="str">
        <f>IF(LEN(A844)=0,"",INDEX('Smelter Reference List'!$A:$A,MATCH($A844,'Smelter Reference List'!$E:$E,0)))</f>
        <v/>
      </c>
      <c r="C844" s="297" t="str">
        <f>IF(LEN(A844)=0,"",INDEX('Smelter Reference List'!$C:$C,MATCH($A844,'Smelter Reference List'!$E:$E,0)))</f>
        <v/>
      </c>
      <c r="D844" s="161" t="str">
        <f ca="1">IF(ISERROR($S844),"",OFFSET('Smelter Reference List'!$C$4,$S844-4,0)&amp;"")</f>
        <v/>
      </c>
      <c r="E844" s="161" t="str">
        <f ca="1">IF(ISERROR($S844),"",OFFSET('Smelter Reference List'!$D$4,$S844-4,0)&amp;"")</f>
        <v/>
      </c>
      <c r="F844" s="161" t="str">
        <f ca="1">IF(ISERROR($S844),"",OFFSET('Smelter Reference List'!$E$4,$S844-4,0))</f>
        <v/>
      </c>
      <c r="G844" s="161" t="str">
        <f ca="1">IF(C844=$U$4,"Enter smelter details", IF(ISERROR($S844),"",OFFSET('Smelter Reference List'!$F$4,$S844-4,0)))</f>
        <v/>
      </c>
      <c r="H844" s="247" t="str">
        <f ca="1">IF(ISERROR($S844),"",OFFSET('Smelter Reference List'!$G$4,$S844-4,0))</f>
        <v/>
      </c>
      <c r="I844" s="248" t="str">
        <f ca="1">IF(ISERROR($S844),"",OFFSET('Smelter Reference List'!$H$4,$S844-4,0))</f>
        <v/>
      </c>
      <c r="J844" s="248" t="str">
        <f ca="1">IF(ISERROR($S844),"",OFFSET('Smelter Reference List'!$I$4,$S844-4,0))</f>
        <v/>
      </c>
      <c r="K844" s="245"/>
      <c r="L844" s="245"/>
      <c r="M844" s="245"/>
      <c r="N844" s="245"/>
      <c r="O844" s="245"/>
      <c r="P844" s="245"/>
      <c r="Q844" s="246"/>
      <c r="R844" s="233"/>
      <c r="S844" s="234" t="e">
        <f>IF(C844="",NA(),MATCH($B844&amp;$C844,'Smelter Reference List'!$J:$J,0))</f>
        <v>#N/A</v>
      </c>
      <c r="T844" s="235"/>
      <c r="U844" s="235">
        <f t="shared" ca="1" si="26"/>
        <v>0</v>
      </c>
      <c r="V844" s="235"/>
      <c r="W844" s="235"/>
      <c r="Y844" s="228" t="str">
        <f t="shared" si="27"/>
        <v/>
      </c>
    </row>
    <row r="845" spans="1:25" s="228" customFormat="1" ht="20.25">
      <c r="A845" s="257"/>
      <c r="B845" s="232" t="str">
        <f>IF(LEN(A845)=0,"",INDEX('Smelter Reference List'!$A:$A,MATCH($A845,'Smelter Reference List'!$E:$E,0)))</f>
        <v/>
      </c>
      <c r="C845" s="297" t="str">
        <f>IF(LEN(A845)=0,"",INDEX('Smelter Reference List'!$C:$C,MATCH($A845,'Smelter Reference List'!$E:$E,0)))</f>
        <v/>
      </c>
      <c r="D845" s="161" t="str">
        <f ca="1">IF(ISERROR($S845),"",OFFSET('Smelter Reference List'!$C$4,$S845-4,0)&amp;"")</f>
        <v/>
      </c>
      <c r="E845" s="161" t="str">
        <f ca="1">IF(ISERROR($S845),"",OFFSET('Smelter Reference List'!$D$4,$S845-4,0)&amp;"")</f>
        <v/>
      </c>
      <c r="F845" s="161" t="str">
        <f ca="1">IF(ISERROR($S845),"",OFFSET('Smelter Reference List'!$E$4,$S845-4,0))</f>
        <v/>
      </c>
      <c r="G845" s="161" t="str">
        <f ca="1">IF(C845=$U$4,"Enter smelter details", IF(ISERROR($S845),"",OFFSET('Smelter Reference List'!$F$4,$S845-4,0)))</f>
        <v/>
      </c>
      <c r="H845" s="247" t="str">
        <f ca="1">IF(ISERROR($S845),"",OFFSET('Smelter Reference List'!$G$4,$S845-4,0))</f>
        <v/>
      </c>
      <c r="I845" s="248" t="str">
        <f ca="1">IF(ISERROR($S845),"",OFFSET('Smelter Reference List'!$H$4,$S845-4,0))</f>
        <v/>
      </c>
      <c r="J845" s="248" t="str">
        <f ca="1">IF(ISERROR($S845),"",OFFSET('Smelter Reference List'!$I$4,$S845-4,0))</f>
        <v/>
      </c>
      <c r="K845" s="245"/>
      <c r="L845" s="245"/>
      <c r="M845" s="245"/>
      <c r="N845" s="245"/>
      <c r="O845" s="245"/>
      <c r="P845" s="245"/>
      <c r="Q845" s="246"/>
      <c r="R845" s="233"/>
      <c r="S845" s="234" t="e">
        <f>IF(C845="",NA(),MATCH($B845&amp;$C845,'Smelter Reference List'!$J:$J,0))</f>
        <v>#N/A</v>
      </c>
      <c r="T845" s="235"/>
      <c r="U845" s="235">
        <f t="shared" ca="1" si="26"/>
        <v>0</v>
      </c>
      <c r="V845" s="235"/>
      <c r="W845" s="235"/>
      <c r="Y845" s="228" t="str">
        <f t="shared" si="27"/>
        <v/>
      </c>
    </row>
    <row r="846" spans="1:25" s="228" customFormat="1" ht="20.25">
      <c r="A846" s="257"/>
      <c r="B846" s="232" t="str">
        <f>IF(LEN(A846)=0,"",INDEX('Smelter Reference List'!$A:$A,MATCH($A846,'Smelter Reference List'!$E:$E,0)))</f>
        <v/>
      </c>
      <c r="C846" s="297" t="str">
        <f>IF(LEN(A846)=0,"",INDEX('Smelter Reference List'!$C:$C,MATCH($A846,'Smelter Reference List'!$E:$E,0)))</f>
        <v/>
      </c>
      <c r="D846" s="161" t="str">
        <f ca="1">IF(ISERROR($S846),"",OFFSET('Smelter Reference List'!$C$4,$S846-4,0)&amp;"")</f>
        <v/>
      </c>
      <c r="E846" s="161" t="str">
        <f ca="1">IF(ISERROR($S846),"",OFFSET('Smelter Reference List'!$D$4,$S846-4,0)&amp;"")</f>
        <v/>
      </c>
      <c r="F846" s="161" t="str">
        <f ca="1">IF(ISERROR($S846),"",OFFSET('Smelter Reference List'!$E$4,$S846-4,0))</f>
        <v/>
      </c>
      <c r="G846" s="161" t="str">
        <f ca="1">IF(C846=$U$4,"Enter smelter details", IF(ISERROR($S846),"",OFFSET('Smelter Reference List'!$F$4,$S846-4,0)))</f>
        <v/>
      </c>
      <c r="H846" s="247" t="str">
        <f ca="1">IF(ISERROR($S846),"",OFFSET('Smelter Reference List'!$G$4,$S846-4,0))</f>
        <v/>
      </c>
      <c r="I846" s="248" t="str">
        <f ca="1">IF(ISERROR($S846),"",OFFSET('Smelter Reference List'!$H$4,$S846-4,0))</f>
        <v/>
      </c>
      <c r="J846" s="248" t="str">
        <f ca="1">IF(ISERROR($S846),"",OFFSET('Smelter Reference List'!$I$4,$S846-4,0))</f>
        <v/>
      </c>
      <c r="K846" s="245"/>
      <c r="L846" s="245"/>
      <c r="M846" s="245"/>
      <c r="N846" s="245"/>
      <c r="O846" s="245"/>
      <c r="P846" s="245"/>
      <c r="Q846" s="246"/>
      <c r="R846" s="233"/>
      <c r="S846" s="234" t="e">
        <f>IF(C846="",NA(),MATCH($B846&amp;$C846,'Smelter Reference List'!$J:$J,0))</f>
        <v>#N/A</v>
      </c>
      <c r="T846" s="235"/>
      <c r="U846" s="235">
        <f t="shared" ca="1" si="26"/>
        <v>0</v>
      </c>
      <c r="V846" s="235"/>
      <c r="W846" s="235"/>
      <c r="Y846" s="228" t="str">
        <f t="shared" si="27"/>
        <v/>
      </c>
    </row>
    <row r="847" spans="1:25" s="228" customFormat="1" ht="20.25">
      <c r="A847" s="257"/>
      <c r="B847" s="232" t="str">
        <f>IF(LEN(A847)=0,"",INDEX('Smelter Reference List'!$A:$A,MATCH($A847,'Smelter Reference List'!$E:$E,0)))</f>
        <v/>
      </c>
      <c r="C847" s="297" t="str">
        <f>IF(LEN(A847)=0,"",INDEX('Smelter Reference List'!$C:$C,MATCH($A847,'Smelter Reference List'!$E:$E,0)))</f>
        <v/>
      </c>
      <c r="D847" s="161" t="str">
        <f ca="1">IF(ISERROR($S847),"",OFFSET('Smelter Reference List'!$C$4,$S847-4,0)&amp;"")</f>
        <v/>
      </c>
      <c r="E847" s="161" t="str">
        <f ca="1">IF(ISERROR($S847),"",OFFSET('Smelter Reference List'!$D$4,$S847-4,0)&amp;"")</f>
        <v/>
      </c>
      <c r="F847" s="161" t="str">
        <f ca="1">IF(ISERROR($S847),"",OFFSET('Smelter Reference List'!$E$4,$S847-4,0))</f>
        <v/>
      </c>
      <c r="G847" s="161" t="str">
        <f ca="1">IF(C847=$U$4,"Enter smelter details", IF(ISERROR($S847),"",OFFSET('Smelter Reference List'!$F$4,$S847-4,0)))</f>
        <v/>
      </c>
      <c r="H847" s="247" t="str">
        <f ca="1">IF(ISERROR($S847),"",OFFSET('Smelter Reference List'!$G$4,$S847-4,0))</f>
        <v/>
      </c>
      <c r="I847" s="248" t="str">
        <f ca="1">IF(ISERROR($S847),"",OFFSET('Smelter Reference List'!$H$4,$S847-4,0))</f>
        <v/>
      </c>
      <c r="J847" s="248" t="str">
        <f ca="1">IF(ISERROR($S847),"",OFFSET('Smelter Reference List'!$I$4,$S847-4,0))</f>
        <v/>
      </c>
      <c r="K847" s="245"/>
      <c r="L847" s="245"/>
      <c r="M847" s="245"/>
      <c r="N847" s="245"/>
      <c r="O847" s="245"/>
      <c r="P847" s="245"/>
      <c r="Q847" s="246"/>
      <c r="R847" s="233"/>
      <c r="S847" s="234" t="e">
        <f>IF(C847="",NA(),MATCH($B847&amp;$C847,'Smelter Reference List'!$J:$J,0))</f>
        <v>#N/A</v>
      </c>
      <c r="T847" s="235"/>
      <c r="U847" s="235">
        <f t="shared" ca="1" si="26"/>
        <v>0</v>
      </c>
      <c r="V847" s="235"/>
      <c r="W847" s="235"/>
      <c r="Y847" s="228" t="str">
        <f t="shared" si="27"/>
        <v/>
      </c>
    </row>
    <row r="848" spans="1:25" s="228" customFormat="1" ht="20.25">
      <c r="A848" s="257"/>
      <c r="B848" s="232" t="str">
        <f>IF(LEN(A848)=0,"",INDEX('Smelter Reference List'!$A:$A,MATCH($A848,'Smelter Reference List'!$E:$E,0)))</f>
        <v/>
      </c>
      <c r="C848" s="297" t="str">
        <f>IF(LEN(A848)=0,"",INDEX('Smelter Reference List'!$C:$C,MATCH($A848,'Smelter Reference List'!$E:$E,0)))</f>
        <v/>
      </c>
      <c r="D848" s="161" t="str">
        <f ca="1">IF(ISERROR($S848),"",OFFSET('Smelter Reference List'!$C$4,$S848-4,0)&amp;"")</f>
        <v/>
      </c>
      <c r="E848" s="161" t="str">
        <f ca="1">IF(ISERROR($S848),"",OFFSET('Smelter Reference List'!$D$4,$S848-4,0)&amp;"")</f>
        <v/>
      </c>
      <c r="F848" s="161" t="str">
        <f ca="1">IF(ISERROR($S848),"",OFFSET('Smelter Reference List'!$E$4,$S848-4,0))</f>
        <v/>
      </c>
      <c r="G848" s="161" t="str">
        <f ca="1">IF(C848=$U$4,"Enter smelter details", IF(ISERROR($S848),"",OFFSET('Smelter Reference List'!$F$4,$S848-4,0)))</f>
        <v/>
      </c>
      <c r="H848" s="247" t="str">
        <f ca="1">IF(ISERROR($S848),"",OFFSET('Smelter Reference List'!$G$4,$S848-4,0))</f>
        <v/>
      </c>
      <c r="I848" s="248" t="str">
        <f ca="1">IF(ISERROR($S848),"",OFFSET('Smelter Reference List'!$H$4,$S848-4,0))</f>
        <v/>
      </c>
      <c r="J848" s="248" t="str">
        <f ca="1">IF(ISERROR($S848),"",OFFSET('Smelter Reference List'!$I$4,$S848-4,0))</f>
        <v/>
      </c>
      <c r="K848" s="245"/>
      <c r="L848" s="245"/>
      <c r="M848" s="245"/>
      <c r="N848" s="245"/>
      <c r="O848" s="245"/>
      <c r="P848" s="245"/>
      <c r="Q848" s="246"/>
      <c r="R848" s="233"/>
      <c r="S848" s="234" t="e">
        <f>IF(C848="",NA(),MATCH($B848&amp;$C848,'Smelter Reference List'!$J:$J,0))</f>
        <v>#N/A</v>
      </c>
      <c r="T848" s="235"/>
      <c r="U848" s="235">
        <f t="shared" ca="1" si="26"/>
        <v>0</v>
      </c>
      <c r="V848" s="235"/>
      <c r="W848" s="235"/>
      <c r="Y848" s="228" t="str">
        <f t="shared" si="27"/>
        <v/>
      </c>
    </row>
    <row r="849" spans="1:25" s="228" customFormat="1" ht="20.25">
      <c r="A849" s="257"/>
      <c r="B849" s="232" t="str">
        <f>IF(LEN(A849)=0,"",INDEX('Smelter Reference List'!$A:$A,MATCH($A849,'Smelter Reference List'!$E:$E,0)))</f>
        <v/>
      </c>
      <c r="C849" s="297" t="str">
        <f>IF(LEN(A849)=0,"",INDEX('Smelter Reference List'!$C:$C,MATCH($A849,'Smelter Reference List'!$E:$E,0)))</f>
        <v/>
      </c>
      <c r="D849" s="161" t="str">
        <f ca="1">IF(ISERROR($S849),"",OFFSET('Smelter Reference List'!$C$4,$S849-4,0)&amp;"")</f>
        <v/>
      </c>
      <c r="E849" s="161" t="str">
        <f ca="1">IF(ISERROR($S849),"",OFFSET('Smelter Reference List'!$D$4,$S849-4,0)&amp;"")</f>
        <v/>
      </c>
      <c r="F849" s="161" t="str">
        <f ca="1">IF(ISERROR($S849),"",OFFSET('Smelter Reference List'!$E$4,$S849-4,0))</f>
        <v/>
      </c>
      <c r="G849" s="161" t="str">
        <f ca="1">IF(C849=$U$4,"Enter smelter details", IF(ISERROR($S849),"",OFFSET('Smelter Reference List'!$F$4,$S849-4,0)))</f>
        <v/>
      </c>
      <c r="H849" s="247" t="str">
        <f ca="1">IF(ISERROR($S849),"",OFFSET('Smelter Reference List'!$G$4,$S849-4,0))</f>
        <v/>
      </c>
      <c r="I849" s="248" t="str">
        <f ca="1">IF(ISERROR($S849),"",OFFSET('Smelter Reference List'!$H$4,$S849-4,0))</f>
        <v/>
      </c>
      <c r="J849" s="248" t="str">
        <f ca="1">IF(ISERROR($S849),"",OFFSET('Smelter Reference List'!$I$4,$S849-4,0))</f>
        <v/>
      </c>
      <c r="K849" s="245"/>
      <c r="L849" s="245"/>
      <c r="M849" s="245"/>
      <c r="N849" s="245"/>
      <c r="O849" s="245"/>
      <c r="P849" s="245"/>
      <c r="Q849" s="246"/>
      <c r="R849" s="233"/>
      <c r="S849" s="234" t="e">
        <f>IF(C849="",NA(),MATCH($B849&amp;$C849,'Smelter Reference List'!$J:$J,0))</f>
        <v>#N/A</v>
      </c>
      <c r="T849" s="235"/>
      <c r="U849" s="235">
        <f t="shared" ca="1" si="26"/>
        <v>0</v>
      </c>
      <c r="V849" s="235"/>
      <c r="W849" s="235"/>
      <c r="Y849" s="228" t="str">
        <f t="shared" si="27"/>
        <v/>
      </c>
    </row>
    <row r="850" spans="1:25" s="228" customFormat="1" ht="20.25">
      <c r="A850" s="257"/>
      <c r="B850" s="232" t="str">
        <f>IF(LEN(A850)=0,"",INDEX('Smelter Reference List'!$A:$A,MATCH($A850,'Smelter Reference List'!$E:$E,0)))</f>
        <v/>
      </c>
      <c r="C850" s="297" t="str">
        <f>IF(LEN(A850)=0,"",INDEX('Smelter Reference List'!$C:$C,MATCH($A850,'Smelter Reference List'!$E:$E,0)))</f>
        <v/>
      </c>
      <c r="D850" s="161" t="str">
        <f ca="1">IF(ISERROR($S850),"",OFFSET('Smelter Reference List'!$C$4,$S850-4,0)&amp;"")</f>
        <v/>
      </c>
      <c r="E850" s="161" t="str">
        <f ca="1">IF(ISERROR($S850),"",OFFSET('Smelter Reference List'!$D$4,$S850-4,0)&amp;"")</f>
        <v/>
      </c>
      <c r="F850" s="161" t="str">
        <f ca="1">IF(ISERROR($S850),"",OFFSET('Smelter Reference List'!$E$4,$S850-4,0))</f>
        <v/>
      </c>
      <c r="G850" s="161" t="str">
        <f ca="1">IF(C850=$U$4,"Enter smelter details", IF(ISERROR($S850),"",OFFSET('Smelter Reference List'!$F$4,$S850-4,0)))</f>
        <v/>
      </c>
      <c r="H850" s="247" t="str">
        <f ca="1">IF(ISERROR($S850),"",OFFSET('Smelter Reference List'!$G$4,$S850-4,0))</f>
        <v/>
      </c>
      <c r="I850" s="248" t="str">
        <f ca="1">IF(ISERROR($S850),"",OFFSET('Smelter Reference List'!$H$4,$S850-4,0))</f>
        <v/>
      </c>
      <c r="J850" s="248" t="str">
        <f ca="1">IF(ISERROR($S850),"",OFFSET('Smelter Reference List'!$I$4,$S850-4,0))</f>
        <v/>
      </c>
      <c r="K850" s="245"/>
      <c r="L850" s="245"/>
      <c r="M850" s="245"/>
      <c r="N850" s="245"/>
      <c r="O850" s="245"/>
      <c r="P850" s="245"/>
      <c r="Q850" s="246"/>
      <c r="R850" s="233"/>
      <c r="S850" s="234" t="e">
        <f>IF(C850="",NA(),MATCH($B850&amp;$C850,'Smelter Reference List'!$J:$J,0))</f>
        <v>#N/A</v>
      </c>
      <c r="T850" s="235"/>
      <c r="U850" s="235">
        <f t="shared" ca="1" si="26"/>
        <v>0</v>
      </c>
      <c r="V850" s="235"/>
      <c r="W850" s="235"/>
      <c r="Y850" s="228" t="str">
        <f t="shared" si="27"/>
        <v/>
      </c>
    </row>
    <row r="851" spans="1:25" s="228" customFormat="1" ht="20.25">
      <c r="A851" s="257"/>
      <c r="B851" s="232" t="str">
        <f>IF(LEN(A851)=0,"",INDEX('Smelter Reference List'!$A:$A,MATCH($A851,'Smelter Reference List'!$E:$E,0)))</f>
        <v/>
      </c>
      <c r="C851" s="297" t="str">
        <f>IF(LEN(A851)=0,"",INDEX('Smelter Reference List'!$C:$C,MATCH($A851,'Smelter Reference List'!$E:$E,0)))</f>
        <v/>
      </c>
      <c r="D851" s="161" t="str">
        <f ca="1">IF(ISERROR($S851),"",OFFSET('Smelter Reference List'!$C$4,$S851-4,0)&amp;"")</f>
        <v/>
      </c>
      <c r="E851" s="161" t="str">
        <f ca="1">IF(ISERROR($S851),"",OFFSET('Smelter Reference List'!$D$4,$S851-4,0)&amp;"")</f>
        <v/>
      </c>
      <c r="F851" s="161" t="str">
        <f ca="1">IF(ISERROR($S851),"",OFFSET('Smelter Reference List'!$E$4,$S851-4,0))</f>
        <v/>
      </c>
      <c r="G851" s="161" t="str">
        <f ca="1">IF(C851=$U$4,"Enter smelter details", IF(ISERROR($S851),"",OFFSET('Smelter Reference List'!$F$4,$S851-4,0)))</f>
        <v/>
      </c>
      <c r="H851" s="247" t="str">
        <f ca="1">IF(ISERROR($S851),"",OFFSET('Smelter Reference List'!$G$4,$S851-4,0))</f>
        <v/>
      </c>
      <c r="I851" s="248" t="str">
        <f ca="1">IF(ISERROR($S851),"",OFFSET('Smelter Reference List'!$H$4,$S851-4,0))</f>
        <v/>
      </c>
      <c r="J851" s="248" t="str">
        <f ca="1">IF(ISERROR($S851),"",OFFSET('Smelter Reference List'!$I$4,$S851-4,0))</f>
        <v/>
      </c>
      <c r="K851" s="245"/>
      <c r="L851" s="245"/>
      <c r="M851" s="245"/>
      <c r="N851" s="245"/>
      <c r="O851" s="245"/>
      <c r="P851" s="245"/>
      <c r="Q851" s="246"/>
      <c r="R851" s="233"/>
      <c r="S851" s="234" t="e">
        <f>IF(C851="",NA(),MATCH($B851&amp;$C851,'Smelter Reference List'!$J:$J,0))</f>
        <v>#N/A</v>
      </c>
      <c r="T851" s="235"/>
      <c r="U851" s="235">
        <f t="shared" ca="1" si="26"/>
        <v>0</v>
      </c>
      <c r="V851" s="235"/>
      <c r="W851" s="235"/>
      <c r="Y851" s="228" t="str">
        <f t="shared" si="27"/>
        <v/>
      </c>
    </row>
    <row r="852" spans="1:25" s="228" customFormat="1" ht="20.25">
      <c r="A852" s="257"/>
      <c r="B852" s="232" t="str">
        <f>IF(LEN(A852)=0,"",INDEX('Smelter Reference List'!$A:$A,MATCH($A852,'Smelter Reference List'!$E:$E,0)))</f>
        <v/>
      </c>
      <c r="C852" s="297" t="str">
        <f>IF(LEN(A852)=0,"",INDEX('Smelter Reference List'!$C:$C,MATCH($A852,'Smelter Reference List'!$E:$E,0)))</f>
        <v/>
      </c>
      <c r="D852" s="161" t="str">
        <f ca="1">IF(ISERROR($S852),"",OFFSET('Smelter Reference List'!$C$4,$S852-4,0)&amp;"")</f>
        <v/>
      </c>
      <c r="E852" s="161" t="str">
        <f ca="1">IF(ISERROR($S852),"",OFFSET('Smelter Reference List'!$D$4,$S852-4,0)&amp;"")</f>
        <v/>
      </c>
      <c r="F852" s="161" t="str">
        <f ca="1">IF(ISERROR($S852),"",OFFSET('Smelter Reference List'!$E$4,$S852-4,0))</f>
        <v/>
      </c>
      <c r="G852" s="161" t="str">
        <f ca="1">IF(C852=$U$4,"Enter smelter details", IF(ISERROR($S852),"",OFFSET('Smelter Reference List'!$F$4,$S852-4,0)))</f>
        <v/>
      </c>
      <c r="H852" s="247" t="str">
        <f ca="1">IF(ISERROR($S852),"",OFFSET('Smelter Reference List'!$G$4,$S852-4,0))</f>
        <v/>
      </c>
      <c r="I852" s="248" t="str">
        <f ca="1">IF(ISERROR($S852),"",OFFSET('Smelter Reference List'!$H$4,$S852-4,0))</f>
        <v/>
      </c>
      <c r="J852" s="248" t="str">
        <f ca="1">IF(ISERROR($S852),"",OFFSET('Smelter Reference List'!$I$4,$S852-4,0))</f>
        <v/>
      </c>
      <c r="K852" s="245"/>
      <c r="L852" s="245"/>
      <c r="M852" s="245"/>
      <c r="N852" s="245"/>
      <c r="O852" s="245"/>
      <c r="P852" s="245"/>
      <c r="Q852" s="246"/>
      <c r="R852" s="233"/>
      <c r="S852" s="234" t="e">
        <f>IF(C852="",NA(),MATCH($B852&amp;$C852,'Smelter Reference List'!$J:$J,0))</f>
        <v>#N/A</v>
      </c>
      <c r="T852" s="235"/>
      <c r="U852" s="235">
        <f t="shared" ca="1" si="26"/>
        <v>0</v>
      </c>
      <c r="V852" s="235"/>
      <c r="W852" s="235"/>
      <c r="Y852" s="228" t="str">
        <f t="shared" si="27"/>
        <v/>
      </c>
    </row>
    <row r="853" spans="1:25" s="228" customFormat="1" ht="20.25">
      <c r="A853" s="257"/>
      <c r="B853" s="232" t="str">
        <f>IF(LEN(A853)=0,"",INDEX('Smelter Reference List'!$A:$A,MATCH($A853,'Smelter Reference List'!$E:$E,0)))</f>
        <v/>
      </c>
      <c r="C853" s="297" t="str">
        <f>IF(LEN(A853)=0,"",INDEX('Smelter Reference List'!$C:$C,MATCH($A853,'Smelter Reference List'!$E:$E,0)))</f>
        <v/>
      </c>
      <c r="D853" s="161" t="str">
        <f ca="1">IF(ISERROR($S853),"",OFFSET('Smelter Reference List'!$C$4,$S853-4,0)&amp;"")</f>
        <v/>
      </c>
      <c r="E853" s="161" t="str">
        <f ca="1">IF(ISERROR($S853),"",OFFSET('Smelter Reference List'!$D$4,$S853-4,0)&amp;"")</f>
        <v/>
      </c>
      <c r="F853" s="161" t="str">
        <f ca="1">IF(ISERROR($S853),"",OFFSET('Smelter Reference List'!$E$4,$S853-4,0))</f>
        <v/>
      </c>
      <c r="G853" s="161" t="str">
        <f ca="1">IF(C853=$U$4,"Enter smelter details", IF(ISERROR($S853),"",OFFSET('Smelter Reference List'!$F$4,$S853-4,0)))</f>
        <v/>
      </c>
      <c r="H853" s="247" t="str">
        <f ca="1">IF(ISERROR($S853),"",OFFSET('Smelter Reference List'!$G$4,$S853-4,0))</f>
        <v/>
      </c>
      <c r="I853" s="248" t="str">
        <f ca="1">IF(ISERROR($S853),"",OFFSET('Smelter Reference List'!$H$4,$S853-4,0))</f>
        <v/>
      </c>
      <c r="J853" s="248" t="str">
        <f ca="1">IF(ISERROR($S853),"",OFFSET('Smelter Reference List'!$I$4,$S853-4,0))</f>
        <v/>
      </c>
      <c r="K853" s="245"/>
      <c r="L853" s="245"/>
      <c r="M853" s="245"/>
      <c r="N853" s="245"/>
      <c r="O853" s="245"/>
      <c r="P853" s="245"/>
      <c r="Q853" s="246"/>
      <c r="R853" s="233"/>
      <c r="S853" s="234" t="e">
        <f>IF(C853="",NA(),MATCH($B853&amp;$C853,'Smelter Reference List'!$J:$J,0))</f>
        <v>#N/A</v>
      </c>
      <c r="T853" s="235"/>
      <c r="U853" s="235">
        <f t="shared" ca="1" si="26"/>
        <v>0</v>
      </c>
      <c r="V853" s="235"/>
      <c r="W853" s="235"/>
      <c r="Y853" s="228" t="str">
        <f t="shared" si="27"/>
        <v/>
      </c>
    </row>
    <row r="854" spans="1:25" s="228" customFormat="1" ht="20.25">
      <c r="A854" s="257"/>
      <c r="B854" s="232" t="str">
        <f>IF(LEN(A854)=0,"",INDEX('Smelter Reference List'!$A:$A,MATCH($A854,'Smelter Reference List'!$E:$E,0)))</f>
        <v/>
      </c>
      <c r="C854" s="297" t="str">
        <f>IF(LEN(A854)=0,"",INDEX('Smelter Reference List'!$C:$C,MATCH($A854,'Smelter Reference List'!$E:$E,0)))</f>
        <v/>
      </c>
      <c r="D854" s="161" t="str">
        <f ca="1">IF(ISERROR($S854),"",OFFSET('Smelter Reference List'!$C$4,$S854-4,0)&amp;"")</f>
        <v/>
      </c>
      <c r="E854" s="161" t="str">
        <f ca="1">IF(ISERROR($S854),"",OFFSET('Smelter Reference List'!$D$4,$S854-4,0)&amp;"")</f>
        <v/>
      </c>
      <c r="F854" s="161" t="str">
        <f ca="1">IF(ISERROR($S854),"",OFFSET('Smelter Reference List'!$E$4,$S854-4,0))</f>
        <v/>
      </c>
      <c r="G854" s="161" t="str">
        <f ca="1">IF(C854=$U$4,"Enter smelter details", IF(ISERROR($S854),"",OFFSET('Smelter Reference List'!$F$4,$S854-4,0)))</f>
        <v/>
      </c>
      <c r="H854" s="247" t="str">
        <f ca="1">IF(ISERROR($S854),"",OFFSET('Smelter Reference List'!$G$4,$S854-4,0))</f>
        <v/>
      </c>
      <c r="I854" s="248" t="str">
        <f ca="1">IF(ISERROR($S854),"",OFFSET('Smelter Reference List'!$H$4,$S854-4,0))</f>
        <v/>
      </c>
      <c r="J854" s="248" t="str">
        <f ca="1">IF(ISERROR($S854),"",OFFSET('Smelter Reference List'!$I$4,$S854-4,0))</f>
        <v/>
      </c>
      <c r="K854" s="245"/>
      <c r="L854" s="245"/>
      <c r="M854" s="245"/>
      <c r="N854" s="245"/>
      <c r="O854" s="245"/>
      <c r="P854" s="245"/>
      <c r="Q854" s="246"/>
      <c r="R854" s="233"/>
      <c r="S854" s="234" t="e">
        <f>IF(C854="",NA(),MATCH($B854&amp;$C854,'Smelter Reference List'!$J:$J,0))</f>
        <v>#N/A</v>
      </c>
      <c r="T854" s="235"/>
      <c r="U854" s="235">
        <f t="shared" ca="1" si="26"/>
        <v>0</v>
      </c>
      <c r="V854" s="235"/>
      <c r="W854" s="235"/>
      <c r="Y854" s="228" t="str">
        <f t="shared" si="27"/>
        <v/>
      </c>
    </row>
    <row r="855" spans="1:25" s="228" customFormat="1" ht="20.25">
      <c r="A855" s="257"/>
      <c r="B855" s="232" t="str">
        <f>IF(LEN(A855)=0,"",INDEX('Smelter Reference List'!$A:$A,MATCH($A855,'Smelter Reference List'!$E:$E,0)))</f>
        <v/>
      </c>
      <c r="C855" s="297" t="str">
        <f>IF(LEN(A855)=0,"",INDEX('Smelter Reference List'!$C:$C,MATCH($A855,'Smelter Reference List'!$E:$E,0)))</f>
        <v/>
      </c>
      <c r="D855" s="161" t="str">
        <f ca="1">IF(ISERROR($S855),"",OFFSET('Smelter Reference List'!$C$4,$S855-4,0)&amp;"")</f>
        <v/>
      </c>
      <c r="E855" s="161" t="str">
        <f ca="1">IF(ISERROR($S855),"",OFFSET('Smelter Reference List'!$D$4,$S855-4,0)&amp;"")</f>
        <v/>
      </c>
      <c r="F855" s="161" t="str">
        <f ca="1">IF(ISERROR($S855),"",OFFSET('Smelter Reference List'!$E$4,$S855-4,0))</f>
        <v/>
      </c>
      <c r="G855" s="161" t="str">
        <f ca="1">IF(C855=$U$4,"Enter smelter details", IF(ISERROR($S855),"",OFFSET('Smelter Reference List'!$F$4,$S855-4,0)))</f>
        <v/>
      </c>
      <c r="H855" s="247" t="str">
        <f ca="1">IF(ISERROR($S855),"",OFFSET('Smelter Reference List'!$G$4,$S855-4,0))</f>
        <v/>
      </c>
      <c r="I855" s="248" t="str">
        <f ca="1">IF(ISERROR($S855),"",OFFSET('Smelter Reference List'!$H$4,$S855-4,0))</f>
        <v/>
      </c>
      <c r="J855" s="248" t="str">
        <f ca="1">IF(ISERROR($S855),"",OFFSET('Smelter Reference List'!$I$4,$S855-4,0))</f>
        <v/>
      </c>
      <c r="K855" s="245"/>
      <c r="L855" s="245"/>
      <c r="M855" s="245"/>
      <c r="N855" s="245"/>
      <c r="O855" s="245"/>
      <c r="P855" s="245"/>
      <c r="Q855" s="246"/>
      <c r="R855" s="233"/>
      <c r="S855" s="234" t="e">
        <f>IF(C855="",NA(),MATCH($B855&amp;$C855,'Smelter Reference List'!$J:$J,0))</f>
        <v>#N/A</v>
      </c>
      <c r="T855" s="235"/>
      <c r="U855" s="235">
        <f t="shared" ca="1" si="26"/>
        <v>0</v>
      </c>
      <c r="V855" s="235"/>
      <c r="W855" s="235"/>
      <c r="Y855" s="228" t="str">
        <f t="shared" si="27"/>
        <v/>
      </c>
    </row>
    <row r="856" spans="1:25" s="228" customFormat="1" ht="20.25">
      <c r="A856" s="257"/>
      <c r="B856" s="232" t="str">
        <f>IF(LEN(A856)=0,"",INDEX('Smelter Reference List'!$A:$A,MATCH($A856,'Smelter Reference List'!$E:$E,0)))</f>
        <v/>
      </c>
      <c r="C856" s="297" t="str">
        <f>IF(LEN(A856)=0,"",INDEX('Smelter Reference List'!$C:$C,MATCH($A856,'Smelter Reference List'!$E:$E,0)))</f>
        <v/>
      </c>
      <c r="D856" s="161" t="str">
        <f ca="1">IF(ISERROR($S856),"",OFFSET('Smelter Reference List'!$C$4,$S856-4,0)&amp;"")</f>
        <v/>
      </c>
      <c r="E856" s="161" t="str">
        <f ca="1">IF(ISERROR($S856),"",OFFSET('Smelter Reference List'!$D$4,$S856-4,0)&amp;"")</f>
        <v/>
      </c>
      <c r="F856" s="161" t="str">
        <f ca="1">IF(ISERROR($S856),"",OFFSET('Smelter Reference List'!$E$4,$S856-4,0))</f>
        <v/>
      </c>
      <c r="G856" s="161" t="str">
        <f ca="1">IF(C856=$U$4,"Enter smelter details", IF(ISERROR($S856),"",OFFSET('Smelter Reference List'!$F$4,$S856-4,0)))</f>
        <v/>
      </c>
      <c r="H856" s="247" t="str">
        <f ca="1">IF(ISERROR($S856),"",OFFSET('Smelter Reference List'!$G$4,$S856-4,0))</f>
        <v/>
      </c>
      <c r="I856" s="248" t="str">
        <f ca="1">IF(ISERROR($S856),"",OFFSET('Smelter Reference List'!$H$4,$S856-4,0))</f>
        <v/>
      </c>
      <c r="J856" s="248" t="str">
        <f ca="1">IF(ISERROR($S856),"",OFFSET('Smelter Reference List'!$I$4,$S856-4,0))</f>
        <v/>
      </c>
      <c r="K856" s="245"/>
      <c r="L856" s="245"/>
      <c r="M856" s="245"/>
      <c r="N856" s="245"/>
      <c r="O856" s="245"/>
      <c r="P856" s="245"/>
      <c r="Q856" s="246"/>
      <c r="R856" s="233"/>
      <c r="S856" s="234" t="e">
        <f>IF(C856="",NA(),MATCH($B856&amp;$C856,'Smelter Reference List'!$J:$J,0))</f>
        <v>#N/A</v>
      </c>
      <c r="T856" s="235"/>
      <c r="U856" s="235">
        <f t="shared" ca="1" si="26"/>
        <v>0</v>
      </c>
      <c r="V856" s="235"/>
      <c r="W856" s="235"/>
      <c r="Y856" s="228" t="str">
        <f t="shared" si="27"/>
        <v/>
      </c>
    </row>
    <row r="857" spans="1:25" s="228" customFormat="1" ht="20.25">
      <c r="A857" s="257"/>
      <c r="B857" s="232" t="str">
        <f>IF(LEN(A857)=0,"",INDEX('Smelter Reference List'!$A:$A,MATCH($A857,'Smelter Reference List'!$E:$E,0)))</f>
        <v/>
      </c>
      <c r="C857" s="297" t="str">
        <f>IF(LEN(A857)=0,"",INDEX('Smelter Reference List'!$C:$C,MATCH($A857,'Smelter Reference List'!$E:$E,0)))</f>
        <v/>
      </c>
      <c r="D857" s="161" t="str">
        <f ca="1">IF(ISERROR($S857),"",OFFSET('Smelter Reference List'!$C$4,$S857-4,0)&amp;"")</f>
        <v/>
      </c>
      <c r="E857" s="161" t="str">
        <f ca="1">IF(ISERROR($S857),"",OFFSET('Smelter Reference List'!$D$4,$S857-4,0)&amp;"")</f>
        <v/>
      </c>
      <c r="F857" s="161" t="str">
        <f ca="1">IF(ISERROR($S857),"",OFFSET('Smelter Reference List'!$E$4,$S857-4,0))</f>
        <v/>
      </c>
      <c r="G857" s="161" t="str">
        <f ca="1">IF(C857=$U$4,"Enter smelter details", IF(ISERROR($S857),"",OFFSET('Smelter Reference List'!$F$4,$S857-4,0)))</f>
        <v/>
      </c>
      <c r="H857" s="247" t="str">
        <f ca="1">IF(ISERROR($S857),"",OFFSET('Smelter Reference List'!$G$4,$S857-4,0))</f>
        <v/>
      </c>
      <c r="I857" s="248" t="str">
        <f ca="1">IF(ISERROR($S857),"",OFFSET('Smelter Reference List'!$H$4,$S857-4,0))</f>
        <v/>
      </c>
      <c r="J857" s="248" t="str">
        <f ca="1">IF(ISERROR($S857),"",OFFSET('Smelter Reference List'!$I$4,$S857-4,0))</f>
        <v/>
      </c>
      <c r="K857" s="245"/>
      <c r="L857" s="245"/>
      <c r="M857" s="245"/>
      <c r="N857" s="245"/>
      <c r="O857" s="245"/>
      <c r="P857" s="245"/>
      <c r="Q857" s="246"/>
      <c r="R857" s="233"/>
      <c r="S857" s="234" t="e">
        <f>IF(C857="",NA(),MATCH($B857&amp;$C857,'Smelter Reference List'!$J:$J,0))</f>
        <v>#N/A</v>
      </c>
      <c r="T857" s="235"/>
      <c r="U857" s="235">
        <f t="shared" ca="1" si="26"/>
        <v>0</v>
      </c>
      <c r="V857" s="235"/>
      <c r="W857" s="235"/>
      <c r="Y857" s="228" t="str">
        <f t="shared" si="27"/>
        <v/>
      </c>
    </row>
    <row r="858" spans="1:25" s="228" customFormat="1" ht="20.25">
      <c r="A858" s="257"/>
      <c r="B858" s="232" t="str">
        <f>IF(LEN(A858)=0,"",INDEX('Smelter Reference List'!$A:$A,MATCH($A858,'Smelter Reference List'!$E:$E,0)))</f>
        <v/>
      </c>
      <c r="C858" s="297" t="str">
        <f>IF(LEN(A858)=0,"",INDEX('Smelter Reference List'!$C:$C,MATCH($A858,'Smelter Reference List'!$E:$E,0)))</f>
        <v/>
      </c>
      <c r="D858" s="161" t="str">
        <f ca="1">IF(ISERROR($S858),"",OFFSET('Smelter Reference List'!$C$4,$S858-4,0)&amp;"")</f>
        <v/>
      </c>
      <c r="E858" s="161" t="str">
        <f ca="1">IF(ISERROR($S858),"",OFFSET('Smelter Reference List'!$D$4,$S858-4,0)&amp;"")</f>
        <v/>
      </c>
      <c r="F858" s="161" t="str">
        <f ca="1">IF(ISERROR($S858),"",OFFSET('Smelter Reference List'!$E$4,$S858-4,0))</f>
        <v/>
      </c>
      <c r="G858" s="161" t="str">
        <f ca="1">IF(C858=$U$4,"Enter smelter details", IF(ISERROR($S858),"",OFFSET('Smelter Reference List'!$F$4,$S858-4,0)))</f>
        <v/>
      </c>
      <c r="H858" s="247" t="str">
        <f ca="1">IF(ISERROR($S858),"",OFFSET('Smelter Reference List'!$G$4,$S858-4,0))</f>
        <v/>
      </c>
      <c r="I858" s="248" t="str">
        <f ca="1">IF(ISERROR($S858),"",OFFSET('Smelter Reference List'!$H$4,$S858-4,0))</f>
        <v/>
      </c>
      <c r="J858" s="248" t="str">
        <f ca="1">IF(ISERROR($S858),"",OFFSET('Smelter Reference List'!$I$4,$S858-4,0))</f>
        <v/>
      </c>
      <c r="K858" s="245"/>
      <c r="L858" s="245"/>
      <c r="M858" s="245"/>
      <c r="N858" s="245"/>
      <c r="O858" s="245"/>
      <c r="P858" s="245"/>
      <c r="Q858" s="246"/>
      <c r="R858" s="233"/>
      <c r="S858" s="234" t="e">
        <f>IF(C858="",NA(),MATCH($B858&amp;$C858,'Smelter Reference List'!$J:$J,0))</f>
        <v>#N/A</v>
      </c>
      <c r="T858" s="235"/>
      <c r="U858" s="235">
        <f t="shared" ca="1" si="26"/>
        <v>0</v>
      </c>
      <c r="V858" s="235"/>
      <c r="W858" s="235"/>
      <c r="Y858" s="228" t="str">
        <f t="shared" si="27"/>
        <v/>
      </c>
    </row>
    <row r="859" spans="1:25" s="228" customFormat="1" ht="20.25">
      <c r="A859" s="257"/>
      <c r="B859" s="232" t="str">
        <f>IF(LEN(A859)=0,"",INDEX('Smelter Reference List'!$A:$A,MATCH($A859,'Smelter Reference List'!$E:$E,0)))</f>
        <v/>
      </c>
      <c r="C859" s="297" t="str">
        <f>IF(LEN(A859)=0,"",INDEX('Smelter Reference List'!$C:$C,MATCH($A859,'Smelter Reference List'!$E:$E,0)))</f>
        <v/>
      </c>
      <c r="D859" s="161" t="str">
        <f ca="1">IF(ISERROR($S859),"",OFFSET('Smelter Reference List'!$C$4,$S859-4,0)&amp;"")</f>
        <v/>
      </c>
      <c r="E859" s="161" t="str">
        <f ca="1">IF(ISERROR($S859),"",OFFSET('Smelter Reference List'!$D$4,$S859-4,0)&amp;"")</f>
        <v/>
      </c>
      <c r="F859" s="161" t="str">
        <f ca="1">IF(ISERROR($S859),"",OFFSET('Smelter Reference List'!$E$4,$S859-4,0))</f>
        <v/>
      </c>
      <c r="G859" s="161" t="str">
        <f ca="1">IF(C859=$U$4,"Enter smelter details", IF(ISERROR($S859),"",OFFSET('Smelter Reference List'!$F$4,$S859-4,0)))</f>
        <v/>
      </c>
      <c r="H859" s="247" t="str">
        <f ca="1">IF(ISERROR($S859),"",OFFSET('Smelter Reference List'!$G$4,$S859-4,0))</f>
        <v/>
      </c>
      <c r="I859" s="248" t="str">
        <f ca="1">IF(ISERROR($S859),"",OFFSET('Smelter Reference List'!$H$4,$S859-4,0))</f>
        <v/>
      </c>
      <c r="J859" s="248" t="str">
        <f ca="1">IF(ISERROR($S859),"",OFFSET('Smelter Reference List'!$I$4,$S859-4,0))</f>
        <v/>
      </c>
      <c r="K859" s="245"/>
      <c r="L859" s="245"/>
      <c r="M859" s="245"/>
      <c r="N859" s="245"/>
      <c r="O859" s="245"/>
      <c r="P859" s="245"/>
      <c r="Q859" s="246"/>
      <c r="R859" s="233"/>
      <c r="S859" s="234" t="e">
        <f>IF(C859="",NA(),MATCH($B859&amp;$C859,'Smelter Reference List'!$J:$J,0))</f>
        <v>#N/A</v>
      </c>
      <c r="T859" s="235"/>
      <c r="U859" s="235">
        <f t="shared" ca="1" si="26"/>
        <v>0</v>
      </c>
      <c r="V859" s="235"/>
      <c r="W859" s="235"/>
      <c r="Y859" s="228" t="str">
        <f t="shared" si="27"/>
        <v/>
      </c>
    </row>
    <row r="860" spans="1:25" s="228" customFormat="1" ht="20.25">
      <c r="A860" s="257"/>
      <c r="B860" s="232" t="str">
        <f>IF(LEN(A860)=0,"",INDEX('Smelter Reference List'!$A:$A,MATCH($A860,'Smelter Reference List'!$E:$E,0)))</f>
        <v/>
      </c>
      <c r="C860" s="297" t="str">
        <f>IF(LEN(A860)=0,"",INDEX('Smelter Reference List'!$C:$C,MATCH($A860,'Smelter Reference List'!$E:$E,0)))</f>
        <v/>
      </c>
      <c r="D860" s="161" t="str">
        <f ca="1">IF(ISERROR($S860),"",OFFSET('Smelter Reference List'!$C$4,$S860-4,0)&amp;"")</f>
        <v/>
      </c>
      <c r="E860" s="161" t="str">
        <f ca="1">IF(ISERROR($S860),"",OFFSET('Smelter Reference List'!$D$4,$S860-4,0)&amp;"")</f>
        <v/>
      </c>
      <c r="F860" s="161" t="str">
        <f ca="1">IF(ISERROR($S860),"",OFFSET('Smelter Reference List'!$E$4,$S860-4,0))</f>
        <v/>
      </c>
      <c r="G860" s="161" t="str">
        <f ca="1">IF(C860=$U$4,"Enter smelter details", IF(ISERROR($S860),"",OFFSET('Smelter Reference List'!$F$4,$S860-4,0)))</f>
        <v/>
      </c>
      <c r="H860" s="247" t="str">
        <f ca="1">IF(ISERROR($S860),"",OFFSET('Smelter Reference List'!$G$4,$S860-4,0))</f>
        <v/>
      </c>
      <c r="I860" s="248" t="str">
        <f ca="1">IF(ISERROR($S860),"",OFFSET('Smelter Reference List'!$H$4,$S860-4,0))</f>
        <v/>
      </c>
      <c r="J860" s="248" t="str">
        <f ca="1">IF(ISERROR($S860),"",OFFSET('Smelter Reference List'!$I$4,$S860-4,0))</f>
        <v/>
      </c>
      <c r="K860" s="245"/>
      <c r="L860" s="245"/>
      <c r="M860" s="245"/>
      <c r="N860" s="245"/>
      <c r="O860" s="245"/>
      <c r="P860" s="245"/>
      <c r="Q860" s="246"/>
      <c r="R860" s="233"/>
      <c r="S860" s="234" t="e">
        <f>IF(C860="",NA(),MATCH($B860&amp;$C860,'Smelter Reference List'!$J:$J,0))</f>
        <v>#N/A</v>
      </c>
      <c r="T860" s="235"/>
      <c r="U860" s="235">
        <f t="shared" ca="1" si="26"/>
        <v>0</v>
      </c>
      <c r="V860" s="235"/>
      <c r="W860" s="235"/>
      <c r="Y860" s="228" t="str">
        <f t="shared" si="27"/>
        <v/>
      </c>
    </row>
    <row r="861" spans="1:25" s="228" customFormat="1" ht="20.25">
      <c r="A861" s="257"/>
      <c r="B861" s="232" t="str">
        <f>IF(LEN(A861)=0,"",INDEX('Smelter Reference List'!$A:$A,MATCH($A861,'Smelter Reference List'!$E:$E,0)))</f>
        <v/>
      </c>
      <c r="C861" s="297" t="str">
        <f>IF(LEN(A861)=0,"",INDEX('Smelter Reference List'!$C:$C,MATCH($A861,'Smelter Reference List'!$E:$E,0)))</f>
        <v/>
      </c>
      <c r="D861" s="161" t="str">
        <f ca="1">IF(ISERROR($S861),"",OFFSET('Smelter Reference List'!$C$4,$S861-4,0)&amp;"")</f>
        <v/>
      </c>
      <c r="E861" s="161" t="str">
        <f ca="1">IF(ISERROR($S861),"",OFFSET('Smelter Reference List'!$D$4,$S861-4,0)&amp;"")</f>
        <v/>
      </c>
      <c r="F861" s="161" t="str">
        <f ca="1">IF(ISERROR($S861),"",OFFSET('Smelter Reference List'!$E$4,$S861-4,0))</f>
        <v/>
      </c>
      <c r="G861" s="161" t="str">
        <f ca="1">IF(C861=$U$4,"Enter smelter details", IF(ISERROR($S861),"",OFFSET('Smelter Reference List'!$F$4,$S861-4,0)))</f>
        <v/>
      </c>
      <c r="H861" s="247" t="str">
        <f ca="1">IF(ISERROR($S861),"",OFFSET('Smelter Reference List'!$G$4,$S861-4,0))</f>
        <v/>
      </c>
      <c r="I861" s="248" t="str">
        <f ca="1">IF(ISERROR($S861),"",OFFSET('Smelter Reference List'!$H$4,$S861-4,0))</f>
        <v/>
      </c>
      <c r="J861" s="248" t="str">
        <f ca="1">IF(ISERROR($S861),"",OFFSET('Smelter Reference List'!$I$4,$S861-4,0))</f>
        <v/>
      </c>
      <c r="K861" s="245"/>
      <c r="L861" s="245"/>
      <c r="M861" s="245"/>
      <c r="N861" s="245"/>
      <c r="O861" s="245"/>
      <c r="P861" s="245"/>
      <c r="Q861" s="246"/>
      <c r="R861" s="233"/>
      <c r="S861" s="234" t="e">
        <f>IF(C861="",NA(),MATCH($B861&amp;$C861,'Smelter Reference List'!$J:$J,0))</f>
        <v>#N/A</v>
      </c>
      <c r="T861" s="235"/>
      <c r="U861" s="235">
        <f t="shared" ca="1" si="26"/>
        <v>0</v>
      </c>
      <c r="V861" s="235"/>
      <c r="W861" s="235"/>
      <c r="Y861" s="228" t="str">
        <f t="shared" si="27"/>
        <v/>
      </c>
    </row>
    <row r="862" spans="1:25" s="228" customFormat="1" ht="20.25">
      <c r="A862" s="257"/>
      <c r="B862" s="232" t="str">
        <f>IF(LEN(A862)=0,"",INDEX('Smelter Reference List'!$A:$A,MATCH($A862,'Smelter Reference List'!$E:$E,0)))</f>
        <v/>
      </c>
      <c r="C862" s="297" t="str">
        <f>IF(LEN(A862)=0,"",INDEX('Smelter Reference List'!$C:$C,MATCH($A862,'Smelter Reference List'!$E:$E,0)))</f>
        <v/>
      </c>
      <c r="D862" s="161" t="str">
        <f ca="1">IF(ISERROR($S862),"",OFFSET('Smelter Reference List'!$C$4,$S862-4,0)&amp;"")</f>
        <v/>
      </c>
      <c r="E862" s="161" t="str">
        <f ca="1">IF(ISERROR($S862),"",OFFSET('Smelter Reference List'!$D$4,$S862-4,0)&amp;"")</f>
        <v/>
      </c>
      <c r="F862" s="161" t="str">
        <f ca="1">IF(ISERROR($S862),"",OFFSET('Smelter Reference List'!$E$4,$S862-4,0))</f>
        <v/>
      </c>
      <c r="G862" s="161" t="str">
        <f ca="1">IF(C862=$U$4,"Enter smelter details", IF(ISERROR($S862),"",OFFSET('Smelter Reference List'!$F$4,$S862-4,0)))</f>
        <v/>
      </c>
      <c r="H862" s="247" t="str">
        <f ca="1">IF(ISERROR($S862),"",OFFSET('Smelter Reference List'!$G$4,$S862-4,0))</f>
        <v/>
      </c>
      <c r="I862" s="248" t="str">
        <f ca="1">IF(ISERROR($S862),"",OFFSET('Smelter Reference List'!$H$4,$S862-4,0))</f>
        <v/>
      </c>
      <c r="J862" s="248" t="str">
        <f ca="1">IF(ISERROR($S862),"",OFFSET('Smelter Reference List'!$I$4,$S862-4,0))</f>
        <v/>
      </c>
      <c r="K862" s="245"/>
      <c r="L862" s="245"/>
      <c r="M862" s="245"/>
      <c r="N862" s="245"/>
      <c r="O862" s="245"/>
      <c r="P862" s="245"/>
      <c r="Q862" s="246"/>
      <c r="R862" s="233"/>
      <c r="S862" s="234" t="e">
        <f>IF(C862="",NA(),MATCH($B862&amp;$C862,'Smelter Reference List'!$J:$J,0))</f>
        <v>#N/A</v>
      </c>
      <c r="T862" s="235"/>
      <c r="U862" s="235">
        <f t="shared" ca="1" si="26"/>
        <v>0</v>
      </c>
      <c r="V862" s="235"/>
      <c r="W862" s="235"/>
      <c r="Y862" s="228" t="str">
        <f t="shared" si="27"/>
        <v/>
      </c>
    </row>
    <row r="863" spans="1:25" s="228" customFormat="1" ht="20.25">
      <c r="A863" s="257"/>
      <c r="B863" s="232" t="str">
        <f>IF(LEN(A863)=0,"",INDEX('Smelter Reference List'!$A:$A,MATCH($A863,'Smelter Reference List'!$E:$E,0)))</f>
        <v/>
      </c>
      <c r="C863" s="297" t="str">
        <f>IF(LEN(A863)=0,"",INDEX('Smelter Reference List'!$C:$C,MATCH($A863,'Smelter Reference List'!$E:$E,0)))</f>
        <v/>
      </c>
      <c r="D863" s="161" t="str">
        <f ca="1">IF(ISERROR($S863),"",OFFSET('Smelter Reference List'!$C$4,$S863-4,0)&amp;"")</f>
        <v/>
      </c>
      <c r="E863" s="161" t="str">
        <f ca="1">IF(ISERROR($S863),"",OFFSET('Smelter Reference List'!$D$4,$S863-4,0)&amp;"")</f>
        <v/>
      </c>
      <c r="F863" s="161" t="str">
        <f ca="1">IF(ISERROR($S863),"",OFFSET('Smelter Reference List'!$E$4,$S863-4,0))</f>
        <v/>
      </c>
      <c r="G863" s="161" t="str">
        <f ca="1">IF(C863=$U$4,"Enter smelter details", IF(ISERROR($S863),"",OFFSET('Smelter Reference List'!$F$4,$S863-4,0)))</f>
        <v/>
      </c>
      <c r="H863" s="247" t="str">
        <f ca="1">IF(ISERROR($S863),"",OFFSET('Smelter Reference List'!$G$4,$S863-4,0))</f>
        <v/>
      </c>
      <c r="I863" s="248" t="str">
        <f ca="1">IF(ISERROR($S863),"",OFFSET('Smelter Reference List'!$H$4,$S863-4,0))</f>
        <v/>
      </c>
      <c r="J863" s="248" t="str">
        <f ca="1">IF(ISERROR($S863),"",OFFSET('Smelter Reference List'!$I$4,$S863-4,0))</f>
        <v/>
      </c>
      <c r="K863" s="245"/>
      <c r="L863" s="245"/>
      <c r="M863" s="245"/>
      <c r="N863" s="245"/>
      <c r="O863" s="245"/>
      <c r="P863" s="245"/>
      <c r="Q863" s="246"/>
      <c r="R863" s="233"/>
      <c r="S863" s="234" t="e">
        <f>IF(C863="",NA(),MATCH($B863&amp;$C863,'Smelter Reference List'!$J:$J,0))</f>
        <v>#N/A</v>
      </c>
      <c r="T863" s="235"/>
      <c r="U863" s="235">
        <f t="shared" ca="1" si="26"/>
        <v>0</v>
      </c>
      <c r="V863" s="235"/>
      <c r="W863" s="235"/>
      <c r="Y863" s="228" t="str">
        <f t="shared" si="27"/>
        <v/>
      </c>
    </row>
    <row r="864" spans="1:25" s="228" customFormat="1" ht="20.25">
      <c r="A864" s="257"/>
      <c r="B864" s="232" t="str">
        <f>IF(LEN(A864)=0,"",INDEX('Smelter Reference List'!$A:$A,MATCH($A864,'Smelter Reference List'!$E:$E,0)))</f>
        <v/>
      </c>
      <c r="C864" s="297" t="str">
        <f>IF(LEN(A864)=0,"",INDEX('Smelter Reference List'!$C:$C,MATCH($A864,'Smelter Reference List'!$E:$E,0)))</f>
        <v/>
      </c>
      <c r="D864" s="161" t="str">
        <f ca="1">IF(ISERROR($S864),"",OFFSET('Smelter Reference List'!$C$4,$S864-4,0)&amp;"")</f>
        <v/>
      </c>
      <c r="E864" s="161" t="str">
        <f ca="1">IF(ISERROR($S864),"",OFFSET('Smelter Reference List'!$D$4,$S864-4,0)&amp;"")</f>
        <v/>
      </c>
      <c r="F864" s="161" t="str">
        <f ca="1">IF(ISERROR($S864),"",OFFSET('Smelter Reference List'!$E$4,$S864-4,0))</f>
        <v/>
      </c>
      <c r="G864" s="161" t="str">
        <f ca="1">IF(C864=$U$4,"Enter smelter details", IF(ISERROR($S864),"",OFFSET('Smelter Reference List'!$F$4,$S864-4,0)))</f>
        <v/>
      </c>
      <c r="H864" s="247" t="str">
        <f ca="1">IF(ISERROR($S864),"",OFFSET('Smelter Reference List'!$G$4,$S864-4,0))</f>
        <v/>
      </c>
      <c r="I864" s="248" t="str">
        <f ca="1">IF(ISERROR($S864),"",OFFSET('Smelter Reference List'!$H$4,$S864-4,0))</f>
        <v/>
      </c>
      <c r="J864" s="248" t="str">
        <f ca="1">IF(ISERROR($S864),"",OFFSET('Smelter Reference List'!$I$4,$S864-4,0))</f>
        <v/>
      </c>
      <c r="K864" s="245"/>
      <c r="L864" s="245"/>
      <c r="M864" s="245"/>
      <c r="N864" s="245"/>
      <c r="O864" s="245"/>
      <c r="P864" s="245"/>
      <c r="Q864" s="246"/>
      <c r="R864" s="233"/>
      <c r="S864" s="234" t="e">
        <f>IF(C864="",NA(),MATCH($B864&amp;$C864,'Smelter Reference List'!$J:$J,0))</f>
        <v>#N/A</v>
      </c>
      <c r="T864" s="235"/>
      <c r="U864" s="235">
        <f t="shared" ca="1" si="26"/>
        <v>0</v>
      </c>
      <c r="V864" s="235"/>
      <c r="W864" s="235"/>
      <c r="Y864" s="228" t="str">
        <f t="shared" si="27"/>
        <v/>
      </c>
    </row>
    <row r="865" spans="1:25" s="228" customFormat="1" ht="20.25">
      <c r="A865" s="257"/>
      <c r="B865" s="232" t="str">
        <f>IF(LEN(A865)=0,"",INDEX('Smelter Reference List'!$A:$A,MATCH($A865,'Smelter Reference List'!$E:$E,0)))</f>
        <v/>
      </c>
      <c r="C865" s="297" t="str">
        <f>IF(LEN(A865)=0,"",INDEX('Smelter Reference List'!$C:$C,MATCH($A865,'Smelter Reference List'!$E:$E,0)))</f>
        <v/>
      </c>
      <c r="D865" s="161" t="str">
        <f ca="1">IF(ISERROR($S865),"",OFFSET('Smelter Reference List'!$C$4,$S865-4,0)&amp;"")</f>
        <v/>
      </c>
      <c r="E865" s="161" t="str">
        <f ca="1">IF(ISERROR($S865),"",OFFSET('Smelter Reference List'!$D$4,$S865-4,0)&amp;"")</f>
        <v/>
      </c>
      <c r="F865" s="161" t="str">
        <f ca="1">IF(ISERROR($S865),"",OFFSET('Smelter Reference List'!$E$4,$S865-4,0))</f>
        <v/>
      </c>
      <c r="G865" s="161" t="str">
        <f ca="1">IF(C865=$U$4,"Enter smelter details", IF(ISERROR($S865),"",OFFSET('Smelter Reference List'!$F$4,$S865-4,0)))</f>
        <v/>
      </c>
      <c r="H865" s="247" t="str">
        <f ca="1">IF(ISERROR($S865),"",OFFSET('Smelter Reference List'!$G$4,$S865-4,0))</f>
        <v/>
      </c>
      <c r="I865" s="248" t="str">
        <f ca="1">IF(ISERROR($S865),"",OFFSET('Smelter Reference List'!$H$4,$S865-4,0))</f>
        <v/>
      </c>
      <c r="J865" s="248" t="str">
        <f ca="1">IF(ISERROR($S865),"",OFFSET('Smelter Reference List'!$I$4,$S865-4,0))</f>
        <v/>
      </c>
      <c r="K865" s="245"/>
      <c r="L865" s="245"/>
      <c r="M865" s="245"/>
      <c r="N865" s="245"/>
      <c r="O865" s="245"/>
      <c r="P865" s="245"/>
      <c r="Q865" s="246"/>
      <c r="R865" s="233"/>
      <c r="S865" s="234" t="e">
        <f>IF(C865="",NA(),MATCH($B865&amp;$C865,'Smelter Reference List'!$J:$J,0))</f>
        <v>#N/A</v>
      </c>
      <c r="T865" s="235"/>
      <c r="U865" s="235">
        <f t="shared" ca="1" si="26"/>
        <v>0</v>
      </c>
      <c r="V865" s="235"/>
      <c r="W865" s="235"/>
      <c r="Y865" s="228" t="str">
        <f t="shared" si="27"/>
        <v/>
      </c>
    </row>
    <row r="866" spans="1:25" s="228" customFormat="1" ht="20.25">
      <c r="A866" s="257"/>
      <c r="B866" s="232" t="str">
        <f>IF(LEN(A866)=0,"",INDEX('Smelter Reference List'!$A:$A,MATCH($A866,'Smelter Reference List'!$E:$E,0)))</f>
        <v/>
      </c>
      <c r="C866" s="297" t="str">
        <f>IF(LEN(A866)=0,"",INDEX('Smelter Reference List'!$C:$C,MATCH($A866,'Smelter Reference List'!$E:$E,0)))</f>
        <v/>
      </c>
      <c r="D866" s="161" t="str">
        <f ca="1">IF(ISERROR($S866),"",OFFSET('Smelter Reference List'!$C$4,$S866-4,0)&amp;"")</f>
        <v/>
      </c>
      <c r="E866" s="161" t="str">
        <f ca="1">IF(ISERROR($S866),"",OFFSET('Smelter Reference List'!$D$4,$S866-4,0)&amp;"")</f>
        <v/>
      </c>
      <c r="F866" s="161" t="str">
        <f ca="1">IF(ISERROR($S866),"",OFFSET('Smelter Reference List'!$E$4,$S866-4,0))</f>
        <v/>
      </c>
      <c r="G866" s="161" t="str">
        <f ca="1">IF(C866=$U$4,"Enter smelter details", IF(ISERROR($S866),"",OFFSET('Smelter Reference List'!$F$4,$S866-4,0)))</f>
        <v/>
      </c>
      <c r="H866" s="247" t="str">
        <f ca="1">IF(ISERROR($S866),"",OFFSET('Smelter Reference List'!$G$4,$S866-4,0))</f>
        <v/>
      </c>
      <c r="I866" s="248" t="str">
        <f ca="1">IF(ISERROR($S866),"",OFFSET('Smelter Reference List'!$H$4,$S866-4,0))</f>
        <v/>
      </c>
      <c r="J866" s="248" t="str">
        <f ca="1">IF(ISERROR($S866),"",OFFSET('Smelter Reference List'!$I$4,$S866-4,0))</f>
        <v/>
      </c>
      <c r="K866" s="245"/>
      <c r="L866" s="245"/>
      <c r="M866" s="245"/>
      <c r="N866" s="245"/>
      <c r="O866" s="245"/>
      <c r="P866" s="245"/>
      <c r="Q866" s="246"/>
      <c r="R866" s="233"/>
      <c r="S866" s="234" t="e">
        <f>IF(C866="",NA(),MATCH($B866&amp;$C866,'Smelter Reference List'!$J:$J,0))</f>
        <v>#N/A</v>
      </c>
      <c r="T866" s="235"/>
      <c r="U866" s="235">
        <f t="shared" ca="1" si="26"/>
        <v>0</v>
      </c>
      <c r="V866" s="235"/>
      <c r="W866" s="235"/>
      <c r="Y866" s="228" t="str">
        <f t="shared" si="27"/>
        <v/>
      </c>
    </row>
    <row r="867" spans="1:25" s="228" customFormat="1" ht="20.25">
      <c r="A867" s="257"/>
      <c r="B867" s="232" t="str">
        <f>IF(LEN(A867)=0,"",INDEX('Smelter Reference List'!$A:$A,MATCH($A867,'Smelter Reference List'!$E:$E,0)))</f>
        <v/>
      </c>
      <c r="C867" s="297" t="str">
        <f>IF(LEN(A867)=0,"",INDEX('Smelter Reference List'!$C:$C,MATCH($A867,'Smelter Reference List'!$E:$E,0)))</f>
        <v/>
      </c>
      <c r="D867" s="161" t="str">
        <f ca="1">IF(ISERROR($S867),"",OFFSET('Smelter Reference List'!$C$4,$S867-4,0)&amp;"")</f>
        <v/>
      </c>
      <c r="E867" s="161" t="str">
        <f ca="1">IF(ISERROR($S867),"",OFFSET('Smelter Reference List'!$D$4,$S867-4,0)&amp;"")</f>
        <v/>
      </c>
      <c r="F867" s="161" t="str">
        <f ca="1">IF(ISERROR($S867),"",OFFSET('Smelter Reference List'!$E$4,$S867-4,0))</f>
        <v/>
      </c>
      <c r="G867" s="161" t="str">
        <f ca="1">IF(C867=$U$4,"Enter smelter details", IF(ISERROR($S867),"",OFFSET('Smelter Reference List'!$F$4,$S867-4,0)))</f>
        <v/>
      </c>
      <c r="H867" s="247" t="str">
        <f ca="1">IF(ISERROR($S867),"",OFFSET('Smelter Reference List'!$G$4,$S867-4,0))</f>
        <v/>
      </c>
      <c r="I867" s="248" t="str">
        <f ca="1">IF(ISERROR($S867),"",OFFSET('Smelter Reference List'!$H$4,$S867-4,0))</f>
        <v/>
      </c>
      <c r="J867" s="248" t="str">
        <f ca="1">IF(ISERROR($S867),"",OFFSET('Smelter Reference List'!$I$4,$S867-4,0))</f>
        <v/>
      </c>
      <c r="K867" s="245"/>
      <c r="L867" s="245"/>
      <c r="M867" s="245"/>
      <c r="N867" s="245"/>
      <c r="O867" s="245"/>
      <c r="P867" s="245"/>
      <c r="Q867" s="246"/>
      <c r="R867" s="233"/>
      <c r="S867" s="234" t="e">
        <f>IF(C867="",NA(),MATCH($B867&amp;$C867,'Smelter Reference List'!$J:$J,0))</f>
        <v>#N/A</v>
      </c>
      <c r="T867" s="235"/>
      <c r="U867" s="235">
        <f t="shared" ca="1" si="26"/>
        <v>0</v>
      </c>
      <c r="V867" s="235"/>
      <c r="W867" s="235"/>
      <c r="Y867" s="228" t="str">
        <f t="shared" si="27"/>
        <v/>
      </c>
    </row>
    <row r="868" spans="1:25" s="228" customFormat="1" ht="20.25">
      <c r="A868" s="257"/>
      <c r="B868" s="232" t="str">
        <f>IF(LEN(A868)=0,"",INDEX('Smelter Reference List'!$A:$A,MATCH($A868,'Smelter Reference List'!$E:$E,0)))</f>
        <v/>
      </c>
      <c r="C868" s="297" t="str">
        <f>IF(LEN(A868)=0,"",INDEX('Smelter Reference List'!$C:$C,MATCH($A868,'Smelter Reference List'!$E:$E,0)))</f>
        <v/>
      </c>
      <c r="D868" s="161" t="str">
        <f ca="1">IF(ISERROR($S868),"",OFFSET('Smelter Reference List'!$C$4,$S868-4,0)&amp;"")</f>
        <v/>
      </c>
      <c r="E868" s="161" t="str">
        <f ca="1">IF(ISERROR($S868),"",OFFSET('Smelter Reference List'!$D$4,$S868-4,0)&amp;"")</f>
        <v/>
      </c>
      <c r="F868" s="161" t="str">
        <f ca="1">IF(ISERROR($S868),"",OFFSET('Smelter Reference List'!$E$4,$S868-4,0))</f>
        <v/>
      </c>
      <c r="G868" s="161" t="str">
        <f ca="1">IF(C868=$U$4,"Enter smelter details", IF(ISERROR($S868),"",OFFSET('Smelter Reference List'!$F$4,$S868-4,0)))</f>
        <v/>
      </c>
      <c r="H868" s="247" t="str">
        <f ca="1">IF(ISERROR($S868),"",OFFSET('Smelter Reference List'!$G$4,$S868-4,0))</f>
        <v/>
      </c>
      <c r="I868" s="248" t="str">
        <f ca="1">IF(ISERROR($S868),"",OFFSET('Smelter Reference List'!$H$4,$S868-4,0))</f>
        <v/>
      </c>
      <c r="J868" s="248" t="str">
        <f ca="1">IF(ISERROR($S868),"",OFFSET('Smelter Reference List'!$I$4,$S868-4,0))</f>
        <v/>
      </c>
      <c r="K868" s="245"/>
      <c r="L868" s="245"/>
      <c r="M868" s="245"/>
      <c r="N868" s="245"/>
      <c r="O868" s="245"/>
      <c r="P868" s="245"/>
      <c r="Q868" s="246"/>
      <c r="R868" s="233"/>
      <c r="S868" s="234" t="e">
        <f>IF(C868="",NA(),MATCH($B868&amp;$C868,'Smelter Reference List'!$J:$J,0))</f>
        <v>#N/A</v>
      </c>
      <c r="T868" s="235"/>
      <c r="U868" s="235">
        <f t="shared" ca="1" si="26"/>
        <v>0</v>
      </c>
      <c r="V868" s="235"/>
      <c r="W868" s="235"/>
      <c r="Y868" s="228" t="str">
        <f t="shared" si="27"/>
        <v/>
      </c>
    </row>
    <row r="869" spans="1:25" s="228" customFormat="1" ht="20.25">
      <c r="A869" s="257"/>
      <c r="B869" s="232" t="str">
        <f>IF(LEN(A869)=0,"",INDEX('Smelter Reference List'!$A:$A,MATCH($A869,'Smelter Reference List'!$E:$E,0)))</f>
        <v/>
      </c>
      <c r="C869" s="297" t="str">
        <f>IF(LEN(A869)=0,"",INDEX('Smelter Reference List'!$C:$C,MATCH($A869,'Smelter Reference List'!$E:$E,0)))</f>
        <v/>
      </c>
      <c r="D869" s="161" t="str">
        <f ca="1">IF(ISERROR($S869),"",OFFSET('Smelter Reference List'!$C$4,$S869-4,0)&amp;"")</f>
        <v/>
      </c>
      <c r="E869" s="161" t="str">
        <f ca="1">IF(ISERROR($S869),"",OFFSET('Smelter Reference List'!$D$4,$S869-4,0)&amp;"")</f>
        <v/>
      </c>
      <c r="F869" s="161" t="str">
        <f ca="1">IF(ISERROR($S869),"",OFFSET('Smelter Reference List'!$E$4,$S869-4,0))</f>
        <v/>
      </c>
      <c r="G869" s="161" t="str">
        <f ca="1">IF(C869=$U$4,"Enter smelter details", IF(ISERROR($S869),"",OFFSET('Smelter Reference List'!$F$4,$S869-4,0)))</f>
        <v/>
      </c>
      <c r="H869" s="247" t="str">
        <f ca="1">IF(ISERROR($S869),"",OFFSET('Smelter Reference List'!$G$4,$S869-4,0))</f>
        <v/>
      </c>
      <c r="I869" s="248" t="str">
        <f ca="1">IF(ISERROR($S869),"",OFFSET('Smelter Reference List'!$H$4,$S869-4,0))</f>
        <v/>
      </c>
      <c r="J869" s="248" t="str">
        <f ca="1">IF(ISERROR($S869),"",OFFSET('Smelter Reference List'!$I$4,$S869-4,0))</f>
        <v/>
      </c>
      <c r="K869" s="245"/>
      <c r="L869" s="245"/>
      <c r="M869" s="245"/>
      <c r="N869" s="245"/>
      <c r="O869" s="245"/>
      <c r="P869" s="245"/>
      <c r="Q869" s="246"/>
      <c r="R869" s="233"/>
      <c r="S869" s="234" t="e">
        <f>IF(C869="",NA(),MATCH($B869&amp;$C869,'Smelter Reference List'!$J:$J,0))</f>
        <v>#N/A</v>
      </c>
      <c r="T869" s="235"/>
      <c r="U869" s="235">
        <f t="shared" ca="1" si="26"/>
        <v>0</v>
      </c>
      <c r="V869" s="235"/>
      <c r="W869" s="235"/>
      <c r="Y869" s="228" t="str">
        <f t="shared" si="27"/>
        <v/>
      </c>
    </row>
    <row r="870" spans="1:25" s="228" customFormat="1" ht="20.25">
      <c r="A870" s="257"/>
      <c r="B870" s="232" t="str">
        <f>IF(LEN(A870)=0,"",INDEX('Smelter Reference List'!$A:$A,MATCH($A870,'Smelter Reference List'!$E:$E,0)))</f>
        <v/>
      </c>
      <c r="C870" s="297" t="str">
        <f>IF(LEN(A870)=0,"",INDEX('Smelter Reference List'!$C:$C,MATCH($A870,'Smelter Reference List'!$E:$E,0)))</f>
        <v/>
      </c>
      <c r="D870" s="161" t="str">
        <f ca="1">IF(ISERROR($S870),"",OFFSET('Smelter Reference List'!$C$4,$S870-4,0)&amp;"")</f>
        <v/>
      </c>
      <c r="E870" s="161" t="str">
        <f ca="1">IF(ISERROR($S870),"",OFFSET('Smelter Reference List'!$D$4,$S870-4,0)&amp;"")</f>
        <v/>
      </c>
      <c r="F870" s="161" t="str">
        <f ca="1">IF(ISERROR($S870),"",OFFSET('Smelter Reference List'!$E$4,$S870-4,0))</f>
        <v/>
      </c>
      <c r="G870" s="161" t="str">
        <f ca="1">IF(C870=$U$4,"Enter smelter details", IF(ISERROR($S870),"",OFFSET('Smelter Reference List'!$F$4,$S870-4,0)))</f>
        <v/>
      </c>
      <c r="H870" s="247" t="str">
        <f ca="1">IF(ISERROR($S870),"",OFFSET('Smelter Reference List'!$G$4,$S870-4,0))</f>
        <v/>
      </c>
      <c r="I870" s="248" t="str">
        <f ca="1">IF(ISERROR($S870),"",OFFSET('Smelter Reference List'!$H$4,$S870-4,0))</f>
        <v/>
      </c>
      <c r="J870" s="248" t="str">
        <f ca="1">IF(ISERROR($S870),"",OFFSET('Smelter Reference List'!$I$4,$S870-4,0))</f>
        <v/>
      </c>
      <c r="K870" s="245"/>
      <c r="L870" s="245"/>
      <c r="M870" s="245"/>
      <c r="N870" s="245"/>
      <c r="O870" s="245"/>
      <c r="P870" s="245"/>
      <c r="Q870" s="246"/>
      <c r="R870" s="233"/>
      <c r="S870" s="234" t="e">
        <f>IF(C870="",NA(),MATCH($B870&amp;$C870,'Smelter Reference List'!$J:$J,0))</f>
        <v>#N/A</v>
      </c>
      <c r="T870" s="235"/>
      <c r="U870" s="235">
        <f t="shared" ca="1" si="26"/>
        <v>0</v>
      </c>
      <c r="V870" s="235"/>
      <c r="W870" s="235"/>
      <c r="Y870" s="228" t="str">
        <f t="shared" si="27"/>
        <v/>
      </c>
    </row>
    <row r="871" spans="1:25" s="228" customFormat="1" ht="20.25">
      <c r="A871" s="257"/>
      <c r="B871" s="232" t="str">
        <f>IF(LEN(A871)=0,"",INDEX('Smelter Reference List'!$A:$A,MATCH($A871,'Smelter Reference List'!$E:$E,0)))</f>
        <v/>
      </c>
      <c r="C871" s="297" t="str">
        <f>IF(LEN(A871)=0,"",INDEX('Smelter Reference List'!$C:$C,MATCH($A871,'Smelter Reference List'!$E:$E,0)))</f>
        <v/>
      </c>
      <c r="D871" s="161" t="str">
        <f ca="1">IF(ISERROR($S871),"",OFFSET('Smelter Reference List'!$C$4,$S871-4,0)&amp;"")</f>
        <v/>
      </c>
      <c r="E871" s="161" t="str">
        <f ca="1">IF(ISERROR($S871),"",OFFSET('Smelter Reference List'!$D$4,$S871-4,0)&amp;"")</f>
        <v/>
      </c>
      <c r="F871" s="161" t="str">
        <f ca="1">IF(ISERROR($S871),"",OFFSET('Smelter Reference List'!$E$4,$S871-4,0))</f>
        <v/>
      </c>
      <c r="G871" s="161" t="str">
        <f ca="1">IF(C871=$U$4,"Enter smelter details", IF(ISERROR($S871),"",OFFSET('Smelter Reference List'!$F$4,$S871-4,0)))</f>
        <v/>
      </c>
      <c r="H871" s="247" t="str">
        <f ca="1">IF(ISERROR($S871),"",OFFSET('Smelter Reference List'!$G$4,$S871-4,0))</f>
        <v/>
      </c>
      <c r="I871" s="248" t="str">
        <f ca="1">IF(ISERROR($S871),"",OFFSET('Smelter Reference List'!$H$4,$S871-4,0))</f>
        <v/>
      </c>
      <c r="J871" s="248" t="str">
        <f ca="1">IF(ISERROR($S871),"",OFFSET('Smelter Reference List'!$I$4,$S871-4,0))</f>
        <v/>
      </c>
      <c r="K871" s="245"/>
      <c r="L871" s="245"/>
      <c r="M871" s="245"/>
      <c r="N871" s="245"/>
      <c r="O871" s="245"/>
      <c r="P871" s="245"/>
      <c r="Q871" s="246"/>
      <c r="R871" s="233"/>
      <c r="S871" s="234" t="e">
        <f>IF(C871="",NA(),MATCH($B871&amp;$C871,'Smelter Reference List'!$J:$J,0))</f>
        <v>#N/A</v>
      </c>
      <c r="T871" s="235"/>
      <c r="U871" s="235">
        <f t="shared" ca="1" si="26"/>
        <v>0</v>
      </c>
      <c r="V871" s="235"/>
      <c r="W871" s="235"/>
      <c r="Y871" s="228" t="str">
        <f t="shared" si="27"/>
        <v/>
      </c>
    </row>
    <row r="872" spans="1:25" s="228" customFormat="1" ht="20.25">
      <c r="A872" s="257"/>
      <c r="B872" s="232" t="str">
        <f>IF(LEN(A872)=0,"",INDEX('Smelter Reference List'!$A:$A,MATCH($A872,'Smelter Reference List'!$E:$E,0)))</f>
        <v/>
      </c>
      <c r="C872" s="297" t="str">
        <f>IF(LEN(A872)=0,"",INDEX('Smelter Reference List'!$C:$C,MATCH($A872,'Smelter Reference List'!$E:$E,0)))</f>
        <v/>
      </c>
      <c r="D872" s="161" t="str">
        <f ca="1">IF(ISERROR($S872),"",OFFSET('Smelter Reference List'!$C$4,$S872-4,0)&amp;"")</f>
        <v/>
      </c>
      <c r="E872" s="161" t="str">
        <f ca="1">IF(ISERROR($S872),"",OFFSET('Smelter Reference List'!$D$4,$S872-4,0)&amp;"")</f>
        <v/>
      </c>
      <c r="F872" s="161" t="str">
        <f ca="1">IF(ISERROR($S872),"",OFFSET('Smelter Reference List'!$E$4,$S872-4,0))</f>
        <v/>
      </c>
      <c r="G872" s="161" t="str">
        <f ca="1">IF(C872=$U$4,"Enter smelter details", IF(ISERROR($S872),"",OFFSET('Smelter Reference List'!$F$4,$S872-4,0)))</f>
        <v/>
      </c>
      <c r="H872" s="247" t="str">
        <f ca="1">IF(ISERROR($S872),"",OFFSET('Smelter Reference List'!$G$4,$S872-4,0))</f>
        <v/>
      </c>
      <c r="I872" s="248" t="str">
        <f ca="1">IF(ISERROR($S872),"",OFFSET('Smelter Reference List'!$H$4,$S872-4,0))</f>
        <v/>
      </c>
      <c r="J872" s="248" t="str">
        <f ca="1">IF(ISERROR($S872),"",OFFSET('Smelter Reference List'!$I$4,$S872-4,0))</f>
        <v/>
      </c>
      <c r="K872" s="245"/>
      <c r="L872" s="245"/>
      <c r="M872" s="245"/>
      <c r="N872" s="245"/>
      <c r="O872" s="245"/>
      <c r="P872" s="245"/>
      <c r="Q872" s="246"/>
      <c r="R872" s="233"/>
      <c r="S872" s="234" t="e">
        <f>IF(C872="",NA(),MATCH($B872&amp;$C872,'Smelter Reference List'!$J:$J,0))</f>
        <v>#N/A</v>
      </c>
      <c r="T872" s="235"/>
      <c r="U872" s="235">
        <f t="shared" ca="1" si="26"/>
        <v>0</v>
      </c>
      <c r="V872" s="235"/>
      <c r="W872" s="235"/>
      <c r="Y872" s="228" t="str">
        <f t="shared" si="27"/>
        <v/>
      </c>
    </row>
    <row r="873" spans="1:25" s="228" customFormat="1" ht="20.25">
      <c r="A873" s="257"/>
      <c r="B873" s="232" t="str">
        <f>IF(LEN(A873)=0,"",INDEX('Smelter Reference List'!$A:$A,MATCH($A873,'Smelter Reference List'!$E:$E,0)))</f>
        <v/>
      </c>
      <c r="C873" s="297" t="str">
        <f>IF(LEN(A873)=0,"",INDEX('Smelter Reference List'!$C:$C,MATCH($A873,'Smelter Reference List'!$E:$E,0)))</f>
        <v/>
      </c>
      <c r="D873" s="161" t="str">
        <f ca="1">IF(ISERROR($S873),"",OFFSET('Smelter Reference List'!$C$4,$S873-4,0)&amp;"")</f>
        <v/>
      </c>
      <c r="E873" s="161" t="str">
        <f ca="1">IF(ISERROR($S873),"",OFFSET('Smelter Reference List'!$D$4,$S873-4,0)&amp;"")</f>
        <v/>
      </c>
      <c r="F873" s="161" t="str">
        <f ca="1">IF(ISERROR($S873),"",OFFSET('Smelter Reference List'!$E$4,$S873-4,0))</f>
        <v/>
      </c>
      <c r="G873" s="161" t="str">
        <f ca="1">IF(C873=$U$4,"Enter smelter details", IF(ISERROR($S873),"",OFFSET('Smelter Reference List'!$F$4,$S873-4,0)))</f>
        <v/>
      </c>
      <c r="H873" s="247" t="str">
        <f ca="1">IF(ISERROR($S873),"",OFFSET('Smelter Reference List'!$G$4,$S873-4,0))</f>
        <v/>
      </c>
      <c r="I873" s="248" t="str">
        <f ca="1">IF(ISERROR($S873),"",OFFSET('Smelter Reference List'!$H$4,$S873-4,0))</f>
        <v/>
      </c>
      <c r="J873" s="248" t="str">
        <f ca="1">IF(ISERROR($S873),"",OFFSET('Smelter Reference List'!$I$4,$S873-4,0))</f>
        <v/>
      </c>
      <c r="K873" s="245"/>
      <c r="L873" s="245"/>
      <c r="M873" s="245"/>
      <c r="N873" s="245"/>
      <c r="O873" s="245"/>
      <c r="P873" s="245"/>
      <c r="Q873" s="246"/>
      <c r="R873" s="233"/>
      <c r="S873" s="234" t="e">
        <f>IF(C873="",NA(),MATCH($B873&amp;$C873,'Smelter Reference List'!$J:$J,0))</f>
        <v>#N/A</v>
      </c>
      <c r="T873" s="235"/>
      <c r="U873" s="235">
        <f t="shared" ca="1" si="26"/>
        <v>0</v>
      </c>
      <c r="V873" s="235"/>
      <c r="W873" s="235"/>
      <c r="Y873" s="228" t="str">
        <f t="shared" si="27"/>
        <v/>
      </c>
    </row>
    <row r="874" spans="1:25" s="228" customFormat="1" ht="20.25">
      <c r="A874" s="257"/>
      <c r="B874" s="232" t="str">
        <f>IF(LEN(A874)=0,"",INDEX('Smelter Reference List'!$A:$A,MATCH($A874,'Smelter Reference List'!$E:$E,0)))</f>
        <v/>
      </c>
      <c r="C874" s="297" t="str">
        <f>IF(LEN(A874)=0,"",INDEX('Smelter Reference List'!$C:$C,MATCH($A874,'Smelter Reference List'!$E:$E,0)))</f>
        <v/>
      </c>
      <c r="D874" s="161" t="str">
        <f ca="1">IF(ISERROR($S874),"",OFFSET('Smelter Reference List'!$C$4,$S874-4,0)&amp;"")</f>
        <v/>
      </c>
      <c r="E874" s="161" t="str">
        <f ca="1">IF(ISERROR($S874),"",OFFSET('Smelter Reference List'!$D$4,$S874-4,0)&amp;"")</f>
        <v/>
      </c>
      <c r="F874" s="161" t="str">
        <f ca="1">IF(ISERROR($S874),"",OFFSET('Smelter Reference List'!$E$4,$S874-4,0))</f>
        <v/>
      </c>
      <c r="G874" s="161" t="str">
        <f ca="1">IF(C874=$U$4,"Enter smelter details", IF(ISERROR($S874),"",OFFSET('Smelter Reference List'!$F$4,$S874-4,0)))</f>
        <v/>
      </c>
      <c r="H874" s="247" t="str">
        <f ca="1">IF(ISERROR($S874),"",OFFSET('Smelter Reference List'!$G$4,$S874-4,0))</f>
        <v/>
      </c>
      <c r="I874" s="248" t="str">
        <f ca="1">IF(ISERROR($S874),"",OFFSET('Smelter Reference List'!$H$4,$S874-4,0))</f>
        <v/>
      </c>
      <c r="J874" s="248" t="str">
        <f ca="1">IF(ISERROR($S874),"",OFFSET('Smelter Reference List'!$I$4,$S874-4,0))</f>
        <v/>
      </c>
      <c r="K874" s="245"/>
      <c r="L874" s="245"/>
      <c r="M874" s="245"/>
      <c r="N874" s="245"/>
      <c r="O874" s="245"/>
      <c r="P874" s="245"/>
      <c r="Q874" s="246"/>
      <c r="R874" s="233"/>
      <c r="S874" s="234" t="e">
        <f>IF(C874="",NA(),MATCH($B874&amp;$C874,'Smelter Reference List'!$J:$J,0))</f>
        <v>#N/A</v>
      </c>
      <c r="T874" s="235"/>
      <c r="U874" s="235">
        <f t="shared" ca="1" si="26"/>
        <v>0</v>
      </c>
      <c r="V874" s="235"/>
      <c r="W874" s="235"/>
      <c r="Y874" s="228" t="str">
        <f t="shared" si="27"/>
        <v/>
      </c>
    </row>
    <row r="875" spans="1:25" s="228" customFormat="1" ht="20.25">
      <c r="A875" s="257"/>
      <c r="B875" s="232" t="str">
        <f>IF(LEN(A875)=0,"",INDEX('Smelter Reference List'!$A:$A,MATCH($A875,'Smelter Reference List'!$E:$E,0)))</f>
        <v/>
      </c>
      <c r="C875" s="297" t="str">
        <f>IF(LEN(A875)=0,"",INDEX('Smelter Reference List'!$C:$C,MATCH($A875,'Smelter Reference List'!$E:$E,0)))</f>
        <v/>
      </c>
      <c r="D875" s="161" t="str">
        <f ca="1">IF(ISERROR($S875),"",OFFSET('Smelter Reference List'!$C$4,$S875-4,0)&amp;"")</f>
        <v/>
      </c>
      <c r="E875" s="161" t="str">
        <f ca="1">IF(ISERROR($S875),"",OFFSET('Smelter Reference List'!$D$4,$S875-4,0)&amp;"")</f>
        <v/>
      </c>
      <c r="F875" s="161" t="str">
        <f ca="1">IF(ISERROR($S875),"",OFFSET('Smelter Reference List'!$E$4,$S875-4,0))</f>
        <v/>
      </c>
      <c r="G875" s="161" t="str">
        <f ca="1">IF(C875=$U$4,"Enter smelter details", IF(ISERROR($S875),"",OFFSET('Smelter Reference List'!$F$4,$S875-4,0)))</f>
        <v/>
      </c>
      <c r="H875" s="247" t="str">
        <f ca="1">IF(ISERROR($S875),"",OFFSET('Smelter Reference List'!$G$4,$S875-4,0))</f>
        <v/>
      </c>
      <c r="I875" s="248" t="str">
        <f ca="1">IF(ISERROR($S875),"",OFFSET('Smelter Reference List'!$H$4,$S875-4,0))</f>
        <v/>
      </c>
      <c r="J875" s="248" t="str">
        <f ca="1">IF(ISERROR($S875),"",OFFSET('Smelter Reference List'!$I$4,$S875-4,0))</f>
        <v/>
      </c>
      <c r="K875" s="245"/>
      <c r="L875" s="245"/>
      <c r="M875" s="245"/>
      <c r="N875" s="245"/>
      <c r="O875" s="245"/>
      <c r="P875" s="245"/>
      <c r="Q875" s="246"/>
      <c r="R875" s="233"/>
      <c r="S875" s="234" t="e">
        <f>IF(C875="",NA(),MATCH($B875&amp;$C875,'Smelter Reference List'!$J:$J,0))</f>
        <v>#N/A</v>
      </c>
      <c r="T875" s="235"/>
      <c r="U875" s="235">
        <f t="shared" ca="1" si="26"/>
        <v>0</v>
      </c>
      <c r="V875" s="235"/>
      <c r="W875" s="235"/>
      <c r="Y875" s="228" t="str">
        <f t="shared" si="27"/>
        <v/>
      </c>
    </row>
    <row r="876" spans="1:25" s="228" customFormat="1" ht="20.25">
      <c r="A876" s="257"/>
      <c r="B876" s="232" t="str">
        <f>IF(LEN(A876)=0,"",INDEX('Smelter Reference List'!$A:$A,MATCH($A876,'Smelter Reference List'!$E:$E,0)))</f>
        <v/>
      </c>
      <c r="C876" s="297" t="str">
        <f>IF(LEN(A876)=0,"",INDEX('Smelter Reference List'!$C:$C,MATCH($A876,'Smelter Reference List'!$E:$E,0)))</f>
        <v/>
      </c>
      <c r="D876" s="161" t="str">
        <f ca="1">IF(ISERROR($S876),"",OFFSET('Smelter Reference List'!$C$4,$S876-4,0)&amp;"")</f>
        <v/>
      </c>
      <c r="E876" s="161" t="str">
        <f ca="1">IF(ISERROR($S876),"",OFFSET('Smelter Reference List'!$D$4,$S876-4,0)&amp;"")</f>
        <v/>
      </c>
      <c r="F876" s="161" t="str">
        <f ca="1">IF(ISERROR($S876),"",OFFSET('Smelter Reference List'!$E$4,$S876-4,0))</f>
        <v/>
      </c>
      <c r="G876" s="161" t="str">
        <f ca="1">IF(C876=$U$4,"Enter smelter details", IF(ISERROR($S876),"",OFFSET('Smelter Reference List'!$F$4,$S876-4,0)))</f>
        <v/>
      </c>
      <c r="H876" s="247" t="str">
        <f ca="1">IF(ISERROR($S876),"",OFFSET('Smelter Reference List'!$G$4,$S876-4,0))</f>
        <v/>
      </c>
      <c r="I876" s="248" t="str">
        <f ca="1">IF(ISERROR($S876),"",OFFSET('Smelter Reference List'!$H$4,$S876-4,0))</f>
        <v/>
      </c>
      <c r="J876" s="248" t="str">
        <f ca="1">IF(ISERROR($S876),"",OFFSET('Smelter Reference List'!$I$4,$S876-4,0))</f>
        <v/>
      </c>
      <c r="K876" s="245"/>
      <c r="L876" s="245"/>
      <c r="M876" s="245"/>
      <c r="N876" s="245"/>
      <c r="O876" s="245"/>
      <c r="P876" s="245"/>
      <c r="Q876" s="246"/>
      <c r="R876" s="233"/>
      <c r="S876" s="234" t="e">
        <f>IF(C876="",NA(),MATCH($B876&amp;$C876,'Smelter Reference List'!$J:$J,0))</f>
        <v>#N/A</v>
      </c>
      <c r="T876" s="235"/>
      <c r="U876" s="235">
        <f t="shared" ca="1" si="26"/>
        <v>0</v>
      </c>
      <c r="V876" s="235"/>
      <c r="W876" s="235"/>
      <c r="Y876" s="228" t="str">
        <f t="shared" si="27"/>
        <v/>
      </c>
    </row>
    <row r="877" spans="1:25" s="228" customFormat="1" ht="20.25">
      <c r="A877" s="257"/>
      <c r="B877" s="232" t="str">
        <f>IF(LEN(A877)=0,"",INDEX('Smelter Reference List'!$A:$A,MATCH($A877,'Smelter Reference List'!$E:$E,0)))</f>
        <v/>
      </c>
      <c r="C877" s="297" t="str">
        <f>IF(LEN(A877)=0,"",INDEX('Smelter Reference List'!$C:$C,MATCH($A877,'Smelter Reference List'!$E:$E,0)))</f>
        <v/>
      </c>
      <c r="D877" s="161" t="str">
        <f ca="1">IF(ISERROR($S877),"",OFFSET('Smelter Reference List'!$C$4,$S877-4,0)&amp;"")</f>
        <v/>
      </c>
      <c r="E877" s="161" t="str">
        <f ca="1">IF(ISERROR($S877),"",OFFSET('Smelter Reference List'!$D$4,$S877-4,0)&amp;"")</f>
        <v/>
      </c>
      <c r="F877" s="161" t="str">
        <f ca="1">IF(ISERROR($S877),"",OFFSET('Smelter Reference List'!$E$4,$S877-4,0))</f>
        <v/>
      </c>
      <c r="G877" s="161" t="str">
        <f ca="1">IF(C877=$U$4,"Enter smelter details", IF(ISERROR($S877),"",OFFSET('Smelter Reference List'!$F$4,$S877-4,0)))</f>
        <v/>
      </c>
      <c r="H877" s="247" t="str">
        <f ca="1">IF(ISERROR($S877),"",OFFSET('Smelter Reference List'!$G$4,$S877-4,0))</f>
        <v/>
      </c>
      <c r="I877" s="248" t="str">
        <f ca="1">IF(ISERROR($S877),"",OFFSET('Smelter Reference List'!$H$4,$S877-4,0))</f>
        <v/>
      </c>
      <c r="J877" s="248" t="str">
        <f ca="1">IF(ISERROR($S877),"",OFFSET('Smelter Reference List'!$I$4,$S877-4,0))</f>
        <v/>
      </c>
      <c r="K877" s="245"/>
      <c r="L877" s="245"/>
      <c r="M877" s="245"/>
      <c r="N877" s="245"/>
      <c r="O877" s="245"/>
      <c r="P877" s="245"/>
      <c r="Q877" s="246"/>
      <c r="R877" s="233"/>
      <c r="S877" s="234" t="e">
        <f>IF(C877="",NA(),MATCH($B877&amp;$C877,'Smelter Reference List'!$J:$J,0))</f>
        <v>#N/A</v>
      </c>
      <c r="T877" s="235"/>
      <c r="U877" s="235">
        <f t="shared" ca="1" si="26"/>
        <v>0</v>
      </c>
      <c r="V877" s="235"/>
      <c r="W877" s="235"/>
      <c r="Y877" s="228" t="str">
        <f t="shared" si="27"/>
        <v/>
      </c>
    </row>
    <row r="878" spans="1:25" s="228" customFormat="1" ht="20.25">
      <c r="A878" s="257"/>
      <c r="B878" s="232" t="str">
        <f>IF(LEN(A878)=0,"",INDEX('Smelter Reference List'!$A:$A,MATCH($A878,'Smelter Reference List'!$E:$E,0)))</f>
        <v/>
      </c>
      <c r="C878" s="297" t="str">
        <f>IF(LEN(A878)=0,"",INDEX('Smelter Reference List'!$C:$C,MATCH($A878,'Smelter Reference List'!$E:$E,0)))</f>
        <v/>
      </c>
      <c r="D878" s="161" t="str">
        <f ca="1">IF(ISERROR($S878),"",OFFSET('Smelter Reference List'!$C$4,$S878-4,0)&amp;"")</f>
        <v/>
      </c>
      <c r="E878" s="161" t="str">
        <f ca="1">IF(ISERROR($S878),"",OFFSET('Smelter Reference List'!$D$4,$S878-4,0)&amp;"")</f>
        <v/>
      </c>
      <c r="F878" s="161" t="str">
        <f ca="1">IF(ISERROR($S878),"",OFFSET('Smelter Reference List'!$E$4,$S878-4,0))</f>
        <v/>
      </c>
      <c r="G878" s="161" t="str">
        <f ca="1">IF(C878=$U$4,"Enter smelter details", IF(ISERROR($S878),"",OFFSET('Smelter Reference List'!$F$4,$S878-4,0)))</f>
        <v/>
      </c>
      <c r="H878" s="247" t="str">
        <f ca="1">IF(ISERROR($S878),"",OFFSET('Smelter Reference List'!$G$4,$S878-4,0))</f>
        <v/>
      </c>
      <c r="I878" s="248" t="str">
        <f ca="1">IF(ISERROR($S878),"",OFFSET('Smelter Reference List'!$H$4,$S878-4,0))</f>
        <v/>
      </c>
      <c r="J878" s="248" t="str">
        <f ca="1">IF(ISERROR($S878),"",OFFSET('Smelter Reference List'!$I$4,$S878-4,0))</f>
        <v/>
      </c>
      <c r="K878" s="245"/>
      <c r="L878" s="245"/>
      <c r="M878" s="245"/>
      <c r="N878" s="245"/>
      <c r="O878" s="245"/>
      <c r="P878" s="245"/>
      <c r="Q878" s="246"/>
      <c r="R878" s="233"/>
      <c r="S878" s="234" t="e">
        <f>IF(C878="",NA(),MATCH($B878&amp;$C878,'Smelter Reference List'!$J:$J,0))</f>
        <v>#N/A</v>
      </c>
      <c r="T878" s="235"/>
      <c r="U878" s="235">
        <f t="shared" ca="1" si="26"/>
        <v>0</v>
      </c>
      <c r="V878" s="235"/>
      <c r="W878" s="235"/>
      <c r="Y878" s="228" t="str">
        <f t="shared" si="27"/>
        <v/>
      </c>
    </row>
    <row r="879" spans="1:25" s="228" customFormat="1" ht="20.25">
      <c r="A879" s="257"/>
      <c r="B879" s="232" t="str">
        <f>IF(LEN(A879)=0,"",INDEX('Smelter Reference List'!$A:$A,MATCH($A879,'Smelter Reference List'!$E:$E,0)))</f>
        <v/>
      </c>
      <c r="C879" s="297" t="str">
        <f>IF(LEN(A879)=0,"",INDEX('Smelter Reference List'!$C:$C,MATCH($A879,'Smelter Reference List'!$E:$E,0)))</f>
        <v/>
      </c>
      <c r="D879" s="161" t="str">
        <f ca="1">IF(ISERROR($S879),"",OFFSET('Smelter Reference List'!$C$4,$S879-4,0)&amp;"")</f>
        <v/>
      </c>
      <c r="E879" s="161" t="str">
        <f ca="1">IF(ISERROR($S879),"",OFFSET('Smelter Reference List'!$D$4,$S879-4,0)&amp;"")</f>
        <v/>
      </c>
      <c r="F879" s="161" t="str">
        <f ca="1">IF(ISERROR($S879),"",OFFSET('Smelter Reference List'!$E$4,$S879-4,0))</f>
        <v/>
      </c>
      <c r="G879" s="161" t="str">
        <f ca="1">IF(C879=$U$4,"Enter smelter details", IF(ISERROR($S879),"",OFFSET('Smelter Reference List'!$F$4,$S879-4,0)))</f>
        <v/>
      </c>
      <c r="H879" s="247" t="str">
        <f ca="1">IF(ISERROR($S879),"",OFFSET('Smelter Reference List'!$G$4,$S879-4,0))</f>
        <v/>
      </c>
      <c r="I879" s="248" t="str">
        <f ca="1">IF(ISERROR($S879),"",OFFSET('Smelter Reference List'!$H$4,$S879-4,0))</f>
        <v/>
      </c>
      <c r="J879" s="248" t="str">
        <f ca="1">IF(ISERROR($S879),"",OFFSET('Smelter Reference List'!$I$4,$S879-4,0))</f>
        <v/>
      </c>
      <c r="K879" s="245"/>
      <c r="L879" s="245"/>
      <c r="M879" s="245"/>
      <c r="N879" s="245"/>
      <c r="O879" s="245"/>
      <c r="P879" s="245"/>
      <c r="Q879" s="246"/>
      <c r="R879" s="233"/>
      <c r="S879" s="234" t="e">
        <f>IF(C879="",NA(),MATCH($B879&amp;$C879,'Smelter Reference List'!$J:$J,0))</f>
        <v>#N/A</v>
      </c>
      <c r="T879" s="235"/>
      <c r="U879" s="235">
        <f t="shared" ca="1" si="26"/>
        <v>0</v>
      </c>
      <c r="V879" s="235"/>
      <c r="W879" s="235"/>
      <c r="Y879" s="228" t="str">
        <f t="shared" si="27"/>
        <v/>
      </c>
    </row>
    <row r="880" spans="1:25" s="228" customFormat="1" ht="20.25">
      <c r="A880" s="257"/>
      <c r="B880" s="232" t="str">
        <f>IF(LEN(A880)=0,"",INDEX('Smelter Reference List'!$A:$A,MATCH($A880,'Smelter Reference List'!$E:$E,0)))</f>
        <v/>
      </c>
      <c r="C880" s="297" t="str">
        <f>IF(LEN(A880)=0,"",INDEX('Smelter Reference List'!$C:$C,MATCH($A880,'Smelter Reference List'!$E:$E,0)))</f>
        <v/>
      </c>
      <c r="D880" s="161" t="str">
        <f ca="1">IF(ISERROR($S880),"",OFFSET('Smelter Reference List'!$C$4,$S880-4,0)&amp;"")</f>
        <v/>
      </c>
      <c r="E880" s="161" t="str">
        <f ca="1">IF(ISERROR($S880),"",OFFSET('Smelter Reference List'!$D$4,$S880-4,0)&amp;"")</f>
        <v/>
      </c>
      <c r="F880" s="161" t="str">
        <f ca="1">IF(ISERROR($S880),"",OFFSET('Smelter Reference List'!$E$4,$S880-4,0))</f>
        <v/>
      </c>
      <c r="G880" s="161" t="str">
        <f ca="1">IF(C880=$U$4,"Enter smelter details", IF(ISERROR($S880),"",OFFSET('Smelter Reference List'!$F$4,$S880-4,0)))</f>
        <v/>
      </c>
      <c r="H880" s="247" t="str">
        <f ca="1">IF(ISERROR($S880),"",OFFSET('Smelter Reference List'!$G$4,$S880-4,0))</f>
        <v/>
      </c>
      <c r="I880" s="248" t="str">
        <f ca="1">IF(ISERROR($S880),"",OFFSET('Smelter Reference List'!$H$4,$S880-4,0))</f>
        <v/>
      </c>
      <c r="J880" s="248" t="str">
        <f ca="1">IF(ISERROR($S880),"",OFFSET('Smelter Reference List'!$I$4,$S880-4,0))</f>
        <v/>
      </c>
      <c r="K880" s="245"/>
      <c r="L880" s="245"/>
      <c r="M880" s="245"/>
      <c r="N880" s="245"/>
      <c r="O880" s="245"/>
      <c r="P880" s="245"/>
      <c r="Q880" s="246"/>
      <c r="R880" s="233"/>
      <c r="S880" s="234" t="e">
        <f>IF(C880="",NA(),MATCH($B880&amp;$C880,'Smelter Reference List'!$J:$J,0))</f>
        <v>#N/A</v>
      </c>
      <c r="T880" s="235"/>
      <c r="U880" s="235">
        <f t="shared" ca="1" si="26"/>
        <v>0</v>
      </c>
      <c r="V880" s="235"/>
      <c r="W880" s="235"/>
      <c r="Y880" s="228" t="str">
        <f t="shared" si="27"/>
        <v/>
      </c>
    </row>
    <row r="881" spans="1:25" s="228" customFormat="1" ht="20.25">
      <c r="A881" s="257"/>
      <c r="B881" s="232" t="str">
        <f>IF(LEN(A881)=0,"",INDEX('Smelter Reference List'!$A:$A,MATCH($A881,'Smelter Reference List'!$E:$E,0)))</f>
        <v/>
      </c>
      <c r="C881" s="297" t="str">
        <f>IF(LEN(A881)=0,"",INDEX('Smelter Reference List'!$C:$C,MATCH($A881,'Smelter Reference List'!$E:$E,0)))</f>
        <v/>
      </c>
      <c r="D881" s="161" t="str">
        <f ca="1">IF(ISERROR($S881),"",OFFSET('Smelter Reference List'!$C$4,$S881-4,0)&amp;"")</f>
        <v/>
      </c>
      <c r="E881" s="161" t="str">
        <f ca="1">IF(ISERROR($S881),"",OFFSET('Smelter Reference List'!$D$4,$S881-4,0)&amp;"")</f>
        <v/>
      </c>
      <c r="F881" s="161" t="str">
        <f ca="1">IF(ISERROR($S881),"",OFFSET('Smelter Reference List'!$E$4,$S881-4,0))</f>
        <v/>
      </c>
      <c r="G881" s="161" t="str">
        <f ca="1">IF(C881=$U$4,"Enter smelter details", IF(ISERROR($S881),"",OFFSET('Smelter Reference List'!$F$4,$S881-4,0)))</f>
        <v/>
      </c>
      <c r="H881" s="247" t="str">
        <f ca="1">IF(ISERROR($S881),"",OFFSET('Smelter Reference List'!$G$4,$S881-4,0))</f>
        <v/>
      </c>
      <c r="I881" s="248" t="str">
        <f ca="1">IF(ISERROR($S881),"",OFFSET('Smelter Reference List'!$H$4,$S881-4,0))</f>
        <v/>
      </c>
      <c r="J881" s="248" t="str">
        <f ca="1">IF(ISERROR($S881),"",OFFSET('Smelter Reference List'!$I$4,$S881-4,0))</f>
        <v/>
      </c>
      <c r="K881" s="245"/>
      <c r="L881" s="245"/>
      <c r="M881" s="245"/>
      <c r="N881" s="245"/>
      <c r="O881" s="245"/>
      <c r="P881" s="245"/>
      <c r="Q881" s="246"/>
      <c r="R881" s="233"/>
      <c r="S881" s="234" t="e">
        <f>IF(C881="",NA(),MATCH($B881&amp;$C881,'Smelter Reference List'!$J:$J,0))</f>
        <v>#N/A</v>
      </c>
      <c r="T881" s="235"/>
      <c r="U881" s="235">
        <f t="shared" ca="1" si="26"/>
        <v>0</v>
      </c>
      <c r="V881" s="235"/>
      <c r="W881" s="235"/>
      <c r="Y881" s="228" t="str">
        <f t="shared" si="27"/>
        <v/>
      </c>
    </row>
    <row r="882" spans="1:25" s="228" customFormat="1" ht="20.25">
      <c r="A882" s="257"/>
      <c r="B882" s="232" t="str">
        <f>IF(LEN(A882)=0,"",INDEX('Smelter Reference List'!$A:$A,MATCH($A882,'Smelter Reference List'!$E:$E,0)))</f>
        <v/>
      </c>
      <c r="C882" s="297" t="str">
        <f>IF(LEN(A882)=0,"",INDEX('Smelter Reference List'!$C:$C,MATCH($A882,'Smelter Reference List'!$E:$E,0)))</f>
        <v/>
      </c>
      <c r="D882" s="161" t="str">
        <f ca="1">IF(ISERROR($S882),"",OFFSET('Smelter Reference List'!$C$4,$S882-4,0)&amp;"")</f>
        <v/>
      </c>
      <c r="E882" s="161" t="str">
        <f ca="1">IF(ISERROR($S882),"",OFFSET('Smelter Reference List'!$D$4,$S882-4,0)&amp;"")</f>
        <v/>
      </c>
      <c r="F882" s="161" t="str">
        <f ca="1">IF(ISERROR($S882),"",OFFSET('Smelter Reference List'!$E$4,$S882-4,0))</f>
        <v/>
      </c>
      <c r="G882" s="161" t="str">
        <f ca="1">IF(C882=$U$4,"Enter smelter details", IF(ISERROR($S882),"",OFFSET('Smelter Reference List'!$F$4,$S882-4,0)))</f>
        <v/>
      </c>
      <c r="H882" s="247" t="str">
        <f ca="1">IF(ISERROR($S882),"",OFFSET('Smelter Reference List'!$G$4,$S882-4,0))</f>
        <v/>
      </c>
      <c r="I882" s="248" t="str">
        <f ca="1">IF(ISERROR($S882),"",OFFSET('Smelter Reference List'!$H$4,$S882-4,0))</f>
        <v/>
      </c>
      <c r="J882" s="248" t="str">
        <f ca="1">IF(ISERROR($S882),"",OFFSET('Smelter Reference List'!$I$4,$S882-4,0))</f>
        <v/>
      </c>
      <c r="K882" s="245"/>
      <c r="L882" s="245"/>
      <c r="M882" s="245"/>
      <c r="N882" s="245"/>
      <c r="O882" s="245"/>
      <c r="P882" s="245"/>
      <c r="Q882" s="246"/>
      <c r="R882" s="233"/>
      <c r="S882" s="234" t="e">
        <f>IF(C882="",NA(),MATCH($B882&amp;$C882,'Smelter Reference List'!$J:$J,0))</f>
        <v>#N/A</v>
      </c>
      <c r="T882" s="235"/>
      <c r="U882" s="235">
        <f t="shared" ca="1" si="26"/>
        <v>0</v>
      </c>
      <c r="V882" s="235"/>
      <c r="W882" s="235"/>
      <c r="Y882" s="228" t="str">
        <f t="shared" si="27"/>
        <v/>
      </c>
    </row>
    <row r="883" spans="1:25" s="228" customFormat="1" ht="20.25">
      <c r="A883" s="257"/>
      <c r="B883" s="232" t="str">
        <f>IF(LEN(A883)=0,"",INDEX('Smelter Reference List'!$A:$A,MATCH($A883,'Smelter Reference List'!$E:$E,0)))</f>
        <v/>
      </c>
      <c r="C883" s="297" t="str">
        <f>IF(LEN(A883)=0,"",INDEX('Smelter Reference List'!$C:$C,MATCH($A883,'Smelter Reference List'!$E:$E,0)))</f>
        <v/>
      </c>
      <c r="D883" s="161" t="str">
        <f ca="1">IF(ISERROR($S883),"",OFFSET('Smelter Reference List'!$C$4,$S883-4,0)&amp;"")</f>
        <v/>
      </c>
      <c r="E883" s="161" t="str">
        <f ca="1">IF(ISERROR($S883),"",OFFSET('Smelter Reference List'!$D$4,$S883-4,0)&amp;"")</f>
        <v/>
      </c>
      <c r="F883" s="161" t="str">
        <f ca="1">IF(ISERROR($S883),"",OFFSET('Smelter Reference List'!$E$4,$S883-4,0))</f>
        <v/>
      </c>
      <c r="G883" s="161" t="str">
        <f ca="1">IF(C883=$U$4,"Enter smelter details", IF(ISERROR($S883),"",OFFSET('Smelter Reference List'!$F$4,$S883-4,0)))</f>
        <v/>
      </c>
      <c r="H883" s="247" t="str">
        <f ca="1">IF(ISERROR($S883),"",OFFSET('Smelter Reference List'!$G$4,$S883-4,0))</f>
        <v/>
      </c>
      <c r="I883" s="248" t="str">
        <f ca="1">IF(ISERROR($S883),"",OFFSET('Smelter Reference List'!$H$4,$S883-4,0))</f>
        <v/>
      </c>
      <c r="J883" s="248" t="str">
        <f ca="1">IF(ISERROR($S883),"",OFFSET('Smelter Reference List'!$I$4,$S883-4,0))</f>
        <v/>
      </c>
      <c r="K883" s="245"/>
      <c r="L883" s="245"/>
      <c r="M883" s="245"/>
      <c r="N883" s="245"/>
      <c r="O883" s="245"/>
      <c r="P883" s="245"/>
      <c r="Q883" s="246"/>
      <c r="R883" s="233"/>
      <c r="S883" s="234" t="e">
        <f>IF(C883="",NA(),MATCH($B883&amp;$C883,'Smelter Reference List'!$J:$J,0))</f>
        <v>#N/A</v>
      </c>
      <c r="T883" s="235"/>
      <c r="U883" s="235">
        <f t="shared" ca="1" si="26"/>
        <v>0</v>
      </c>
      <c r="V883" s="235"/>
      <c r="W883" s="235"/>
      <c r="Y883" s="228" t="str">
        <f t="shared" si="27"/>
        <v/>
      </c>
    </row>
    <row r="884" spans="1:25" s="228" customFormat="1" ht="20.25">
      <c r="A884" s="257"/>
      <c r="B884" s="232" t="str">
        <f>IF(LEN(A884)=0,"",INDEX('Smelter Reference List'!$A:$A,MATCH($A884,'Smelter Reference List'!$E:$E,0)))</f>
        <v/>
      </c>
      <c r="C884" s="297" t="str">
        <f>IF(LEN(A884)=0,"",INDEX('Smelter Reference List'!$C:$C,MATCH($A884,'Smelter Reference List'!$E:$E,0)))</f>
        <v/>
      </c>
      <c r="D884" s="161" t="str">
        <f ca="1">IF(ISERROR($S884),"",OFFSET('Smelter Reference List'!$C$4,$S884-4,0)&amp;"")</f>
        <v/>
      </c>
      <c r="E884" s="161" t="str">
        <f ca="1">IF(ISERROR($S884),"",OFFSET('Smelter Reference List'!$D$4,$S884-4,0)&amp;"")</f>
        <v/>
      </c>
      <c r="F884" s="161" t="str">
        <f ca="1">IF(ISERROR($S884),"",OFFSET('Smelter Reference List'!$E$4,$S884-4,0))</f>
        <v/>
      </c>
      <c r="G884" s="161" t="str">
        <f ca="1">IF(C884=$U$4,"Enter smelter details", IF(ISERROR($S884),"",OFFSET('Smelter Reference List'!$F$4,$S884-4,0)))</f>
        <v/>
      </c>
      <c r="H884" s="247" t="str">
        <f ca="1">IF(ISERROR($S884),"",OFFSET('Smelter Reference List'!$G$4,$S884-4,0))</f>
        <v/>
      </c>
      <c r="I884" s="248" t="str">
        <f ca="1">IF(ISERROR($S884),"",OFFSET('Smelter Reference List'!$H$4,$S884-4,0))</f>
        <v/>
      </c>
      <c r="J884" s="248" t="str">
        <f ca="1">IF(ISERROR($S884),"",OFFSET('Smelter Reference List'!$I$4,$S884-4,0))</f>
        <v/>
      </c>
      <c r="K884" s="245"/>
      <c r="L884" s="245"/>
      <c r="M884" s="245"/>
      <c r="N884" s="245"/>
      <c r="O884" s="245"/>
      <c r="P884" s="245"/>
      <c r="Q884" s="246"/>
      <c r="R884" s="233"/>
      <c r="S884" s="234" t="e">
        <f>IF(C884="",NA(),MATCH($B884&amp;$C884,'Smelter Reference List'!$J:$J,0))</f>
        <v>#N/A</v>
      </c>
      <c r="T884" s="235"/>
      <c r="U884" s="235">
        <f t="shared" ca="1" si="26"/>
        <v>0</v>
      </c>
      <c r="V884" s="235"/>
      <c r="W884" s="235"/>
      <c r="Y884" s="228" t="str">
        <f t="shared" si="27"/>
        <v/>
      </c>
    </row>
    <row r="885" spans="1:25" s="228" customFormat="1" ht="20.25">
      <c r="A885" s="257"/>
      <c r="B885" s="232" t="str">
        <f>IF(LEN(A885)=0,"",INDEX('Smelter Reference List'!$A:$A,MATCH($A885,'Smelter Reference List'!$E:$E,0)))</f>
        <v/>
      </c>
      <c r="C885" s="297" t="str">
        <f>IF(LEN(A885)=0,"",INDEX('Smelter Reference List'!$C:$C,MATCH($A885,'Smelter Reference List'!$E:$E,0)))</f>
        <v/>
      </c>
      <c r="D885" s="161" t="str">
        <f ca="1">IF(ISERROR($S885),"",OFFSET('Smelter Reference List'!$C$4,$S885-4,0)&amp;"")</f>
        <v/>
      </c>
      <c r="E885" s="161" t="str">
        <f ca="1">IF(ISERROR($S885),"",OFFSET('Smelter Reference List'!$D$4,$S885-4,0)&amp;"")</f>
        <v/>
      </c>
      <c r="F885" s="161" t="str">
        <f ca="1">IF(ISERROR($S885),"",OFFSET('Smelter Reference List'!$E$4,$S885-4,0))</f>
        <v/>
      </c>
      <c r="G885" s="161" t="str">
        <f ca="1">IF(C885=$U$4,"Enter smelter details", IF(ISERROR($S885),"",OFFSET('Smelter Reference List'!$F$4,$S885-4,0)))</f>
        <v/>
      </c>
      <c r="H885" s="247" t="str">
        <f ca="1">IF(ISERROR($S885),"",OFFSET('Smelter Reference List'!$G$4,$S885-4,0))</f>
        <v/>
      </c>
      <c r="I885" s="248" t="str">
        <f ca="1">IF(ISERROR($S885),"",OFFSET('Smelter Reference List'!$H$4,$S885-4,0))</f>
        <v/>
      </c>
      <c r="J885" s="248" t="str">
        <f ca="1">IF(ISERROR($S885),"",OFFSET('Smelter Reference List'!$I$4,$S885-4,0))</f>
        <v/>
      </c>
      <c r="K885" s="245"/>
      <c r="L885" s="245"/>
      <c r="M885" s="245"/>
      <c r="N885" s="245"/>
      <c r="O885" s="245"/>
      <c r="P885" s="245"/>
      <c r="Q885" s="246"/>
      <c r="R885" s="233"/>
      <c r="S885" s="234" t="e">
        <f>IF(C885="",NA(),MATCH($B885&amp;$C885,'Smelter Reference List'!$J:$J,0))</f>
        <v>#N/A</v>
      </c>
      <c r="T885" s="235"/>
      <c r="U885" s="235">
        <f t="shared" ca="1" si="26"/>
        <v>0</v>
      </c>
      <c r="V885" s="235"/>
      <c r="W885" s="235"/>
      <c r="Y885" s="228" t="str">
        <f t="shared" si="27"/>
        <v/>
      </c>
    </row>
    <row r="886" spans="1:25" s="228" customFormat="1" ht="20.25">
      <c r="A886" s="257"/>
      <c r="B886" s="232" t="str">
        <f>IF(LEN(A886)=0,"",INDEX('Smelter Reference List'!$A:$A,MATCH($A886,'Smelter Reference List'!$E:$E,0)))</f>
        <v/>
      </c>
      <c r="C886" s="297" t="str">
        <f>IF(LEN(A886)=0,"",INDEX('Smelter Reference List'!$C:$C,MATCH($A886,'Smelter Reference List'!$E:$E,0)))</f>
        <v/>
      </c>
      <c r="D886" s="161" t="str">
        <f ca="1">IF(ISERROR($S886),"",OFFSET('Smelter Reference List'!$C$4,$S886-4,0)&amp;"")</f>
        <v/>
      </c>
      <c r="E886" s="161" t="str">
        <f ca="1">IF(ISERROR($S886),"",OFFSET('Smelter Reference List'!$D$4,$S886-4,0)&amp;"")</f>
        <v/>
      </c>
      <c r="F886" s="161" t="str">
        <f ca="1">IF(ISERROR($S886),"",OFFSET('Smelter Reference List'!$E$4,$S886-4,0))</f>
        <v/>
      </c>
      <c r="G886" s="161" t="str">
        <f ca="1">IF(C886=$U$4,"Enter smelter details", IF(ISERROR($S886),"",OFFSET('Smelter Reference List'!$F$4,$S886-4,0)))</f>
        <v/>
      </c>
      <c r="H886" s="247" t="str">
        <f ca="1">IF(ISERROR($S886),"",OFFSET('Smelter Reference List'!$G$4,$S886-4,0))</f>
        <v/>
      </c>
      <c r="I886" s="248" t="str">
        <f ca="1">IF(ISERROR($S886),"",OFFSET('Smelter Reference List'!$H$4,$S886-4,0))</f>
        <v/>
      </c>
      <c r="J886" s="248" t="str">
        <f ca="1">IF(ISERROR($S886),"",OFFSET('Smelter Reference List'!$I$4,$S886-4,0))</f>
        <v/>
      </c>
      <c r="K886" s="245"/>
      <c r="L886" s="245"/>
      <c r="M886" s="245"/>
      <c r="N886" s="245"/>
      <c r="O886" s="245"/>
      <c r="P886" s="245"/>
      <c r="Q886" s="246"/>
      <c r="R886" s="233"/>
      <c r="S886" s="234" t="e">
        <f>IF(C886="",NA(),MATCH($B886&amp;$C886,'Smelter Reference List'!$J:$J,0))</f>
        <v>#N/A</v>
      </c>
      <c r="T886" s="235"/>
      <c r="U886" s="235">
        <f t="shared" ca="1" si="26"/>
        <v>0</v>
      </c>
      <c r="V886" s="235"/>
      <c r="W886" s="235"/>
      <c r="Y886" s="228" t="str">
        <f t="shared" si="27"/>
        <v/>
      </c>
    </row>
    <row r="887" spans="1:25" s="228" customFormat="1" ht="20.25">
      <c r="A887" s="257"/>
      <c r="B887" s="232" t="str">
        <f>IF(LEN(A887)=0,"",INDEX('Smelter Reference List'!$A:$A,MATCH($A887,'Smelter Reference List'!$E:$E,0)))</f>
        <v/>
      </c>
      <c r="C887" s="297" t="str">
        <f>IF(LEN(A887)=0,"",INDEX('Smelter Reference List'!$C:$C,MATCH($A887,'Smelter Reference List'!$E:$E,0)))</f>
        <v/>
      </c>
      <c r="D887" s="161" t="str">
        <f ca="1">IF(ISERROR($S887),"",OFFSET('Smelter Reference List'!$C$4,$S887-4,0)&amp;"")</f>
        <v/>
      </c>
      <c r="E887" s="161" t="str">
        <f ca="1">IF(ISERROR($S887),"",OFFSET('Smelter Reference List'!$D$4,$S887-4,0)&amp;"")</f>
        <v/>
      </c>
      <c r="F887" s="161" t="str">
        <f ca="1">IF(ISERROR($S887),"",OFFSET('Smelter Reference List'!$E$4,$S887-4,0))</f>
        <v/>
      </c>
      <c r="G887" s="161" t="str">
        <f ca="1">IF(C887=$U$4,"Enter smelter details", IF(ISERROR($S887),"",OFFSET('Smelter Reference List'!$F$4,$S887-4,0)))</f>
        <v/>
      </c>
      <c r="H887" s="247" t="str">
        <f ca="1">IF(ISERROR($S887),"",OFFSET('Smelter Reference List'!$G$4,$S887-4,0))</f>
        <v/>
      </c>
      <c r="I887" s="248" t="str">
        <f ca="1">IF(ISERROR($S887),"",OFFSET('Smelter Reference List'!$H$4,$S887-4,0))</f>
        <v/>
      </c>
      <c r="J887" s="248" t="str">
        <f ca="1">IF(ISERROR($S887),"",OFFSET('Smelter Reference List'!$I$4,$S887-4,0))</f>
        <v/>
      </c>
      <c r="K887" s="245"/>
      <c r="L887" s="245"/>
      <c r="M887" s="245"/>
      <c r="N887" s="245"/>
      <c r="O887" s="245"/>
      <c r="P887" s="245"/>
      <c r="Q887" s="246"/>
      <c r="R887" s="233"/>
      <c r="S887" s="234" t="e">
        <f>IF(C887="",NA(),MATCH($B887&amp;$C887,'Smelter Reference List'!$J:$J,0))</f>
        <v>#N/A</v>
      </c>
      <c r="T887" s="235"/>
      <c r="U887" s="235">
        <f t="shared" ca="1" si="26"/>
        <v>0</v>
      </c>
      <c r="V887" s="235"/>
      <c r="W887" s="235"/>
      <c r="Y887" s="228" t="str">
        <f t="shared" si="27"/>
        <v/>
      </c>
    </row>
    <row r="888" spans="1:25" s="228" customFormat="1" ht="20.25">
      <c r="A888" s="257"/>
      <c r="B888" s="232" t="str">
        <f>IF(LEN(A888)=0,"",INDEX('Smelter Reference List'!$A:$A,MATCH($A888,'Smelter Reference List'!$E:$E,0)))</f>
        <v/>
      </c>
      <c r="C888" s="297" t="str">
        <f>IF(LEN(A888)=0,"",INDEX('Smelter Reference List'!$C:$C,MATCH($A888,'Smelter Reference List'!$E:$E,0)))</f>
        <v/>
      </c>
      <c r="D888" s="161" t="str">
        <f ca="1">IF(ISERROR($S888),"",OFFSET('Smelter Reference List'!$C$4,$S888-4,0)&amp;"")</f>
        <v/>
      </c>
      <c r="E888" s="161" t="str">
        <f ca="1">IF(ISERROR($S888),"",OFFSET('Smelter Reference List'!$D$4,$S888-4,0)&amp;"")</f>
        <v/>
      </c>
      <c r="F888" s="161" t="str">
        <f ca="1">IF(ISERROR($S888),"",OFFSET('Smelter Reference List'!$E$4,$S888-4,0))</f>
        <v/>
      </c>
      <c r="G888" s="161" t="str">
        <f ca="1">IF(C888=$U$4,"Enter smelter details", IF(ISERROR($S888),"",OFFSET('Smelter Reference List'!$F$4,$S888-4,0)))</f>
        <v/>
      </c>
      <c r="H888" s="247" t="str">
        <f ca="1">IF(ISERROR($S888),"",OFFSET('Smelter Reference List'!$G$4,$S888-4,0))</f>
        <v/>
      </c>
      <c r="I888" s="248" t="str">
        <f ca="1">IF(ISERROR($S888),"",OFFSET('Smelter Reference List'!$H$4,$S888-4,0))</f>
        <v/>
      </c>
      <c r="J888" s="248" t="str">
        <f ca="1">IF(ISERROR($S888),"",OFFSET('Smelter Reference List'!$I$4,$S888-4,0))</f>
        <v/>
      </c>
      <c r="K888" s="245"/>
      <c r="L888" s="245"/>
      <c r="M888" s="245"/>
      <c r="N888" s="245"/>
      <c r="O888" s="245"/>
      <c r="P888" s="245"/>
      <c r="Q888" s="246"/>
      <c r="R888" s="233"/>
      <c r="S888" s="234" t="e">
        <f>IF(C888="",NA(),MATCH($B888&amp;$C888,'Smelter Reference List'!$J:$J,0))</f>
        <v>#N/A</v>
      </c>
      <c r="T888" s="235"/>
      <c r="U888" s="235">
        <f t="shared" ca="1" si="26"/>
        <v>0</v>
      </c>
      <c r="V888" s="235"/>
      <c r="W888" s="235"/>
      <c r="Y888" s="228" t="str">
        <f t="shared" si="27"/>
        <v/>
      </c>
    </row>
    <row r="889" spans="1:25" s="228" customFormat="1" ht="20.25">
      <c r="A889" s="257"/>
      <c r="B889" s="232" t="str">
        <f>IF(LEN(A889)=0,"",INDEX('Smelter Reference List'!$A:$A,MATCH($A889,'Smelter Reference List'!$E:$E,0)))</f>
        <v/>
      </c>
      <c r="C889" s="297" t="str">
        <f>IF(LEN(A889)=0,"",INDEX('Smelter Reference List'!$C:$C,MATCH($A889,'Smelter Reference List'!$E:$E,0)))</f>
        <v/>
      </c>
      <c r="D889" s="161" t="str">
        <f ca="1">IF(ISERROR($S889),"",OFFSET('Smelter Reference List'!$C$4,$S889-4,0)&amp;"")</f>
        <v/>
      </c>
      <c r="E889" s="161" t="str">
        <f ca="1">IF(ISERROR($S889),"",OFFSET('Smelter Reference List'!$D$4,$S889-4,0)&amp;"")</f>
        <v/>
      </c>
      <c r="F889" s="161" t="str">
        <f ca="1">IF(ISERROR($S889),"",OFFSET('Smelter Reference List'!$E$4,$S889-4,0))</f>
        <v/>
      </c>
      <c r="G889" s="161" t="str">
        <f ca="1">IF(C889=$U$4,"Enter smelter details", IF(ISERROR($S889),"",OFFSET('Smelter Reference List'!$F$4,$S889-4,0)))</f>
        <v/>
      </c>
      <c r="H889" s="247" t="str">
        <f ca="1">IF(ISERROR($S889),"",OFFSET('Smelter Reference List'!$G$4,$S889-4,0))</f>
        <v/>
      </c>
      <c r="I889" s="248" t="str">
        <f ca="1">IF(ISERROR($S889),"",OFFSET('Smelter Reference List'!$H$4,$S889-4,0))</f>
        <v/>
      </c>
      <c r="J889" s="248" t="str">
        <f ca="1">IF(ISERROR($S889),"",OFFSET('Smelter Reference List'!$I$4,$S889-4,0))</f>
        <v/>
      </c>
      <c r="K889" s="245"/>
      <c r="L889" s="245"/>
      <c r="M889" s="245"/>
      <c r="N889" s="245"/>
      <c r="O889" s="245"/>
      <c r="P889" s="245"/>
      <c r="Q889" s="246"/>
      <c r="R889" s="233"/>
      <c r="S889" s="234" t="e">
        <f>IF(C889="",NA(),MATCH($B889&amp;$C889,'Smelter Reference List'!$J:$J,0))</f>
        <v>#N/A</v>
      </c>
      <c r="T889" s="235"/>
      <c r="U889" s="235">
        <f t="shared" ca="1" si="26"/>
        <v>0</v>
      </c>
      <c r="V889" s="235"/>
      <c r="W889" s="235"/>
      <c r="Y889" s="228" t="str">
        <f t="shared" si="27"/>
        <v/>
      </c>
    </row>
    <row r="890" spans="1:25" s="228" customFormat="1" ht="20.25">
      <c r="A890" s="257"/>
      <c r="B890" s="232" t="str">
        <f>IF(LEN(A890)=0,"",INDEX('Smelter Reference List'!$A:$A,MATCH($A890,'Smelter Reference List'!$E:$E,0)))</f>
        <v/>
      </c>
      <c r="C890" s="297" t="str">
        <f>IF(LEN(A890)=0,"",INDEX('Smelter Reference List'!$C:$C,MATCH($A890,'Smelter Reference List'!$E:$E,0)))</f>
        <v/>
      </c>
      <c r="D890" s="161" t="str">
        <f ca="1">IF(ISERROR($S890),"",OFFSET('Smelter Reference List'!$C$4,$S890-4,0)&amp;"")</f>
        <v/>
      </c>
      <c r="E890" s="161" t="str">
        <f ca="1">IF(ISERROR($S890),"",OFFSET('Smelter Reference List'!$D$4,$S890-4,0)&amp;"")</f>
        <v/>
      </c>
      <c r="F890" s="161" t="str">
        <f ca="1">IF(ISERROR($S890),"",OFFSET('Smelter Reference List'!$E$4,$S890-4,0))</f>
        <v/>
      </c>
      <c r="G890" s="161" t="str">
        <f ca="1">IF(C890=$U$4,"Enter smelter details", IF(ISERROR($S890),"",OFFSET('Smelter Reference List'!$F$4,$S890-4,0)))</f>
        <v/>
      </c>
      <c r="H890" s="247" t="str">
        <f ca="1">IF(ISERROR($S890),"",OFFSET('Smelter Reference List'!$G$4,$S890-4,0))</f>
        <v/>
      </c>
      <c r="I890" s="248" t="str">
        <f ca="1">IF(ISERROR($S890),"",OFFSET('Smelter Reference List'!$H$4,$S890-4,0))</f>
        <v/>
      </c>
      <c r="J890" s="248" t="str">
        <f ca="1">IF(ISERROR($S890),"",OFFSET('Smelter Reference List'!$I$4,$S890-4,0))</f>
        <v/>
      </c>
      <c r="K890" s="245"/>
      <c r="L890" s="245"/>
      <c r="M890" s="245"/>
      <c r="N890" s="245"/>
      <c r="O890" s="245"/>
      <c r="P890" s="245"/>
      <c r="Q890" s="246"/>
      <c r="R890" s="233"/>
      <c r="S890" s="234" t="e">
        <f>IF(C890="",NA(),MATCH($B890&amp;$C890,'Smelter Reference List'!$J:$J,0))</f>
        <v>#N/A</v>
      </c>
      <c r="T890" s="235"/>
      <c r="U890" s="235">
        <f t="shared" ca="1" si="26"/>
        <v>0</v>
      </c>
      <c r="V890" s="235"/>
      <c r="W890" s="235"/>
      <c r="Y890" s="228" t="str">
        <f t="shared" si="27"/>
        <v/>
      </c>
    </row>
    <row r="891" spans="1:25" s="228" customFormat="1" ht="20.25">
      <c r="A891" s="257"/>
      <c r="B891" s="232" t="str">
        <f>IF(LEN(A891)=0,"",INDEX('Smelter Reference List'!$A:$A,MATCH($A891,'Smelter Reference List'!$E:$E,0)))</f>
        <v/>
      </c>
      <c r="C891" s="297" t="str">
        <f>IF(LEN(A891)=0,"",INDEX('Smelter Reference List'!$C:$C,MATCH($A891,'Smelter Reference List'!$E:$E,0)))</f>
        <v/>
      </c>
      <c r="D891" s="161" t="str">
        <f ca="1">IF(ISERROR($S891),"",OFFSET('Smelter Reference List'!$C$4,$S891-4,0)&amp;"")</f>
        <v/>
      </c>
      <c r="E891" s="161" t="str">
        <f ca="1">IF(ISERROR($S891),"",OFFSET('Smelter Reference List'!$D$4,$S891-4,0)&amp;"")</f>
        <v/>
      </c>
      <c r="F891" s="161" t="str">
        <f ca="1">IF(ISERROR($S891),"",OFFSET('Smelter Reference List'!$E$4,$S891-4,0))</f>
        <v/>
      </c>
      <c r="G891" s="161" t="str">
        <f ca="1">IF(C891=$U$4,"Enter smelter details", IF(ISERROR($S891),"",OFFSET('Smelter Reference List'!$F$4,$S891-4,0)))</f>
        <v/>
      </c>
      <c r="H891" s="247" t="str">
        <f ca="1">IF(ISERROR($S891),"",OFFSET('Smelter Reference List'!$G$4,$S891-4,0))</f>
        <v/>
      </c>
      <c r="I891" s="248" t="str">
        <f ca="1">IF(ISERROR($S891),"",OFFSET('Smelter Reference List'!$H$4,$S891-4,0))</f>
        <v/>
      </c>
      <c r="J891" s="248" t="str">
        <f ca="1">IF(ISERROR($S891),"",OFFSET('Smelter Reference List'!$I$4,$S891-4,0))</f>
        <v/>
      </c>
      <c r="K891" s="245"/>
      <c r="L891" s="245"/>
      <c r="M891" s="245"/>
      <c r="N891" s="245"/>
      <c r="O891" s="245"/>
      <c r="P891" s="245"/>
      <c r="Q891" s="246"/>
      <c r="R891" s="233"/>
      <c r="S891" s="234" t="e">
        <f>IF(C891="",NA(),MATCH($B891&amp;$C891,'Smelter Reference List'!$J:$J,0))</f>
        <v>#N/A</v>
      </c>
      <c r="T891" s="235"/>
      <c r="U891" s="235">
        <f t="shared" ca="1" si="26"/>
        <v>0</v>
      </c>
      <c r="V891" s="235"/>
      <c r="W891" s="235"/>
      <c r="Y891" s="228" t="str">
        <f t="shared" si="27"/>
        <v/>
      </c>
    </row>
    <row r="892" spans="1:25" s="228" customFormat="1" ht="20.25">
      <c r="A892" s="257"/>
      <c r="B892" s="232" t="str">
        <f>IF(LEN(A892)=0,"",INDEX('Smelter Reference List'!$A:$A,MATCH($A892,'Smelter Reference List'!$E:$E,0)))</f>
        <v/>
      </c>
      <c r="C892" s="297" t="str">
        <f>IF(LEN(A892)=0,"",INDEX('Smelter Reference List'!$C:$C,MATCH($A892,'Smelter Reference List'!$E:$E,0)))</f>
        <v/>
      </c>
      <c r="D892" s="161" t="str">
        <f ca="1">IF(ISERROR($S892),"",OFFSET('Smelter Reference List'!$C$4,$S892-4,0)&amp;"")</f>
        <v/>
      </c>
      <c r="E892" s="161" t="str">
        <f ca="1">IF(ISERROR($S892),"",OFFSET('Smelter Reference List'!$D$4,$S892-4,0)&amp;"")</f>
        <v/>
      </c>
      <c r="F892" s="161" t="str">
        <f ca="1">IF(ISERROR($S892),"",OFFSET('Smelter Reference List'!$E$4,$S892-4,0))</f>
        <v/>
      </c>
      <c r="G892" s="161" t="str">
        <f ca="1">IF(C892=$U$4,"Enter smelter details", IF(ISERROR($S892),"",OFFSET('Smelter Reference List'!$F$4,$S892-4,0)))</f>
        <v/>
      </c>
      <c r="H892" s="247" t="str">
        <f ca="1">IF(ISERROR($S892),"",OFFSET('Smelter Reference List'!$G$4,$S892-4,0))</f>
        <v/>
      </c>
      <c r="I892" s="248" t="str">
        <f ca="1">IF(ISERROR($S892),"",OFFSET('Smelter Reference List'!$H$4,$S892-4,0))</f>
        <v/>
      </c>
      <c r="J892" s="248" t="str">
        <f ca="1">IF(ISERROR($S892),"",OFFSET('Smelter Reference List'!$I$4,$S892-4,0))</f>
        <v/>
      </c>
      <c r="K892" s="245"/>
      <c r="L892" s="245"/>
      <c r="M892" s="245"/>
      <c r="N892" s="245"/>
      <c r="O892" s="245"/>
      <c r="P892" s="245"/>
      <c r="Q892" s="246"/>
      <c r="R892" s="233"/>
      <c r="S892" s="234" t="e">
        <f>IF(C892="",NA(),MATCH($B892&amp;$C892,'Smelter Reference List'!$J:$J,0))</f>
        <v>#N/A</v>
      </c>
      <c r="T892" s="235"/>
      <c r="U892" s="235">
        <f t="shared" ca="1" si="26"/>
        <v>0</v>
      </c>
      <c r="V892" s="235"/>
      <c r="W892" s="235"/>
      <c r="Y892" s="228" t="str">
        <f t="shared" si="27"/>
        <v/>
      </c>
    </row>
    <row r="893" spans="1:25" s="228" customFormat="1" ht="20.25">
      <c r="A893" s="257"/>
      <c r="B893" s="232" t="str">
        <f>IF(LEN(A893)=0,"",INDEX('Smelter Reference List'!$A:$A,MATCH($A893,'Smelter Reference List'!$E:$E,0)))</f>
        <v/>
      </c>
      <c r="C893" s="297" t="str">
        <f>IF(LEN(A893)=0,"",INDEX('Smelter Reference List'!$C:$C,MATCH($A893,'Smelter Reference List'!$E:$E,0)))</f>
        <v/>
      </c>
      <c r="D893" s="161" t="str">
        <f ca="1">IF(ISERROR($S893),"",OFFSET('Smelter Reference List'!$C$4,$S893-4,0)&amp;"")</f>
        <v/>
      </c>
      <c r="E893" s="161" t="str">
        <f ca="1">IF(ISERROR($S893),"",OFFSET('Smelter Reference List'!$D$4,$S893-4,0)&amp;"")</f>
        <v/>
      </c>
      <c r="F893" s="161" t="str">
        <f ca="1">IF(ISERROR($S893),"",OFFSET('Smelter Reference List'!$E$4,$S893-4,0))</f>
        <v/>
      </c>
      <c r="G893" s="161" t="str">
        <f ca="1">IF(C893=$U$4,"Enter smelter details", IF(ISERROR($S893),"",OFFSET('Smelter Reference List'!$F$4,$S893-4,0)))</f>
        <v/>
      </c>
      <c r="H893" s="247" t="str">
        <f ca="1">IF(ISERROR($S893),"",OFFSET('Smelter Reference List'!$G$4,$S893-4,0))</f>
        <v/>
      </c>
      <c r="I893" s="248" t="str">
        <f ca="1">IF(ISERROR($S893),"",OFFSET('Smelter Reference List'!$H$4,$S893-4,0))</f>
        <v/>
      </c>
      <c r="J893" s="248" t="str">
        <f ca="1">IF(ISERROR($S893),"",OFFSET('Smelter Reference List'!$I$4,$S893-4,0))</f>
        <v/>
      </c>
      <c r="K893" s="245"/>
      <c r="L893" s="245"/>
      <c r="M893" s="245"/>
      <c r="N893" s="245"/>
      <c r="O893" s="245"/>
      <c r="P893" s="245"/>
      <c r="Q893" s="246"/>
      <c r="R893" s="233"/>
      <c r="S893" s="234" t="e">
        <f>IF(C893="",NA(),MATCH($B893&amp;$C893,'Smelter Reference List'!$J:$J,0))</f>
        <v>#N/A</v>
      </c>
      <c r="T893" s="235"/>
      <c r="U893" s="235">
        <f t="shared" ca="1" si="26"/>
        <v>0</v>
      </c>
      <c r="V893" s="235"/>
      <c r="W893" s="235"/>
      <c r="Y893" s="228" t="str">
        <f t="shared" si="27"/>
        <v/>
      </c>
    </row>
    <row r="894" spans="1:25" s="228" customFormat="1" ht="20.25">
      <c r="A894" s="257"/>
      <c r="B894" s="232" t="str">
        <f>IF(LEN(A894)=0,"",INDEX('Smelter Reference List'!$A:$A,MATCH($A894,'Smelter Reference List'!$E:$E,0)))</f>
        <v/>
      </c>
      <c r="C894" s="297" t="str">
        <f>IF(LEN(A894)=0,"",INDEX('Smelter Reference List'!$C:$C,MATCH($A894,'Smelter Reference List'!$E:$E,0)))</f>
        <v/>
      </c>
      <c r="D894" s="161" t="str">
        <f ca="1">IF(ISERROR($S894),"",OFFSET('Smelter Reference List'!$C$4,$S894-4,0)&amp;"")</f>
        <v/>
      </c>
      <c r="E894" s="161" t="str">
        <f ca="1">IF(ISERROR($S894),"",OFFSET('Smelter Reference List'!$D$4,$S894-4,0)&amp;"")</f>
        <v/>
      </c>
      <c r="F894" s="161" t="str">
        <f ca="1">IF(ISERROR($S894),"",OFFSET('Smelter Reference List'!$E$4,$S894-4,0))</f>
        <v/>
      </c>
      <c r="G894" s="161" t="str">
        <f ca="1">IF(C894=$U$4,"Enter smelter details", IF(ISERROR($S894),"",OFFSET('Smelter Reference List'!$F$4,$S894-4,0)))</f>
        <v/>
      </c>
      <c r="H894" s="247" t="str">
        <f ca="1">IF(ISERROR($S894),"",OFFSET('Smelter Reference List'!$G$4,$S894-4,0))</f>
        <v/>
      </c>
      <c r="I894" s="248" t="str">
        <f ca="1">IF(ISERROR($S894),"",OFFSET('Smelter Reference List'!$H$4,$S894-4,0))</f>
        <v/>
      </c>
      <c r="J894" s="248" t="str">
        <f ca="1">IF(ISERROR($S894),"",OFFSET('Smelter Reference List'!$I$4,$S894-4,0))</f>
        <v/>
      </c>
      <c r="K894" s="245"/>
      <c r="L894" s="245"/>
      <c r="M894" s="245"/>
      <c r="N894" s="245"/>
      <c r="O894" s="245"/>
      <c r="P894" s="245"/>
      <c r="Q894" s="246"/>
      <c r="R894" s="233"/>
      <c r="S894" s="234" t="e">
        <f>IF(C894="",NA(),MATCH($B894&amp;$C894,'Smelter Reference List'!$J:$J,0))</f>
        <v>#N/A</v>
      </c>
      <c r="T894" s="235"/>
      <c r="U894" s="235">
        <f t="shared" ca="1" si="26"/>
        <v>0</v>
      </c>
      <c r="V894" s="235"/>
      <c r="W894" s="235"/>
      <c r="Y894" s="228" t="str">
        <f t="shared" si="27"/>
        <v/>
      </c>
    </row>
    <row r="895" spans="1:25" s="228" customFormat="1" ht="20.25">
      <c r="A895" s="257"/>
      <c r="B895" s="232" t="str">
        <f>IF(LEN(A895)=0,"",INDEX('Smelter Reference List'!$A:$A,MATCH($A895,'Smelter Reference List'!$E:$E,0)))</f>
        <v/>
      </c>
      <c r="C895" s="297" t="str">
        <f>IF(LEN(A895)=0,"",INDEX('Smelter Reference List'!$C:$C,MATCH($A895,'Smelter Reference List'!$E:$E,0)))</f>
        <v/>
      </c>
      <c r="D895" s="161" t="str">
        <f ca="1">IF(ISERROR($S895),"",OFFSET('Smelter Reference List'!$C$4,$S895-4,0)&amp;"")</f>
        <v/>
      </c>
      <c r="E895" s="161" t="str">
        <f ca="1">IF(ISERROR($S895),"",OFFSET('Smelter Reference List'!$D$4,$S895-4,0)&amp;"")</f>
        <v/>
      </c>
      <c r="F895" s="161" t="str">
        <f ca="1">IF(ISERROR($S895),"",OFFSET('Smelter Reference List'!$E$4,$S895-4,0))</f>
        <v/>
      </c>
      <c r="G895" s="161" t="str">
        <f ca="1">IF(C895=$U$4,"Enter smelter details", IF(ISERROR($S895),"",OFFSET('Smelter Reference List'!$F$4,$S895-4,0)))</f>
        <v/>
      </c>
      <c r="H895" s="247" t="str">
        <f ca="1">IF(ISERROR($S895),"",OFFSET('Smelter Reference List'!$G$4,$S895-4,0))</f>
        <v/>
      </c>
      <c r="I895" s="248" t="str">
        <f ca="1">IF(ISERROR($S895),"",OFFSET('Smelter Reference List'!$H$4,$S895-4,0))</f>
        <v/>
      </c>
      <c r="J895" s="248" t="str">
        <f ca="1">IF(ISERROR($S895),"",OFFSET('Smelter Reference List'!$I$4,$S895-4,0))</f>
        <v/>
      </c>
      <c r="K895" s="245"/>
      <c r="L895" s="245"/>
      <c r="M895" s="245"/>
      <c r="N895" s="245"/>
      <c r="O895" s="245"/>
      <c r="P895" s="245"/>
      <c r="Q895" s="246"/>
      <c r="R895" s="233"/>
      <c r="S895" s="234" t="e">
        <f>IF(C895="",NA(),MATCH($B895&amp;$C895,'Smelter Reference List'!$J:$J,0))</f>
        <v>#N/A</v>
      </c>
      <c r="T895" s="235"/>
      <c r="U895" s="235">
        <f t="shared" ca="1" si="26"/>
        <v>0</v>
      </c>
      <c r="V895" s="235"/>
      <c r="W895" s="235"/>
      <c r="Y895" s="228" t="str">
        <f t="shared" si="27"/>
        <v/>
      </c>
    </row>
    <row r="896" spans="1:25" s="228" customFormat="1" ht="20.25">
      <c r="A896" s="257"/>
      <c r="B896" s="232" t="str">
        <f>IF(LEN(A896)=0,"",INDEX('Smelter Reference List'!$A:$A,MATCH($A896,'Smelter Reference List'!$E:$E,0)))</f>
        <v/>
      </c>
      <c r="C896" s="297" t="str">
        <f>IF(LEN(A896)=0,"",INDEX('Smelter Reference List'!$C:$C,MATCH($A896,'Smelter Reference List'!$E:$E,0)))</f>
        <v/>
      </c>
      <c r="D896" s="161" t="str">
        <f ca="1">IF(ISERROR($S896),"",OFFSET('Smelter Reference List'!$C$4,$S896-4,0)&amp;"")</f>
        <v/>
      </c>
      <c r="E896" s="161" t="str">
        <f ca="1">IF(ISERROR($S896),"",OFFSET('Smelter Reference List'!$D$4,$S896-4,0)&amp;"")</f>
        <v/>
      </c>
      <c r="F896" s="161" t="str">
        <f ca="1">IF(ISERROR($S896),"",OFFSET('Smelter Reference List'!$E$4,$S896-4,0))</f>
        <v/>
      </c>
      <c r="G896" s="161" t="str">
        <f ca="1">IF(C896=$U$4,"Enter smelter details", IF(ISERROR($S896),"",OFFSET('Smelter Reference List'!$F$4,$S896-4,0)))</f>
        <v/>
      </c>
      <c r="H896" s="247" t="str">
        <f ca="1">IF(ISERROR($S896),"",OFFSET('Smelter Reference List'!$G$4,$S896-4,0))</f>
        <v/>
      </c>
      <c r="I896" s="248" t="str">
        <f ca="1">IF(ISERROR($S896),"",OFFSET('Smelter Reference List'!$H$4,$S896-4,0))</f>
        <v/>
      </c>
      <c r="J896" s="248" t="str">
        <f ca="1">IF(ISERROR($S896),"",OFFSET('Smelter Reference List'!$I$4,$S896-4,0))</f>
        <v/>
      </c>
      <c r="K896" s="245"/>
      <c r="L896" s="245"/>
      <c r="M896" s="245"/>
      <c r="N896" s="245"/>
      <c r="O896" s="245"/>
      <c r="P896" s="245"/>
      <c r="Q896" s="246"/>
      <c r="R896" s="233"/>
      <c r="S896" s="234" t="e">
        <f>IF(C896="",NA(),MATCH($B896&amp;$C896,'Smelter Reference List'!$J:$J,0))</f>
        <v>#N/A</v>
      </c>
      <c r="T896" s="235"/>
      <c r="U896" s="235">
        <f t="shared" ca="1" si="26"/>
        <v>0</v>
      </c>
      <c r="V896" s="235"/>
      <c r="W896" s="235"/>
      <c r="Y896" s="228" t="str">
        <f t="shared" si="27"/>
        <v/>
      </c>
    </row>
    <row r="897" spans="1:25" s="228" customFormat="1" ht="20.25">
      <c r="A897" s="257"/>
      <c r="B897" s="232" t="str">
        <f>IF(LEN(A897)=0,"",INDEX('Smelter Reference List'!$A:$A,MATCH($A897,'Smelter Reference List'!$E:$E,0)))</f>
        <v/>
      </c>
      <c r="C897" s="297" t="str">
        <f>IF(LEN(A897)=0,"",INDEX('Smelter Reference List'!$C:$C,MATCH($A897,'Smelter Reference List'!$E:$E,0)))</f>
        <v/>
      </c>
      <c r="D897" s="161" t="str">
        <f ca="1">IF(ISERROR($S897),"",OFFSET('Smelter Reference List'!$C$4,$S897-4,0)&amp;"")</f>
        <v/>
      </c>
      <c r="E897" s="161" t="str">
        <f ca="1">IF(ISERROR($S897),"",OFFSET('Smelter Reference List'!$D$4,$S897-4,0)&amp;"")</f>
        <v/>
      </c>
      <c r="F897" s="161" t="str">
        <f ca="1">IF(ISERROR($S897),"",OFFSET('Smelter Reference List'!$E$4,$S897-4,0))</f>
        <v/>
      </c>
      <c r="G897" s="161" t="str">
        <f ca="1">IF(C897=$U$4,"Enter smelter details", IF(ISERROR($S897),"",OFFSET('Smelter Reference List'!$F$4,$S897-4,0)))</f>
        <v/>
      </c>
      <c r="H897" s="247" t="str">
        <f ca="1">IF(ISERROR($S897),"",OFFSET('Smelter Reference List'!$G$4,$S897-4,0))</f>
        <v/>
      </c>
      <c r="I897" s="248" t="str">
        <f ca="1">IF(ISERROR($S897),"",OFFSET('Smelter Reference List'!$H$4,$S897-4,0))</f>
        <v/>
      </c>
      <c r="J897" s="248" t="str">
        <f ca="1">IF(ISERROR($S897),"",OFFSET('Smelter Reference List'!$I$4,$S897-4,0))</f>
        <v/>
      </c>
      <c r="K897" s="245"/>
      <c r="L897" s="245"/>
      <c r="M897" s="245"/>
      <c r="N897" s="245"/>
      <c r="O897" s="245"/>
      <c r="P897" s="245"/>
      <c r="Q897" s="246"/>
      <c r="R897" s="233"/>
      <c r="S897" s="234" t="e">
        <f>IF(C897="",NA(),MATCH($B897&amp;$C897,'Smelter Reference List'!$J:$J,0))</f>
        <v>#N/A</v>
      </c>
      <c r="T897" s="235"/>
      <c r="U897" s="235">
        <f t="shared" ca="1" si="26"/>
        <v>0</v>
      </c>
      <c r="V897" s="235"/>
      <c r="W897" s="235"/>
      <c r="Y897" s="228" t="str">
        <f t="shared" si="27"/>
        <v/>
      </c>
    </row>
    <row r="898" spans="1:25" s="228" customFormat="1" ht="20.25">
      <c r="A898" s="257"/>
      <c r="B898" s="232" t="str">
        <f>IF(LEN(A898)=0,"",INDEX('Smelter Reference List'!$A:$A,MATCH($A898,'Smelter Reference List'!$E:$E,0)))</f>
        <v/>
      </c>
      <c r="C898" s="297" t="str">
        <f>IF(LEN(A898)=0,"",INDEX('Smelter Reference List'!$C:$C,MATCH($A898,'Smelter Reference List'!$E:$E,0)))</f>
        <v/>
      </c>
      <c r="D898" s="161" t="str">
        <f ca="1">IF(ISERROR($S898),"",OFFSET('Smelter Reference List'!$C$4,$S898-4,0)&amp;"")</f>
        <v/>
      </c>
      <c r="E898" s="161" t="str">
        <f ca="1">IF(ISERROR($S898),"",OFFSET('Smelter Reference List'!$D$4,$S898-4,0)&amp;"")</f>
        <v/>
      </c>
      <c r="F898" s="161" t="str">
        <f ca="1">IF(ISERROR($S898),"",OFFSET('Smelter Reference List'!$E$4,$S898-4,0))</f>
        <v/>
      </c>
      <c r="G898" s="161" t="str">
        <f ca="1">IF(C898=$U$4,"Enter smelter details", IF(ISERROR($S898),"",OFFSET('Smelter Reference List'!$F$4,$S898-4,0)))</f>
        <v/>
      </c>
      <c r="H898" s="247" t="str">
        <f ca="1">IF(ISERROR($S898),"",OFFSET('Smelter Reference List'!$G$4,$S898-4,0))</f>
        <v/>
      </c>
      <c r="I898" s="248" t="str">
        <f ca="1">IF(ISERROR($S898),"",OFFSET('Smelter Reference List'!$H$4,$S898-4,0))</f>
        <v/>
      </c>
      <c r="J898" s="248" t="str">
        <f ca="1">IF(ISERROR($S898),"",OFFSET('Smelter Reference List'!$I$4,$S898-4,0))</f>
        <v/>
      </c>
      <c r="K898" s="245"/>
      <c r="L898" s="245"/>
      <c r="M898" s="245"/>
      <c r="N898" s="245"/>
      <c r="O898" s="245"/>
      <c r="P898" s="245"/>
      <c r="Q898" s="246"/>
      <c r="R898" s="233"/>
      <c r="S898" s="234" t="e">
        <f>IF(C898="",NA(),MATCH($B898&amp;$C898,'Smelter Reference List'!$J:$J,0))</f>
        <v>#N/A</v>
      </c>
      <c r="T898" s="235"/>
      <c r="U898" s="235">
        <f t="shared" ca="1" si="26"/>
        <v>0</v>
      </c>
      <c r="V898" s="235"/>
      <c r="W898" s="235"/>
      <c r="Y898" s="228" t="str">
        <f t="shared" si="27"/>
        <v/>
      </c>
    </row>
    <row r="899" spans="1:25" s="228" customFormat="1" ht="20.25">
      <c r="A899" s="257"/>
      <c r="B899" s="232" t="str">
        <f>IF(LEN(A899)=0,"",INDEX('Smelter Reference List'!$A:$A,MATCH($A899,'Smelter Reference List'!$E:$E,0)))</f>
        <v/>
      </c>
      <c r="C899" s="297" t="str">
        <f>IF(LEN(A899)=0,"",INDEX('Smelter Reference List'!$C:$C,MATCH($A899,'Smelter Reference List'!$E:$E,0)))</f>
        <v/>
      </c>
      <c r="D899" s="161" t="str">
        <f ca="1">IF(ISERROR($S899),"",OFFSET('Smelter Reference List'!$C$4,$S899-4,0)&amp;"")</f>
        <v/>
      </c>
      <c r="E899" s="161" t="str">
        <f ca="1">IF(ISERROR($S899),"",OFFSET('Smelter Reference List'!$D$4,$S899-4,0)&amp;"")</f>
        <v/>
      </c>
      <c r="F899" s="161" t="str">
        <f ca="1">IF(ISERROR($S899),"",OFFSET('Smelter Reference List'!$E$4,$S899-4,0))</f>
        <v/>
      </c>
      <c r="G899" s="161" t="str">
        <f ca="1">IF(C899=$U$4,"Enter smelter details", IF(ISERROR($S899),"",OFFSET('Smelter Reference List'!$F$4,$S899-4,0)))</f>
        <v/>
      </c>
      <c r="H899" s="247" t="str">
        <f ca="1">IF(ISERROR($S899),"",OFFSET('Smelter Reference List'!$G$4,$S899-4,0))</f>
        <v/>
      </c>
      <c r="I899" s="248" t="str">
        <f ca="1">IF(ISERROR($S899),"",OFFSET('Smelter Reference List'!$H$4,$S899-4,0))</f>
        <v/>
      </c>
      <c r="J899" s="248" t="str">
        <f ca="1">IF(ISERROR($S899),"",OFFSET('Smelter Reference List'!$I$4,$S899-4,0))</f>
        <v/>
      </c>
      <c r="K899" s="245"/>
      <c r="L899" s="245"/>
      <c r="M899" s="245"/>
      <c r="N899" s="245"/>
      <c r="O899" s="245"/>
      <c r="P899" s="245"/>
      <c r="Q899" s="246"/>
      <c r="R899" s="233"/>
      <c r="S899" s="234" t="e">
        <f>IF(C899="",NA(),MATCH($B899&amp;$C899,'Smelter Reference List'!$J:$J,0))</f>
        <v>#N/A</v>
      </c>
      <c r="T899" s="235"/>
      <c r="U899" s="235">
        <f t="shared" ca="1" si="26"/>
        <v>0</v>
      </c>
      <c r="V899" s="235"/>
      <c r="W899" s="235"/>
      <c r="Y899" s="228" t="str">
        <f t="shared" si="27"/>
        <v/>
      </c>
    </row>
    <row r="900" spans="1:25" s="228" customFormat="1" ht="20.25">
      <c r="A900" s="257"/>
      <c r="B900" s="232" t="str">
        <f>IF(LEN(A900)=0,"",INDEX('Smelter Reference List'!$A:$A,MATCH($A900,'Smelter Reference List'!$E:$E,0)))</f>
        <v/>
      </c>
      <c r="C900" s="297" t="str">
        <f>IF(LEN(A900)=0,"",INDEX('Smelter Reference List'!$C:$C,MATCH($A900,'Smelter Reference List'!$E:$E,0)))</f>
        <v/>
      </c>
      <c r="D900" s="161" t="str">
        <f ca="1">IF(ISERROR($S900),"",OFFSET('Smelter Reference List'!$C$4,$S900-4,0)&amp;"")</f>
        <v/>
      </c>
      <c r="E900" s="161" t="str">
        <f ca="1">IF(ISERROR($S900),"",OFFSET('Smelter Reference List'!$D$4,$S900-4,0)&amp;"")</f>
        <v/>
      </c>
      <c r="F900" s="161" t="str">
        <f ca="1">IF(ISERROR($S900),"",OFFSET('Smelter Reference List'!$E$4,$S900-4,0))</f>
        <v/>
      </c>
      <c r="G900" s="161" t="str">
        <f ca="1">IF(C900=$U$4,"Enter smelter details", IF(ISERROR($S900),"",OFFSET('Smelter Reference List'!$F$4,$S900-4,0)))</f>
        <v/>
      </c>
      <c r="H900" s="247" t="str">
        <f ca="1">IF(ISERROR($S900),"",OFFSET('Smelter Reference List'!$G$4,$S900-4,0))</f>
        <v/>
      </c>
      <c r="I900" s="248" t="str">
        <f ca="1">IF(ISERROR($S900),"",OFFSET('Smelter Reference List'!$H$4,$S900-4,0))</f>
        <v/>
      </c>
      <c r="J900" s="248" t="str">
        <f ca="1">IF(ISERROR($S900),"",OFFSET('Smelter Reference List'!$I$4,$S900-4,0))</f>
        <v/>
      </c>
      <c r="K900" s="245"/>
      <c r="L900" s="245"/>
      <c r="M900" s="245"/>
      <c r="N900" s="245"/>
      <c r="O900" s="245"/>
      <c r="P900" s="245"/>
      <c r="Q900" s="246"/>
      <c r="R900" s="233"/>
      <c r="S900" s="234" t="e">
        <f>IF(C900="",NA(),MATCH($B900&amp;$C900,'Smelter Reference List'!$J:$J,0))</f>
        <v>#N/A</v>
      </c>
      <c r="T900" s="235"/>
      <c r="U900" s="235">
        <f t="shared" ca="1" si="26"/>
        <v>0</v>
      </c>
      <c r="V900" s="235"/>
      <c r="W900" s="235"/>
      <c r="Y900" s="228" t="str">
        <f t="shared" si="27"/>
        <v/>
      </c>
    </row>
    <row r="901" spans="1:25" s="228" customFormat="1" ht="20.25">
      <c r="A901" s="257"/>
      <c r="B901" s="232" t="str">
        <f>IF(LEN(A901)=0,"",INDEX('Smelter Reference List'!$A:$A,MATCH($A901,'Smelter Reference List'!$E:$E,0)))</f>
        <v/>
      </c>
      <c r="C901" s="297" t="str">
        <f>IF(LEN(A901)=0,"",INDEX('Smelter Reference List'!$C:$C,MATCH($A901,'Smelter Reference List'!$E:$E,0)))</f>
        <v/>
      </c>
      <c r="D901" s="161" t="str">
        <f ca="1">IF(ISERROR($S901),"",OFFSET('Smelter Reference List'!$C$4,$S901-4,0)&amp;"")</f>
        <v/>
      </c>
      <c r="E901" s="161" t="str">
        <f ca="1">IF(ISERROR($S901),"",OFFSET('Smelter Reference List'!$D$4,$S901-4,0)&amp;"")</f>
        <v/>
      </c>
      <c r="F901" s="161" t="str">
        <f ca="1">IF(ISERROR($S901),"",OFFSET('Smelter Reference List'!$E$4,$S901-4,0))</f>
        <v/>
      </c>
      <c r="G901" s="161" t="str">
        <f ca="1">IF(C901=$U$4,"Enter smelter details", IF(ISERROR($S901),"",OFFSET('Smelter Reference List'!$F$4,$S901-4,0)))</f>
        <v/>
      </c>
      <c r="H901" s="247" t="str">
        <f ca="1">IF(ISERROR($S901),"",OFFSET('Smelter Reference List'!$G$4,$S901-4,0))</f>
        <v/>
      </c>
      <c r="I901" s="248" t="str">
        <f ca="1">IF(ISERROR($S901),"",OFFSET('Smelter Reference List'!$H$4,$S901-4,0))</f>
        <v/>
      </c>
      <c r="J901" s="248" t="str">
        <f ca="1">IF(ISERROR($S901),"",OFFSET('Smelter Reference List'!$I$4,$S901-4,0))</f>
        <v/>
      </c>
      <c r="K901" s="245"/>
      <c r="L901" s="245"/>
      <c r="M901" s="245"/>
      <c r="N901" s="245"/>
      <c r="O901" s="245"/>
      <c r="P901" s="245"/>
      <c r="Q901" s="246"/>
      <c r="R901" s="233"/>
      <c r="S901" s="234" t="e">
        <f>IF(C901="",NA(),MATCH($B901&amp;$C901,'Smelter Reference List'!$J:$J,0))</f>
        <v>#N/A</v>
      </c>
      <c r="T901" s="235"/>
      <c r="U901" s="235">
        <f t="shared" ca="1" si="26"/>
        <v>0</v>
      </c>
      <c r="V901" s="235"/>
      <c r="W901" s="235"/>
      <c r="Y901" s="228" t="str">
        <f t="shared" si="27"/>
        <v/>
      </c>
    </row>
    <row r="902" spans="1:25" s="228" customFormat="1" ht="20.25">
      <c r="A902" s="257"/>
      <c r="B902" s="232" t="str">
        <f>IF(LEN(A902)=0,"",INDEX('Smelter Reference List'!$A:$A,MATCH($A902,'Smelter Reference List'!$E:$E,0)))</f>
        <v/>
      </c>
      <c r="C902" s="297" t="str">
        <f>IF(LEN(A902)=0,"",INDEX('Smelter Reference List'!$C:$C,MATCH($A902,'Smelter Reference List'!$E:$E,0)))</f>
        <v/>
      </c>
      <c r="D902" s="161" t="str">
        <f ca="1">IF(ISERROR($S902),"",OFFSET('Smelter Reference List'!$C$4,$S902-4,0)&amp;"")</f>
        <v/>
      </c>
      <c r="E902" s="161" t="str">
        <f ca="1">IF(ISERROR($S902),"",OFFSET('Smelter Reference List'!$D$4,$S902-4,0)&amp;"")</f>
        <v/>
      </c>
      <c r="F902" s="161" t="str">
        <f ca="1">IF(ISERROR($S902),"",OFFSET('Smelter Reference List'!$E$4,$S902-4,0))</f>
        <v/>
      </c>
      <c r="G902" s="161" t="str">
        <f ca="1">IF(C902=$U$4,"Enter smelter details", IF(ISERROR($S902),"",OFFSET('Smelter Reference List'!$F$4,$S902-4,0)))</f>
        <v/>
      </c>
      <c r="H902" s="247" t="str">
        <f ca="1">IF(ISERROR($S902),"",OFFSET('Smelter Reference List'!$G$4,$S902-4,0))</f>
        <v/>
      </c>
      <c r="I902" s="248" t="str">
        <f ca="1">IF(ISERROR($S902),"",OFFSET('Smelter Reference List'!$H$4,$S902-4,0))</f>
        <v/>
      </c>
      <c r="J902" s="248" t="str">
        <f ca="1">IF(ISERROR($S902),"",OFFSET('Smelter Reference List'!$I$4,$S902-4,0))</f>
        <v/>
      </c>
      <c r="K902" s="245"/>
      <c r="L902" s="245"/>
      <c r="M902" s="245"/>
      <c r="N902" s="245"/>
      <c r="O902" s="245"/>
      <c r="P902" s="245"/>
      <c r="Q902" s="246"/>
      <c r="R902" s="233"/>
      <c r="S902" s="234" t="e">
        <f>IF(C902="",NA(),MATCH($B902&amp;$C902,'Smelter Reference List'!$J:$J,0))</f>
        <v>#N/A</v>
      </c>
      <c r="T902" s="235"/>
      <c r="U902" s="235">
        <f t="shared" ref="U902:U965" ca="1" si="28">IF(AND(C902="Smelter not listed",OR(LEN(D902)=0,LEN(E902)=0)),1,0)</f>
        <v>0</v>
      </c>
      <c r="V902" s="235"/>
      <c r="W902" s="235"/>
      <c r="Y902" s="228" t="str">
        <f t="shared" ref="Y902:Y965" si="29">B902&amp;C902</f>
        <v/>
      </c>
    </row>
    <row r="903" spans="1:25" s="228" customFormat="1" ht="20.25">
      <c r="A903" s="257"/>
      <c r="B903" s="232" t="str">
        <f>IF(LEN(A903)=0,"",INDEX('Smelter Reference List'!$A:$A,MATCH($A903,'Smelter Reference List'!$E:$E,0)))</f>
        <v/>
      </c>
      <c r="C903" s="297" t="str">
        <f>IF(LEN(A903)=0,"",INDEX('Smelter Reference List'!$C:$C,MATCH($A903,'Smelter Reference List'!$E:$E,0)))</f>
        <v/>
      </c>
      <c r="D903" s="161" t="str">
        <f ca="1">IF(ISERROR($S903),"",OFFSET('Smelter Reference List'!$C$4,$S903-4,0)&amp;"")</f>
        <v/>
      </c>
      <c r="E903" s="161" t="str">
        <f ca="1">IF(ISERROR($S903),"",OFFSET('Smelter Reference List'!$D$4,$S903-4,0)&amp;"")</f>
        <v/>
      </c>
      <c r="F903" s="161" t="str">
        <f ca="1">IF(ISERROR($S903),"",OFFSET('Smelter Reference List'!$E$4,$S903-4,0))</f>
        <v/>
      </c>
      <c r="G903" s="161" t="str">
        <f ca="1">IF(C903=$U$4,"Enter smelter details", IF(ISERROR($S903),"",OFFSET('Smelter Reference List'!$F$4,$S903-4,0)))</f>
        <v/>
      </c>
      <c r="H903" s="247" t="str">
        <f ca="1">IF(ISERROR($S903),"",OFFSET('Smelter Reference List'!$G$4,$S903-4,0))</f>
        <v/>
      </c>
      <c r="I903" s="248" t="str">
        <f ca="1">IF(ISERROR($S903),"",OFFSET('Smelter Reference List'!$H$4,$S903-4,0))</f>
        <v/>
      </c>
      <c r="J903" s="248" t="str">
        <f ca="1">IF(ISERROR($S903),"",OFFSET('Smelter Reference List'!$I$4,$S903-4,0))</f>
        <v/>
      </c>
      <c r="K903" s="245"/>
      <c r="L903" s="245"/>
      <c r="M903" s="245"/>
      <c r="N903" s="245"/>
      <c r="O903" s="245"/>
      <c r="P903" s="245"/>
      <c r="Q903" s="246"/>
      <c r="R903" s="233"/>
      <c r="S903" s="234" t="e">
        <f>IF(C903="",NA(),MATCH($B903&amp;$C903,'Smelter Reference List'!$J:$J,0))</f>
        <v>#N/A</v>
      </c>
      <c r="T903" s="235"/>
      <c r="U903" s="235">
        <f t="shared" ca="1" si="28"/>
        <v>0</v>
      </c>
      <c r="V903" s="235"/>
      <c r="W903" s="235"/>
      <c r="Y903" s="228" t="str">
        <f t="shared" si="29"/>
        <v/>
      </c>
    </row>
    <row r="904" spans="1:25" s="228" customFormat="1" ht="20.25">
      <c r="A904" s="257"/>
      <c r="B904" s="232" t="str">
        <f>IF(LEN(A904)=0,"",INDEX('Smelter Reference List'!$A:$A,MATCH($A904,'Smelter Reference List'!$E:$E,0)))</f>
        <v/>
      </c>
      <c r="C904" s="297" t="str">
        <f>IF(LEN(A904)=0,"",INDEX('Smelter Reference List'!$C:$C,MATCH($A904,'Smelter Reference List'!$E:$E,0)))</f>
        <v/>
      </c>
      <c r="D904" s="161" t="str">
        <f ca="1">IF(ISERROR($S904),"",OFFSET('Smelter Reference List'!$C$4,$S904-4,0)&amp;"")</f>
        <v/>
      </c>
      <c r="E904" s="161" t="str">
        <f ca="1">IF(ISERROR($S904),"",OFFSET('Smelter Reference List'!$D$4,$S904-4,0)&amp;"")</f>
        <v/>
      </c>
      <c r="F904" s="161" t="str">
        <f ca="1">IF(ISERROR($S904),"",OFFSET('Smelter Reference List'!$E$4,$S904-4,0))</f>
        <v/>
      </c>
      <c r="G904" s="161" t="str">
        <f ca="1">IF(C904=$U$4,"Enter smelter details", IF(ISERROR($S904),"",OFFSET('Smelter Reference List'!$F$4,$S904-4,0)))</f>
        <v/>
      </c>
      <c r="H904" s="247" t="str">
        <f ca="1">IF(ISERROR($S904),"",OFFSET('Smelter Reference List'!$G$4,$S904-4,0))</f>
        <v/>
      </c>
      <c r="I904" s="248" t="str">
        <f ca="1">IF(ISERROR($S904),"",OFFSET('Smelter Reference List'!$H$4,$S904-4,0))</f>
        <v/>
      </c>
      <c r="J904" s="248" t="str">
        <f ca="1">IF(ISERROR($S904),"",OFFSET('Smelter Reference List'!$I$4,$S904-4,0))</f>
        <v/>
      </c>
      <c r="K904" s="245"/>
      <c r="L904" s="245"/>
      <c r="M904" s="245"/>
      <c r="N904" s="245"/>
      <c r="O904" s="245"/>
      <c r="P904" s="245"/>
      <c r="Q904" s="246"/>
      <c r="R904" s="233"/>
      <c r="S904" s="234" t="e">
        <f>IF(C904="",NA(),MATCH($B904&amp;$C904,'Smelter Reference List'!$J:$J,0))</f>
        <v>#N/A</v>
      </c>
      <c r="T904" s="235"/>
      <c r="U904" s="235">
        <f t="shared" ca="1" si="28"/>
        <v>0</v>
      </c>
      <c r="V904" s="235"/>
      <c r="W904" s="235"/>
      <c r="Y904" s="228" t="str">
        <f t="shared" si="29"/>
        <v/>
      </c>
    </row>
    <row r="905" spans="1:25" s="228" customFormat="1" ht="20.25">
      <c r="A905" s="257"/>
      <c r="B905" s="232" t="str">
        <f>IF(LEN(A905)=0,"",INDEX('Smelter Reference List'!$A:$A,MATCH($A905,'Smelter Reference List'!$E:$E,0)))</f>
        <v/>
      </c>
      <c r="C905" s="297" t="str">
        <f>IF(LEN(A905)=0,"",INDEX('Smelter Reference List'!$C:$C,MATCH($A905,'Smelter Reference List'!$E:$E,0)))</f>
        <v/>
      </c>
      <c r="D905" s="161" t="str">
        <f ca="1">IF(ISERROR($S905),"",OFFSET('Smelter Reference List'!$C$4,$S905-4,0)&amp;"")</f>
        <v/>
      </c>
      <c r="E905" s="161" t="str">
        <f ca="1">IF(ISERROR($S905),"",OFFSET('Smelter Reference List'!$D$4,$S905-4,0)&amp;"")</f>
        <v/>
      </c>
      <c r="F905" s="161" t="str">
        <f ca="1">IF(ISERROR($S905),"",OFFSET('Smelter Reference List'!$E$4,$S905-4,0))</f>
        <v/>
      </c>
      <c r="G905" s="161" t="str">
        <f ca="1">IF(C905=$U$4,"Enter smelter details", IF(ISERROR($S905),"",OFFSET('Smelter Reference List'!$F$4,$S905-4,0)))</f>
        <v/>
      </c>
      <c r="H905" s="247" t="str">
        <f ca="1">IF(ISERROR($S905),"",OFFSET('Smelter Reference List'!$G$4,$S905-4,0))</f>
        <v/>
      </c>
      <c r="I905" s="248" t="str">
        <f ca="1">IF(ISERROR($S905),"",OFFSET('Smelter Reference List'!$H$4,$S905-4,0))</f>
        <v/>
      </c>
      <c r="J905" s="248" t="str">
        <f ca="1">IF(ISERROR($S905),"",OFFSET('Smelter Reference List'!$I$4,$S905-4,0))</f>
        <v/>
      </c>
      <c r="K905" s="245"/>
      <c r="L905" s="245"/>
      <c r="M905" s="245"/>
      <c r="N905" s="245"/>
      <c r="O905" s="245"/>
      <c r="P905" s="245"/>
      <c r="Q905" s="246"/>
      <c r="R905" s="233"/>
      <c r="S905" s="234" t="e">
        <f>IF(C905="",NA(),MATCH($B905&amp;$C905,'Smelter Reference List'!$J:$J,0))</f>
        <v>#N/A</v>
      </c>
      <c r="T905" s="235"/>
      <c r="U905" s="235">
        <f t="shared" ca="1" si="28"/>
        <v>0</v>
      </c>
      <c r="V905" s="235"/>
      <c r="W905" s="235"/>
      <c r="Y905" s="228" t="str">
        <f t="shared" si="29"/>
        <v/>
      </c>
    </row>
    <row r="906" spans="1:25" s="228" customFormat="1" ht="20.25">
      <c r="A906" s="257"/>
      <c r="B906" s="232" t="str">
        <f>IF(LEN(A906)=0,"",INDEX('Smelter Reference List'!$A:$A,MATCH($A906,'Smelter Reference List'!$E:$E,0)))</f>
        <v/>
      </c>
      <c r="C906" s="297" t="str">
        <f>IF(LEN(A906)=0,"",INDEX('Smelter Reference List'!$C:$C,MATCH($A906,'Smelter Reference List'!$E:$E,0)))</f>
        <v/>
      </c>
      <c r="D906" s="161" t="str">
        <f ca="1">IF(ISERROR($S906),"",OFFSET('Smelter Reference List'!$C$4,$S906-4,0)&amp;"")</f>
        <v/>
      </c>
      <c r="E906" s="161" t="str">
        <f ca="1">IF(ISERROR($S906),"",OFFSET('Smelter Reference List'!$D$4,$S906-4,0)&amp;"")</f>
        <v/>
      </c>
      <c r="F906" s="161" t="str">
        <f ca="1">IF(ISERROR($S906),"",OFFSET('Smelter Reference List'!$E$4,$S906-4,0))</f>
        <v/>
      </c>
      <c r="G906" s="161" t="str">
        <f ca="1">IF(C906=$U$4,"Enter smelter details", IF(ISERROR($S906),"",OFFSET('Smelter Reference List'!$F$4,$S906-4,0)))</f>
        <v/>
      </c>
      <c r="H906" s="247" t="str">
        <f ca="1">IF(ISERROR($S906),"",OFFSET('Smelter Reference List'!$G$4,$S906-4,0))</f>
        <v/>
      </c>
      <c r="I906" s="248" t="str">
        <f ca="1">IF(ISERROR($S906),"",OFFSET('Smelter Reference List'!$H$4,$S906-4,0))</f>
        <v/>
      </c>
      <c r="J906" s="248" t="str">
        <f ca="1">IF(ISERROR($S906),"",OFFSET('Smelter Reference List'!$I$4,$S906-4,0))</f>
        <v/>
      </c>
      <c r="K906" s="245"/>
      <c r="L906" s="245"/>
      <c r="M906" s="245"/>
      <c r="N906" s="245"/>
      <c r="O906" s="245"/>
      <c r="P906" s="245"/>
      <c r="Q906" s="246"/>
      <c r="R906" s="233"/>
      <c r="S906" s="234" t="e">
        <f>IF(C906="",NA(),MATCH($B906&amp;$C906,'Smelter Reference List'!$J:$J,0))</f>
        <v>#N/A</v>
      </c>
      <c r="T906" s="235"/>
      <c r="U906" s="235">
        <f t="shared" ca="1" si="28"/>
        <v>0</v>
      </c>
      <c r="V906" s="235"/>
      <c r="W906" s="235"/>
      <c r="Y906" s="228" t="str">
        <f t="shared" si="29"/>
        <v/>
      </c>
    </row>
    <row r="907" spans="1:25" s="228" customFormat="1" ht="20.25">
      <c r="A907" s="257"/>
      <c r="B907" s="232" t="str">
        <f>IF(LEN(A907)=0,"",INDEX('Smelter Reference List'!$A:$A,MATCH($A907,'Smelter Reference List'!$E:$E,0)))</f>
        <v/>
      </c>
      <c r="C907" s="297" t="str">
        <f>IF(LEN(A907)=0,"",INDEX('Smelter Reference List'!$C:$C,MATCH($A907,'Smelter Reference List'!$E:$E,0)))</f>
        <v/>
      </c>
      <c r="D907" s="161" t="str">
        <f ca="1">IF(ISERROR($S907),"",OFFSET('Smelter Reference List'!$C$4,$S907-4,0)&amp;"")</f>
        <v/>
      </c>
      <c r="E907" s="161" t="str">
        <f ca="1">IF(ISERROR($S907),"",OFFSET('Smelter Reference List'!$D$4,$S907-4,0)&amp;"")</f>
        <v/>
      </c>
      <c r="F907" s="161" t="str">
        <f ca="1">IF(ISERROR($S907),"",OFFSET('Smelter Reference List'!$E$4,$S907-4,0))</f>
        <v/>
      </c>
      <c r="G907" s="161" t="str">
        <f ca="1">IF(C907=$U$4,"Enter smelter details", IF(ISERROR($S907),"",OFFSET('Smelter Reference List'!$F$4,$S907-4,0)))</f>
        <v/>
      </c>
      <c r="H907" s="247" t="str">
        <f ca="1">IF(ISERROR($S907),"",OFFSET('Smelter Reference List'!$G$4,$S907-4,0))</f>
        <v/>
      </c>
      <c r="I907" s="248" t="str">
        <f ca="1">IF(ISERROR($S907),"",OFFSET('Smelter Reference List'!$H$4,$S907-4,0))</f>
        <v/>
      </c>
      <c r="J907" s="248" t="str">
        <f ca="1">IF(ISERROR($S907),"",OFFSET('Smelter Reference List'!$I$4,$S907-4,0))</f>
        <v/>
      </c>
      <c r="K907" s="245"/>
      <c r="L907" s="245"/>
      <c r="M907" s="245"/>
      <c r="N907" s="245"/>
      <c r="O907" s="245"/>
      <c r="P907" s="245"/>
      <c r="Q907" s="246"/>
      <c r="R907" s="233"/>
      <c r="S907" s="234" t="e">
        <f>IF(C907="",NA(),MATCH($B907&amp;$C907,'Smelter Reference List'!$J:$J,0))</f>
        <v>#N/A</v>
      </c>
      <c r="T907" s="235"/>
      <c r="U907" s="235">
        <f t="shared" ca="1" si="28"/>
        <v>0</v>
      </c>
      <c r="V907" s="235"/>
      <c r="W907" s="235"/>
      <c r="Y907" s="228" t="str">
        <f t="shared" si="29"/>
        <v/>
      </c>
    </row>
    <row r="908" spans="1:25" s="228" customFormat="1" ht="20.25">
      <c r="A908" s="257"/>
      <c r="B908" s="232" t="str">
        <f>IF(LEN(A908)=0,"",INDEX('Smelter Reference List'!$A:$A,MATCH($A908,'Smelter Reference List'!$E:$E,0)))</f>
        <v/>
      </c>
      <c r="C908" s="297" t="str">
        <f>IF(LEN(A908)=0,"",INDEX('Smelter Reference List'!$C:$C,MATCH($A908,'Smelter Reference List'!$E:$E,0)))</f>
        <v/>
      </c>
      <c r="D908" s="161" t="str">
        <f ca="1">IF(ISERROR($S908),"",OFFSET('Smelter Reference List'!$C$4,$S908-4,0)&amp;"")</f>
        <v/>
      </c>
      <c r="E908" s="161" t="str">
        <f ca="1">IF(ISERROR($S908),"",OFFSET('Smelter Reference List'!$D$4,$S908-4,0)&amp;"")</f>
        <v/>
      </c>
      <c r="F908" s="161" t="str">
        <f ca="1">IF(ISERROR($S908),"",OFFSET('Smelter Reference List'!$E$4,$S908-4,0))</f>
        <v/>
      </c>
      <c r="G908" s="161" t="str">
        <f ca="1">IF(C908=$U$4,"Enter smelter details", IF(ISERROR($S908),"",OFFSET('Smelter Reference List'!$F$4,$S908-4,0)))</f>
        <v/>
      </c>
      <c r="H908" s="247" t="str">
        <f ca="1">IF(ISERROR($S908),"",OFFSET('Smelter Reference List'!$G$4,$S908-4,0))</f>
        <v/>
      </c>
      <c r="I908" s="248" t="str">
        <f ca="1">IF(ISERROR($S908),"",OFFSET('Smelter Reference List'!$H$4,$S908-4,0))</f>
        <v/>
      </c>
      <c r="J908" s="248" t="str">
        <f ca="1">IF(ISERROR($S908),"",OFFSET('Smelter Reference List'!$I$4,$S908-4,0))</f>
        <v/>
      </c>
      <c r="K908" s="245"/>
      <c r="L908" s="245"/>
      <c r="M908" s="245"/>
      <c r="N908" s="245"/>
      <c r="O908" s="245"/>
      <c r="P908" s="245"/>
      <c r="Q908" s="246"/>
      <c r="R908" s="233"/>
      <c r="S908" s="234" t="e">
        <f>IF(C908="",NA(),MATCH($B908&amp;$C908,'Smelter Reference List'!$J:$J,0))</f>
        <v>#N/A</v>
      </c>
      <c r="T908" s="235"/>
      <c r="U908" s="235">
        <f t="shared" ca="1" si="28"/>
        <v>0</v>
      </c>
      <c r="V908" s="235"/>
      <c r="W908" s="235"/>
      <c r="Y908" s="228" t="str">
        <f t="shared" si="29"/>
        <v/>
      </c>
    </row>
    <row r="909" spans="1:25" s="228" customFormat="1" ht="20.25">
      <c r="A909" s="257"/>
      <c r="B909" s="232" t="str">
        <f>IF(LEN(A909)=0,"",INDEX('Smelter Reference List'!$A:$A,MATCH($A909,'Smelter Reference List'!$E:$E,0)))</f>
        <v/>
      </c>
      <c r="C909" s="297" t="str">
        <f>IF(LEN(A909)=0,"",INDEX('Smelter Reference List'!$C:$C,MATCH($A909,'Smelter Reference List'!$E:$E,0)))</f>
        <v/>
      </c>
      <c r="D909" s="161" t="str">
        <f ca="1">IF(ISERROR($S909),"",OFFSET('Smelter Reference List'!$C$4,$S909-4,0)&amp;"")</f>
        <v/>
      </c>
      <c r="E909" s="161" t="str">
        <f ca="1">IF(ISERROR($S909),"",OFFSET('Smelter Reference List'!$D$4,$S909-4,0)&amp;"")</f>
        <v/>
      </c>
      <c r="F909" s="161" t="str">
        <f ca="1">IF(ISERROR($S909),"",OFFSET('Smelter Reference List'!$E$4,$S909-4,0))</f>
        <v/>
      </c>
      <c r="G909" s="161" t="str">
        <f ca="1">IF(C909=$U$4,"Enter smelter details", IF(ISERROR($S909),"",OFFSET('Smelter Reference List'!$F$4,$S909-4,0)))</f>
        <v/>
      </c>
      <c r="H909" s="247" t="str">
        <f ca="1">IF(ISERROR($S909),"",OFFSET('Smelter Reference List'!$G$4,$S909-4,0))</f>
        <v/>
      </c>
      <c r="I909" s="248" t="str">
        <f ca="1">IF(ISERROR($S909),"",OFFSET('Smelter Reference List'!$H$4,$S909-4,0))</f>
        <v/>
      </c>
      <c r="J909" s="248" t="str">
        <f ca="1">IF(ISERROR($S909),"",OFFSET('Smelter Reference List'!$I$4,$S909-4,0))</f>
        <v/>
      </c>
      <c r="K909" s="245"/>
      <c r="L909" s="245"/>
      <c r="M909" s="245"/>
      <c r="N909" s="245"/>
      <c r="O909" s="245"/>
      <c r="P909" s="245"/>
      <c r="Q909" s="246"/>
      <c r="R909" s="233"/>
      <c r="S909" s="234" t="e">
        <f>IF(C909="",NA(),MATCH($B909&amp;$C909,'Smelter Reference List'!$J:$J,0))</f>
        <v>#N/A</v>
      </c>
      <c r="T909" s="235"/>
      <c r="U909" s="235">
        <f t="shared" ca="1" si="28"/>
        <v>0</v>
      </c>
      <c r="V909" s="235"/>
      <c r="W909" s="235"/>
      <c r="Y909" s="228" t="str">
        <f t="shared" si="29"/>
        <v/>
      </c>
    </row>
    <row r="910" spans="1:25" s="228" customFormat="1" ht="20.25">
      <c r="A910" s="257"/>
      <c r="B910" s="232" t="str">
        <f>IF(LEN(A910)=0,"",INDEX('Smelter Reference List'!$A:$A,MATCH($A910,'Smelter Reference List'!$E:$E,0)))</f>
        <v/>
      </c>
      <c r="C910" s="297" t="str">
        <f>IF(LEN(A910)=0,"",INDEX('Smelter Reference List'!$C:$C,MATCH($A910,'Smelter Reference List'!$E:$E,0)))</f>
        <v/>
      </c>
      <c r="D910" s="161" t="str">
        <f ca="1">IF(ISERROR($S910),"",OFFSET('Smelter Reference List'!$C$4,$S910-4,0)&amp;"")</f>
        <v/>
      </c>
      <c r="E910" s="161" t="str">
        <f ca="1">IF(ISERROR($S910),"",OFFSET('Smelter Reference List'!$D$4,$S910-4,0)&amp;"")</f>
        <v/>
      </c>
      <c r="F910" s="161" t="str">
        <f ca="1">IF(ISERROR($S910),"",OFFSET('Smelter Reference List'!$E$4,$S910-4,0))</f>
        <v/>
      </c>
      <c r="G910" s="161" t="str">
        <f ca="1">IF(C910=$U$4,"Enter smelter details", IF(ISERROR($S910),"",OFFSET('Smelter Reference List'!$F$4,$S910-4,0)))</f>
        <v/>
      </c>
      <c r="H910" s="247" t="str">
        <f ca="1">IF(ISERROR($S910),"",OFFSET('Smelter Reference List'!$G$4,$S910-4,0))</f>
        <v/>
      </c>
      <c r="I910" s="248" t="str">
        <f ca="1">IF(ISERROR($S910),"",OFFSET('Smelter Reference List'!$H$4,$S910-4,0))</f>
        <v/>
      </c>
      <c r="J910" s="248" t="str">
        <f ca="1">IF(ISERROR($S910),"",OFFSET('Smelter Reference List'!$I$4,$S910-4,0))</f>
        <v/>
      </c>
      <c r="K910" s="245"/>
      <c r="L910" s="245"/>
      <c r="M910" s="245"/>
      <c r="N910" s="245"/>
      <c r="O910" s="245"/>
      <c r="P910" s="245"/>
      <c r="Q910" s="246"/>
      <c r="R910" s="233"/>
      <c r="S910" s="234" t="e">
        <f>IF(C910="",NA(),MATCH($B910&amp;$C910,'Smelter Reference List'!$J:$J,0))</f>
        <v>#N/A</v>
      </c>
      <c r="T910" s="235"/>
      <c r="U910" s="235">
        <f t="shared" ca="1" si="28"/>
        <v>0</v>
      </c>
      <c r="V910" s="235"/>
      <c r="W910" s="235"/>
      <c r="Y910" s="228" t="str">
        <f t="shared" si="29"/>
        <v/>
      </c>
    </row>
    <row r="911" spans="1:25" s="228" customFormat="1" ht="20.25">
      <c r="A911" s="257"/>
      <c r="B911" s="232" t="str">
        <f>IF(LEN(A911)=0,"",INDEX('Smelter Reference List'!$A:$A,MATCH($A911,'Smelter Reference List'!$E:$E,0)))</f>
        <v/>
      </c>
      <c r="C911" s="297" t="str">
        <f>IF(LEN(A911)=0,"",INDEX('Smelter Reference List'!$C:$C,MATCH($A911,'Smelter Reference List'!$E:$E,0)))</f>
        <v/>
      </c>
      <c r="D911" s="161" t="str">
        <f ca="1">IF(ISERROR($S911),"",OFFSET('Smelter Reference List'!$C$4,$S911-4,0)&amp;"")</f>
        <v/>
      </c>
      <c r="E911" s="161" t="str">
        <f ca="1">IF(ISERROR($S911),"",OFFSET('Smelter Reference List'!$D$4,$S911-4,0)&amp;"")</f>
        <v/>
      </c>
      <c r="F911" s="161" t="str">
        <f ca="1">IF(ISERROR($S911),"",OFFSET('Smelter Reference List'!$E$4,$S911-4,0))</f>
        <v/>
      </c>
      <c r="G911" s="161" t="str">
        <f ca="1">IF(C911=$U$4,"Enter smelter details", IF(ISERROR($S911),"",OFFSET('Smelter Reference List'!$F$4,$S911-4,0)))</f>
        <v/>
      </c>
      <c r="H911" s="247" t="str">
        <f ca="1">IF(ISERROR($S911),"",OFFSET('Smelter Reference List'!$G$4,$S911-4,0))</f>
        <v/>
      </c>
      <c r="I911" s="248" t="str">
        <f ca="1">IF(ISERROR($S911),"",OFFSET('Smelter Reference List'!$H$4,$S911-4,0))</f>
        <v/>
      </c>
      <c r="J911" s="248" t="str">
        <f ca="1">IF(ISERROR($S911),"",OFFSET('Smelter Reference List'!$I$4,$S911-4,0))</f>
        <v/>
      </c>
      <c r="K911" s="245"/>
      <c r="L911" s="245"/>
      <c r="M911" s="245"/>
      <c r="N911" s="245"/>
      <c r="O911" s="245"/>
      <c r="P911" s="245"/>
      <c r="Q911" s="246"/>
      <c r="R911" s="233"/>
      <c r="S911" s="234" t="e">
        <f>IF(C911="",NA(),MATCH($B911&amp;$C911,'Smelter Reference List'!$J:$J,0))</f>
        <v>#N/A</v>
      </c>
      <c r="T911" s="235"/>
      <c r="U911" s="235">
        <f t="shared" ca="1" si="28"/>
        <v>0</v>
      </c>
      <c r="V911" s="235"/>
      <c r="W911" s="235"/>
      <c r="Y911" s="228" t="str">
        <f t="shared" si="29"/>
        <v/>
      </c>
    </row>
    <row r="912" spans="1:25" s="228" customFormat="1" ht="20.25">
      <c r="A912" s="257"/>
      <c r="B912" s="232" t="str">
        <f>IF(LEN(A912)=0,"",INDEX('Smelter Reference List'!$A:$A,MATCH($A912,'Smelter Reference List'!$E:$E,0)))</f>
        <v/>
      </c>
      <c r="C912" s="297" t="str">
        <f>IF(LEN(A912)=0,"",INDEX('Smelter Reference List'!$C:$C,MATCH($A912,'Smelter Reference List'!$E:$E,0)))</f>
        <v/>
      </c>
      <c r="D912" s="161" t="str">
        <f ca="1">IF(ISERROR($S912),"",OFFSET('Smelter Reference List'!$C$4,$S912-4,0)&amp;"")</f>
        <v/>
      </c>
      <c r="E912" s="161" t="str">
        <f ca="1">IF(ISERROR($S912),"",OFFSET('Smelter Reference List'!$D$4,$S912-4,0)&amp;"")</f>
        <v/>
      </c>
      <c r="F912" s="161" t="str">
        <f ca="1">IF(ISERROR($S912),"",OFFSET('Smelter Reference List'!$E$4,$S912-4,0))</f>
        <v/>
      </c>
      <c r="G912" s="161" t="str">
        <f ca="1">IF(C912=$U$4,"Enter smelter details", IF(ISERROR($S912),"",OFFSET('Smelter Reference List'!$F$4,$S912-4,0)))</f>
        <v/>
      </c>
      <c r="H912" s="247" t="str">
        <f ca="1">IF(ISERROR($S912),"",OFFSET('Smelter Reference List'!$G$4,$S912-4,0))</f>
        <v/>
      </c>
      <c r="I912" s="248" t="str">
        <f ca="1">IF(ISERROR($S912),"",OFFSET('Smelter Reference List'!$H$4,$S912-4,0))</f>
        <v/>
      </c>
      <c r="J912" s="248" t="str">
        <f ca="1">IF(ISERROR($S912),"",OFFSET('Smelter Reference List'!$I$4,$S912-4,0))</f>
        <v/>
      </c>
      <c r="K912" s="245"/>
      <c r="L912" s="245"/>
      <c r="M912" s="245"/>
      <c r="N912" s="245"/>
      <c r="O912" s="245"/>
      <c r="P912" s="245"/>
      <c r="Q912" s="246"/>
      <c r="R912" s="233"/>
      <c r="S912" s="234" t="e">
        <f>IF(C912="",NA(),MATCH($B912&amp;$C912,'Smelter Reference List'!$J:$J,0))</f>
        <v>#N/A</v>
      </c>
      <c r="T912" s="235"/>
      <c r="U912" s="235">
        <f t="shared" ca="1" si="28"/>
        <v>0</v>
      </c>
      <c r="V912" s="235"/>
      <c r="W912" s="235"/>
      <c r="Y912" s="228" t="str">
        <f t="shared" si="29"/>
        <v/>
      </c>
    </row>
    <row r="913" spans="1:25" s="228" customFormat="1" ht="20.25">
      <c r="A913" s="257"/>
      <c r="B913" s="232" t="str">
        <f>IF(LEN(A913)=0,"",INDEX('Smelter Reference List'!$A:$A,MATCH($A913,'Smelter Reference List'!$E:$E,0)))</f>
        <v/>
      </c>
      <c r="C913" s="297" t="str">
        <f>IF(LEN(A913)=0,"",INDEX('Smelter Reference List'!$C:$C,MATCH($A913,'Smelter Reference List'!$E:$E,0)))</f>
        <v/>
      </c>
      <c r="D913" s="161" t="str">
        <f ca="1">IF(ISERROR($S913),"",OFFSET('Smelter Reference List'!$C$4,$S913-4,0)&amp;"")</f>
        <v/>
      </c>
      <c r="E913" s="161" t="str">
        <f ca="1">IF(ISERROR($S913),"",OFFSET('Smelter Reference List'!$D$4,$S913-4,0)&amp;"")</f>
        <v/>
      </c>
      <c r="F913" s="161" t="str">
        <f ca="1">IF(ISERROR($S913),"",OFFSET('Smelter Reference List'!$E$4,$S913-4,0))</f>
        <v/>
      </c>
      <c r="G913" s="161" t="str">
        <f ca="1">IF(C913=$U$4,"Enter smelter details", IF(ISERROR($S913),"",OFFSET('Smelter Reference List'!$F$4,$S913-4,0)))</f>
        <v/>
      </c>
      <c r="H913" s="247" t="str">
        <f ca="1">IF(ISERROR($S913),"",OFFSET('Smelter Reference List'!$G$4,$S913-4,0))</f>
        <v/>
      </c>
      <c r="I913" s="248" t="str">
        <f ca="1">IF(ISERROR($S913),"",OFFSET('Smelter Reference List'!$H$4,$S913-4,0))</f>
        <v/>
      </c>
      <c r="J913" s="248" t="str">
        <f ca="1">IF(ISERROR($S913),"",OFFSET('Smelter Reference List'!$I$4,$S913-4,0))</f>
        <v/>
      </c>
      <c r="K913" s="245"/>
      <c r="L913" s="245"/>
      <c r="M913" s="245"/>
      <c r="N913" s="245"/>
      <c r="O913" s="245"/>
      <c r="P913" s="245"/>
      <c r="Q913" s="246"/>
      <c r="R913" s="233"/>
      <c r="S913" s="234" t="e">
        <f>IF(C913="",NA(),MATCH($B913&amp;$C913,'Smelter Reference List'!$J:$J,0))</f>
        <v>#N/A</v>
      </c>
      <c r="T913" s="235"/>
      <c r="U913" s="235">
        <f t="shared" ca="1" si="28"/>
        <v>0</v>
      </c>
      <c r="V913" s="235"/>
      <c r="W913" s="235"/>
      <c r="Y913" s="228" t="str">
        <f t="shared" si="29"/>
        <v/>
      </c>
    </row>
    <row r="914" spans="1:25" s="228" customFormat="1" ht="20.25">
      <c r="A914" s="257"/>
      <c r="B914" s="232" t="str">
        <f>IF(LEN(A914)=0,"",INDEX('Smelter Reference List'!$A:$A,MATCH($A914,'Smelter Reference List'!$E:$E,0)))</f>
        <v/>
      </c>
      <c r="C914" s="297" t="str">
        <f>IF(LEN(A914)=0,"",INDEX('Smelter Reference List'!$C:$C,MATCH($A914,'Smelter Reference List'!$E:$E,0)))</f>
        <v/>
      </c>
      <c r="D914" s="161" t="str">
        <f ca="1">IF(ISERROR($S914),"",OFFSET('Smelter Reference List'!$C$4,$S914-4,0)&amp;"")</f>
        <v/>
      </c>
      <c r="E914" s="161" t="str">
        <f ca="1">IF(ISERROR($S914),"",OFFSET('Smelter Reference List'!$D$4,$S914-4,0)&amp;"")</f>
        <v/>
      </c>
      <c r="F914" s="161" t="str">
        <f ca="1">IF(ISERROR($S914),"",OFFSET('Smelter Reference List'!$E$4,$S914-4,0))</f>
        <v/>
      </c>
      <c r="G914" s="161" t="str">
        <f ca="1">IF(C914=$U$4,"Enter smelter details", IF(ISERROR($S914),"",OFFSET('Smelter Reference List'!$F$4,$S914-4,0)))</f>
        <v/>
      </c>
      <c r="H914" s="247" t="str">
        <f ca="1">IF(ISERROR($S914),"",OFFSET('Smelter Reference List'!$G$4,$S914-4,0))</f>
        <v/>
      </c>
      <c r="I914" s="248" t="str">
        <f ca="1">IF(ISERROR($S914),"",OFFSET('Smelter Reference List'!$H$4,$S914-4,0))</f>
        <v/>
      </c>
      <c r="J914" s="248" t="str">
        <f ca="1">IF(ISERROR($S914),"",OFFSET('Smelter Reference List'!$I$4,$S914-4,0))</f>
        <v/>
      </c>
      <c r="K914" s="245"/>
      <c r="L914" s="245"/>
      <c r="M914" s="245"/>
      <c r="N914" s="245"/>
      <c r="O914" s="245"/>
      <c r="P914" s="245"/>
      <c r="Q914" s="246"/>
      <c r="R914" s="233"/>
      <c r="S914" s="234" t="e">
        <f>IF(C914="",NA(),MATCH($B914&amp;$C914,'Smelter Reference List'!$J:$J,0))</f>
        <v>#N/A</v>
      </c>
      <c r="T914" s="235"/>
      <c r="U914" s="235">
        <f t="shared" ca="1" si="28"/>
        <v>0</v>
      </c>
      <c r="V914" s="235"/>
      <c r="W914" s="235"/>
      <c r="Y914" s="228" t="str">
        <f t="shared" si="29"/>
        <v/>
      </c>
    </row>
    <row r="915" spans="1:25" s="228" customFormat="1" ht="20.25">
      <c r="A915" s="257"/>
      <c r="B915" s="232" t="str">
        <f>IF(LEN(A915)=0,"",INDEX('Smelter Reference List'!$A:$A,MATCH($A915,'Smelter Reference List'!$E:$E,0)))</f>
        <v/>
      </c>
      <c r="C915" s="297" t="str">
        <f>IF(LEN(A915)=0,"",INDEX('Smelter Reference List'!$C:$C,MATCH($A915,'Smelter Reference List'!$E:$E,0)))</f>
        <v/>
      </c>
      <c r="D915" s="161" t="str">
        <f ca="1">IF(ISERROR($S915),"",OFFSET('Smelter Reference List'!$C$4,$S915-4,0)&amp;"")</f>
        <v/>
      </c>
      <c r="E915" s="161" t="str">
        <f ca="1">IF(ISERROR($S915),"",OFFSET('Smelter Reference List'!$D$4,$S915-4,0)&amp;"")</f>
        <v/>
      </c>
      <c r="F915" s="161" t="str">
        <f ca="1">IF(ISERROR($S915),"",OFFSET('Smelter Reference List'!$E$4,$S915-4,0))</f>
        <v/>
      </c>
      <c r="G915" s="161" t="str">
        <f ca="1">IF(C915=$U$4,"Enter smelter details", IF(ISERROR($S915),"",OFFSET('Smelter Reference List'!$F$4,$S915-4,0)))</f>
        <v/>
      </c>
      <c r="H915" s="247" t="str">
        <f ca="1">IF(ISERROR($S915),"",OFFSET('Smelter Reference List'!$G$4,$S915-4,0))</f>
        <v/>
      </c>
      <c r="I915" s="248" t="str">
        <f ca="1">IF(ISERROR($S915),"",OFFSET('Smelter Reference List'!$H$4,$S915-4,0))</f>
        <v/>
      </c>
      <c r="J915" s="248" t="str">
        <f ca="1">IF(ISERROR($S915),"",OFFSET('Smelter Reference List'!$I$4,$S915-4,0))</f>
        <v/>
      </c>
      <c r="K915" s="245"/>
      <c r="L915" s="245"/>
      <c r="M915" s="245"/>
      <c r="N915" s="245"/>
      <c r="O915" s="245"/>
      <c r="P915" s="245"/>
      <c r="Q915" s="246"/>
      <c r="R915" s="233"/>
      <c r="S915" s="234" t="e">
        <f>IF(C915="",NA(),MATCH($B915&amp;$C915,'Smelter Reference List'!$J:$J,0))</f>
        <v>#N/A</v>
      </c>
      <c r="T915" s="235"/>
      <c r="U915" s="235">
        <f t="shared" ca="1" si="28"/>
        <v>0</v>
      </c>
      <c r="V915" s="235"/>
      <c r="W915" s="235"/>
      <c r="Y915" s="228" t="str">
        <f t="shared" si="29"/>
        <v/>
      </c>
    </row>
    <row r="916" spans="1:25" s="228" customFormat="1" ht="20.25">
      <c r="A916" s="257"/>
      <c r="B916" s="232" t="str">
        <f>IF(LEN(A916)=0,"",INDEX('Smelter Reference List'!$A:$A,MATCH($A916,'Smelter Reference List'!$E:$E,0)))</f>
        <v/>
      </c>
      <c r="C916" s="297" t="str">
        <f>IF(LEN(A916)=0,"",INDEX('Smelter Reference List'!$C:$C,MATCH($A916,'Smelter Reference List'!$E:$E,0)))</f>
        <v/>
      </c>
      <c r="D916" s="161" t="str">
        <f ca="1">IF(ISERROR($S916),"",OFFSET('Smelter Reference List'!$C$4,$S916-4,0)&amp;"")</f>
        <v/>
      </c>
      <c r="E916" s="161" t="str">
        <f ca="1">IF(ISERROR($S916),"",OFFSET('Smelter Reference List'!$D$4,$S916-4,0)&amp;"")</f>
        <v/>
      </c>
      <c r="F916" s="161" t="str">
        <f ca="1">IF(ISERROR($S916),"",OFFSET('Smelter Reference List'!$E$4,$S916-4,0))</f>
        <v/>
      </c>
      <c r="G916" s="161" t="str">
        <f ca="1">IF(C916=$U$4,"Enter smelter details", IF(ISERROR($S916),"",OFFSET('Smelter Reference List'!$F$4,$S916-4,0)))</f>
        <v/>
      </c>
      <c r="H916" s="247" t="str">
        <f ca="1">IF(ISERROR($S916),"",OFFSET('Smelter Reference List'!$G$4,$S916-4,0))</f>
        <v/>
      </c>
      <c r="I916" s="248" t="str">
        <f ca="1">IF(ISERROR($S916),"",OFFSET('Smelter Reference List'!$H$4,$S916-4,0))</f>
        <v/>
      </c>
      <c r="J916" s="248" t="str">
        <f ca="1">IF(ISERROR($S916),"",OFFSET('Smelter Reference List'!$I$4,$S916-4,0))</f>
        <v/>
      </c>
      <c r="K916" s="245"/>
      <c r="L916" s="245"/>
      <c r="M916" s="245"/>
      <c r="N916" s="245"/>
      <c r="O916" s="245"/>
      <c r="P916" s="245"/>
      <c r="Q916" s="246"/>
      <c r="R916" s="233"/>
      <c r="S916" s="234" t="e">
        <f>IF(C916="",NA(),MATCH($B916&amp;$C916,'Smelter Reference List'!$J:$J,0))</f>
        <v>#N/A</v>
      </c>
      <c r="T916" s="235"/>
      <c r="U916" s="235">
        <f t="shared" ca="1" si="28"/>
        <v>0</v>
      </c>
      <c r="V916" s="235"/>
      <c r="W916" s="235"/>
      <c r="Y916" s="228" t="str">
        <f t="shared" si="29"/>
        <v/>
      </c>
    </row>
    <row r="917" spans="1:25" s="228" customFormat="1" ht="20.25">
      <c r="A917" s="257"/>
      <c r="B917" s="232" t="str">
        <f>IF(LEN(A917)=0,"",INDEX('Smelter Reference List'!$A:$A,MATCH($A917,'Smelter Reference List'!$E:$E,0)))</f>
        <v/>
      </c>
      <c r="C917" s="297" t="str">
        <f>IF(LEN(A917)=0,"",INDEX('Smelter Reference List'!$C:$C,MATCH($A917,'Smelter Reference List'!$E:$E,0)))</f>
        <v/>
      </c>
      <c r="D917" s="161" t="str">
        <f ca="1">IF(ISERROR($S917),"",OFFSET('Smelter Reference List'!$C$4,$S917-4,0)&amp;"")</f>
        <v/>
      </c>
      <c r="E917" s="161" t="str">
        <f ca="1">IF(ISERROR($S917),"",OFFSET('Smelter Reference List'!$D$4,$S917-4,0)&amp;"")</f>
        <v/>
      </c>
      <c r="F917" s="161" t="str">
        <f ca="1">IF(ISERROR($S917),"",OFFSET('Smelter Reference List'!$E$4,$S917-4,0))</f>
        <v/>
      </c>
      <c r="G917" s="161" t="str">
        <f ca="1">IF(C917=$U$4,"Enter smelter details", IF(ISERROR($S917),"",OFFSET('Smelter Reference List'!$F$4,$S917-4,0)))</f>
        <v/>
      </c>
      <c r="H917" s="247" t="str">
        <f ca="1">IF(ISERROR($S917),"",OFFSET('Smelter Reference List'!$G$4,$S917-4,0))</f>
        <v/>
      </c>
      <c r="I917" s="248" t="str">
        <f ca="1">IF(ISERROR($S917),"",OFFSET('Smelter Reference List'!$H$4,$S917-4,0))</f>
        <v/>
      </c>
      <c r="J917" s="248" t="str">
        <f ca="1">IF(ISERROR($S917),"",OFFSET('Smelter Reference List'!$I$4,$S917-4,0))</f>
        <v/>
      </c>
      <c r="K917" s="245"/>
      <c r="L917" s="245"/>
      <c r="M917" s="245"/>
      <c r="N917" s="245"/>
      <c r="O917" s="245"/>
      <c r="P917" s="245"/>
      <c r="Q917" s="246"/>
      <c r="R917" s="233"/>
      <c r="S917" s="234" t="e">
        <f>IF(C917="",NA(),MATCH($B917&amp;$C917,'Smelter Reference List'!$J:$J,0))</f>
        <v>#N/A</v>
      </c>
      <c r="T917" s="235"/>
      <c r="U917" s="235">
        <f t="shared" ca="1" si="28"/>
        <v>0</v>
      </c>
      <c r="V917" s="235"/>
      <c r="W917" s="235"/>
      <c r="Y917" s="228" t="str">
        <f t="shared" si="29"/>
        <v/>
      </c>
    </row>
    <row r="918" spans="1:25" s="228" customFormat="1" ht="20.25">
      <c r="A918" s="257"/>
      <c r="B918" s="232" t="str">
        <f>IF(LEN(A918)=0,"",INDEX('Smelter Reference List'!$A:$A,MATCH($A918,'Smelter Reference List'!$E:$E,0)))</f>
        <v/>
      </c>
      <c r="C918" s="297" t="str">
        <f>IF(LEN(A918)=0,"",INDEX('Smelter Reference List'!$C:$C,MATCH($A918,'Smelter Reference List'!$E:$E,0)))</f>
        <v/>
      </c>
      <c r="D918" s="161" t="str">
        <f ca="1">IF(ISERROR($S918),"",OFFSET('Smelter Reference List'!$C$4,$S918-4,0)&amp;"")</f>
        <v/>
      </c>
      <c r="E918" s="161" t="str">
        <f ca="1">IF(ISERROR($S918),"",OFFSET('Smelter Reference List'!$D$4,$S918-4,0)&amp;"")</f>
        <v/>
      </c>
      <c r="F918" s="161" t="str">
        <f ca="1">IF(ISERROR($S918),"",OFFSET('Smelter Reference List'!$E$4,$S918-4,0))</f>
        <v/>
      </c>
      <c r="G918" s="161" t="str">
        <f ca="1">IF(C918=$U$4,"Enter smelter details", IF(ISERROR($S918),"",OFFSET('Smelter Reference List'!$F$4,$S918-4,0)))</f>
        <v/>
      </c>
      <c r="H918" s="247" t="str">
        <f ca="1">IF(ISERROR($S918),"",OFFSET('Smelter Reference List'!$G$4,$S918-4,0))</f>
        <v/>
      </c>
      <c r="I918" s="248" t="str">
        <f ca="1">IF(ISERROR($S918),"",OFFSET('Smelter Reference List'!$H$4,$S918-4,0))</f>
        <v/>
      </c>
      <c r="J918" s="248" t="str">
        <f ca="1">IF(ISERROR($S918),"",OFFSET('Smelter Reference List'!$I$4,$S918-4,0))</f>
        <v/>
      </c>
      <c r="K918" s="245"/>
      <c r="L918" s="245"/>
      <c r="M918" s="245"/>
      <c r="N918" s="245"/>
      <c r="O918" s="245"/>
      <c r="P918" s="245"/>
      <c r="Q918" s="246"/>
      <c r="R918" s="233"/>
      <c r="S918" s="234" t="e">
        <f>IF(C918="",NA(),MATCH($B918&amp;$C918,'Smelter Reference List'!$J:$J,0))</f>
        <v>#N/A</v>
      </c>
      <c r="T918" s="235"/>
      <c r="U918" s="235">
        <f t="shared" ca="1" si="28"/>
        <v>0</v>
      </c>
      <c r="V918" s="235"/>
      <c r="W918" s="235"/>
      <c r="Y918" s="228" t="str">
        <f t="shared" si="29"/>
        <v/>
      </c>
    </row>
    <row r="919" spans="1:25" s="228" customFormat="1" ht="20.25">
      <c r="A919" s="257"/>
      <c r="B919" s="232" t="str">
        <f>IF(LEN(A919)=0,"",INDEX('Smelter Reference List'!$A:$A,MATCH($A919,'Smelter Reference List'!$E:$E,0)))</f>
        <v/>
      </c>
      <c r="C919" s="297" t="str">
        <f>IF(LEN(A919)=0,"",INDEX('Smelter Reference List'!$C:$C,MATCH($A919,'Smelter Reference List'!$E:$E,0)))</f>
        <v/>
      </c>
      <c r="D919" s="161" t="str">
        <f ca="1">IF(ISERROR($S919),"",OFFSET('Smelter Reference List'!$C$4,$S919-4,0)&amp;"")</f>
        <v/>
      </c>
      <c r="E919" s="161" t="str">
        <f ca="1">IF(ISERROR($S919),"",OFFSET('Smelter Reference List'!$D$4,$S919-4,0)&amp;"")</f>
        <v/>
      </c>
      <c r="F919" s="161" t="str">
        <f ca="1">IF(ISERROR($S919),"",OFFSET('Smelter Reference List'!$E$4,$S919-4,0))</f>
        <v/>
      </c>
      <c r="G919" s="161" t="str">
        <f ca="1">IF(C919=$U$4,"Enter smelter details", IF(ISERROR($S919),"",OFFSET('Smelter Reference List'!$F$4,$S919-4,0)))</f>
        <v/>
      </c>
      <c r="H919" s="247" t="str">
        <f ca="1">IF(ISERROR($S919),"",OFFSET('Smelter Reference List'!$G$4,$S919-4,0))</f>
        <v/>
      </c>
      <c r="I919" s="248" t="str">
        <f ca="1">IF(ISERROR($S919),"",OFFSET('Smelter Reference List'!$H$4,$S919-4,0))</f>
        <v/>
      </c>
      <c r="J919" s="248" t="str">
        <f ca="1">IF(ISERROR($S919),"",OFFSET('Smelter Reference List'!$I$4,$S919-4,0))</f>
        <v/>
      </c>
      <c r="K919" s="245"/>
      <c r="L919" s="245"/>
      <c r="M919" s="245"/>
      <c r="N919" s="245"/>
      <c r="O919" s="245"/>
      <c r="P919" s="245"/>
      <c r="Q919" s="246"/>
      <c r="R919" s="233"/>
      <c r="S919" s="234" t="e">
        <f>IF(C919="",NA(),MATCH($B919&amp;$C919,'Smelter Reference List'!$J:$J,0))</f>
        <v>#N/A</v>
      </c>
      <c r="T919" s="235"/>
      <c r="U919" s="235">
        <f t="shared" ca="1" si="28"/>
        <v>0</v>
      </c>
      <c r="V919" s="235"/>
      <c r="W919" s="235"/>
      <c r="Y919" s="228" t="str">
        <f t="shared" si="29"/>
        <v/>
      </c>
    </row>
    <row r="920" spans="1:25" s="228" customFormat="1" ht="20.25">
      <c r="A920" s="257"/>
      <c r="B920" s="232" t="str">
        <f>IF(LEN(A920)=0,"",INDEX('Smelter Reference List'!$A:$A,MATCH($A920,'Smelter Reference List'!$E:$E,0)))</f>
        <v/>
      </c>
      <c r="C920" s="297" t="str">
        <f>IF(LEN(A920)=0,"",INDEX('Smelter Reference List'!$C:$C,MATCH($A920,'Smelter Reference List'!$E:$E,0)))</f>
        <v/>
      </c>
      <c r="D920" s="161" t="str">
        <f ca="1">IF(ISERROR($S920),"",OFFSET('Smelter Reference List'!$C$4,$S920-4,0)&amp;"")</f>
        <v/>
      </c>
      <c r="E920" s="161" t="str">
        <f ca="1">IF(ISERROR($S920),"",OFFSET('Smelter Reference List'!$D$4,$S920-4,0)&amp;"")</f>
        <v/>
      </c>
      <c r="F920" s="161" t="str">
        <f ca="1">IF(ISERROR($S920),"",OFFSET('Smelter Reference List'!$E$4,$S920-4,0))</f>
        <v/>
      </c>
      <c r="G920" s="161" t="str">
        <f ca="1">IF(C920=$U$4,"Enter smelter details", IF(ISERROR($S920),"",OFFSET('Smelter Reference List'!$F$4,$S920-4,0)))</f>
        <v/>
      </c>
      <c r="H920" s="247" t="str">
        <f ca="1">IF(ISERROR($S920),"",OFFSET('Smelter Reference List'!$G$4,$S920-4,0))</f>
        <v/>
      </c>
      <c r="I920" s="248" t="str">
        <f ca="1">IF(ISERROR($S920),"",OFFSET('Smelter Reference List'!$H$4,$S920-4,0))</f>
        <v/>
      </c>
      <c r="J920" s="248" t="str">
        <f ca="1">IF(ISERROR($S920),"",OFFSET('Smelter Reference List'!$I$4,$S920-4,0))</f>
        <v/>
      </c>
      <c r="K920" s="245"/>
      <c r="L920" s="245"/>
      <c r="M920" s="245"/>
      <c r="N920" s="245"/>
      <c r="O920" s="245"/>
      <c r="P920" s="245"/>
      <c r="Q920" s="246"/>
      <c r="R920" s="233"/>
      <c r="S920" s="234" t="e">
        <f>IF(C920="",NA(),MATCH($B920&amp;$C920,'Smelter Reference List'!$J:$J,0))</f>
        <v>#N/A</v>
      </c>
      <c r="T920" s="235"/>
      <c r="U920" s="235">
        <f t="shared" ca="1" si="28"/>
        <v>0</v>
      </c>
      <c r="V920" s="235"/>
      <c r="W920" s="235"/>
      <c r="Y920" s="228" t="str">
        <f t="shared" si="29"/>
        <v/>
      </c>
    </row>
    <row r="921" spans="1:25" s="228" customFormat="1" ht="20.25">
      <c r="A921" s="257"/>
      <c r="B921" s="232" t="str">
        <f>IF(LEN(A921)=0,"",INDEX('Smelter Reference List'!$A:$A,MATCH($A921,'Smelter Reference List'!$E:$E,0)))</f>
        <v/>
      </c>
      <c r="C921" s="297" t="str">
        <f>IF(LEN(A921)=0,"",INDEX('Smelter Reference List'!$C:$C,MATCH($A921,'Smelter Reference List'!$E:$E,0)))</f>
        <v/>
      </c>
      <c r="D921" s="161" t="str">
        <f ca="1">IF(ISERROR($S921),"",OFFSET('Smelter Reference List'!$C$4,$S921-4,0)&amp;"")</f>
        <v/>
      </c>
      <c r="E921" s="161" t="str">
        <f ca="1">IF(ISERROR($S921),"",OFFSET('Smelter Reference List'!$D$4,$S921-4,0)&amp;"")</f>
        <v/>
      </c>
      <c r="F921" s="161" t="str">
        <f ca="1">IF(ISERROR($S921),"",OFFSET('Smelter Reference List'!$E$4,$S921-4,0))</f>
        <v/>
      </c>
      <c r="G921" s="161" t="str">
        <f ca="1">IF(C921=$U$4,"Enter smelter details", IF(ISERROR($S921),"",OFFSET('Smelter Reference List'!$F$4,$S921-4,0)))</f>
        <v/>
      </c>
      <c r="H921" s="247" t="str">
        <f ca="1">IF(ISERROR($S921),"",OFFSET('Smelter Reference List'!$G$4,$S921-4,0))</f>
        <v/>
      </c>
      <c r="I921" s="248" t="str">
        <f ca="1">IF(ISERROR($S921),"",OFFSET('Smelter Reference List'!$H$4,$S921-4,0))</f>
        <v/>
      </c>
      <c r="J921" s="248" t="str">
        <f ca="1">IF(ISERROR($S921),"",OFFSET('Smelter Reference List'!$I$4,$S921-4,0))</f>
        <v/>
      </c>
      <c r="K921" s="245"/>
      <c r="L921" s="245"/>
      <c r="M921" s="245"/>
      <c r="N921" s="245"/>
      <c r="O921" s="245"/>
      <c r="P921" s="245"/>
      <c r="Q921" s="246"/>
      <c r="R921" s="233"/>
      <c r="S921" s="234" t="e">
        <f>IF(C921="",NA(),MATCH($B921&amp;$C921,'Smelter Reference List'!$J:$J,0))</f>
        <v>#N/A</v>
      </c>
      <c r="T921" s="235"/>
      <c r="U921" s="235">
        <f t="shared" ca="1" si="28"/>
        <v>0</v>
      </c>
      <c r="V921" s="235"/>
      <c r="W921" s="235"/>
      <c r="Y921" s="228" t="str">
        <f t="shared" si="29"/>
        <v/>
      </c>
    </row>
    <row r="922" spans="1:25" s="228" customFormat="1" ht="20.25">
      <c r="A922" s="257"/>
      <c r="B922" s="232" t="str">
        <f>IF(LEN(A922)=0,"",INDEX('Smelter Reference List'!$A:$A,MATCH($A922,'Smelter Reference List'!$E:$E,0)))</f>
        <v/>
      </c>
      <c r="C922" s="297" t="str">
        <f>IF(LEN(A922)=0,"",INDEX('Smelter Reference List'!$C:$C,MATCH($A922,'Smelter Reference List'!$E:$E,0)))</f>
        <v/>
      </c>
      <c r="D922" s="161" t="str">
        <f ca="1">IF(ISERROR($S922),"",OFFSET('Smelter Reference List'!$C$4,$S922-4,0)&amp;"")</f>
        <v/>
      </c>
      <c r="E922" s="161" t="str">
        <f ca="1">IF(ISERROR($S922),"",OFFSET('Smelter Reference List'!$D$4,$S922-4,0)&amp;"")</f>
        <v/>
      </c>
      <c r="F922" s="161" t="str">
        <f ca="1">IF(ISERROR($S922),"",OFFSET('Smelter Reference List'!$E$4,$S922-4,0))</f>
        <v/>
      </c>
      <c r="G922" s="161" t="str">
        <f ca="1">IF(C922=$U$4,"Enter smelter details", IF(ISERROR($S922),"",OFFSET('Smelter Reference List'!$F$4,$S922-4,0)))</f>
        <v/>
      </c>
      <c r="H922" s="247" t="str">
        <f ca="1">IF(ISERROR($S922),"",OFFSET('Smelter Reference List'!$G$4,$S922-4,0))</f>
        <v/>
      </c>
      <c r="I922" s="248" t="str">
        <f ca="1">IF(ISERROR($S922),"",OFFSET('Smelter Reference List'!$H$4,$S922-4,0))</f>
        <v/>
      </c>
      <c r="J922" s="248" t="str">
        <f ca="1">IF(ISERROR($S922),"",OFFSET('Smelter Reference List'!$I$4,$S922-4,0))</f>
        <v/>
      </c>
      <c r="K922" s="245"/>
      <c r="L922" s="245"/>
      <c r="M922" s="245"/>
      <c r="N922" s="245"/>
      <c r="O922" s="245"/>
      <c r="P922" s="245"/>
      <c r="Q922" s="246"/>
      <c r="R922" s="233"/>
      <c r="S922" s="234" t="e">
        <f>IF(C922="",NA(),MATCH($B922&amp;$C922,'Smelter Reference List'!$J:$J,0))</f>
        <v>#N/A</v>
      </c>
      <c r="T922" s="235"/>
      <c r="U922" s="235">
        <f t="shared" ca="1" si="28"/>
        <v>0</v>
      </c>
      <c r="V922" s="235"/>
      <c r="W922" s="235"/>
      <c r="Y922" s="228" t="str">
        <f t="shared" si="29"/>
        <v/>
      </c>
    </row>
    <row r="923" spans="1:25" s="228" customFormat="1" ht="20.25">
      <c r="A923" s="257"/>
      <c r="B923" s="232" t="str">
        <f>IF(LEN(A923)=0,"",INDEX('Smelter Reference List'!$A:$A,MATCH($A923,'Smelter Reference List'!$E:$E,0)))</f>
        <v/>
      </c>
      <c r="C923" s="297" t="str">
        <f>IF(LEN(A923)=0,"",INDEX('Smelter Reference List'!$C:$C,MATCH($A923,'Smelter Reference List'!$E:$E,0)))</f>
        <v/>
      </c>
      <c r="D923" s="161" t="str">
        <f ca="1">IF(ISERROR($S923),"",OFFSET('Smelter Reference List'!$C$4,$S923-4,0)&amp;"")</f>
        <v/>
      </c>
      <c r="E923" s="161" t="str">
        <f ca="1">IF(ISERROR($S923),"",OFFSET('Smelter Reference List'!$D$4,$S923-4,0)&amp;"")</f>
        <v/>
      </c>
      <c r="F923" s="161" t="str">
        <f ca="1">IF(ISERROR($S923),"",OFFSET('Smelter Reference List'!$E$4,$S923-4,0))</f>
        <v/>
      </c>
      <c r="G923" s="161" t="str">
        <f ca="1">IF(C923=$U$4,"Enter smelter details", IF(ISERROR($S923),"",OFFSET('Smelter Reference List'!$F$4,$S923-4,0)))</f>
        <v/>
      </c>
      <c r="H923" s="247" t="str">
        <f ca="1">IF(ISERROR($S923),"",OFFSET('Smelter Reference List'!$G$4,$S923-4,0))</f>
        <v/>
      </c>
      <c r="I923" s="248" t="str">
        <f ca="1">IF(ISERROR($S923),"",OFFSET('Smelter Reference List'!$H$4,$S923-4,0))</f>
        <v/>
      </c>
      <c r="J923" s="248" t="str">
        <f ca="1">IF(ISERROR($S923),"",OFFSET('Smelter Reference List'!$I$4,$S923-4,0))</f>
        <v/>
      </c>
      <c r="K923" s="245"/>
      <c r="L923" s="245"/>
      <c r="M923" s="245"/>
      <c r="N923" s="245"/>
      <c r="O923" s="245"/>
      <c r="P923" s="245"/>
      <c r="Q923" s="246"/>
      <c r="R923" s="233"/>
      <c r="S923" s="234" t="e">
        <f>IF(C923="",NA(),MATCH($B923&amp;$C923,'Smelter Reference List'!$J:$J,0))</f>
        <v>#N/A</v>
      </c>
      <c r="T923" s="235"/>
      <c r="U923" s="235">
        <f t="shared" ca="1" si="28"/>
        <v>0</v>
      </c>
      <c r="V923" s="235"/>
      <c r="W923" s="235"/>
      <c r="Y923" s="228" t="str">
        <f t="shared" si="29"/>
        <v/>
      </c>
    </row>
    <row r="924" spans="1:25" s="228" customFormat="1" ht="20.25">
      <c r="A924" s="257"/>
      <c r="B924" s="232" t="str">
        <f>IF(LEN(A924)=0,"",INDEX('Smelter Reference List'!$A:$A,MATCH($A924,'Smelter Reference List'!$E:$E,0)))</f>
        <v/>
      </c>
      <c r="C924" s="297" t="str">
        <f>IF(LEN(A924)=0,"",INDEX('Smelter Reference List'!$C:$C,MATCH($A924,'Smelter Reference List'!$E:$E,0)))</f>
        <v/>
      </c>
      <c r="D924" s="161" t="str">
        <f ca="1">IF(ISERROR($S924),"",OFFSET('Smelter Reference List'!$C$4,$S924-4,0)&amp;"")</f>
        <v/>
      </c>
      <c r="E924" s="161" t="str">
        <f ca="1">IF(ISERROR($S924),"",OFFSET('Smelter Reference List'!$D$4,$S924-4,0)&amp;"")</f>
        <v/>
      </c>
      <c r="F924" s="161" t="str">
        <f ca="1">IF(ISERROR($S924),"",OFFSET('Smelter Reference List'!$E$4,$S924-4,0))</f>
        <v/>
      </c>
      <c r="G924" s="161" t="str">
        <f ca="1">IF(C924=$U$4,"Enter smelter details", IF(ISERROR($S924),"",OFFSET('Smelter Reference List'!$F$4,$S924-4,0)))</f>
        <v/>
      </c>
      <c r="H924" s="247" t="str">
        <f ca="1">IF(ISERROR($S924),"",OFFSET('Smelter Reference List'!$G$4,$S924-4,0))</f>
        <v/>
      </c>
      <c r="I924" s="248" t="str">
        <f ca="1">IF(ISERROR($S924),"",OFFSET('Smelter Reference List'!$H$4,$S924-4,0))</f>
        <v/>
      </c>
      <c r="J924" s="248" t="str">
        <f ca="1">IF(ISERROR($S924),"",OFFSET('Smelter Reference List'!$I$4,$S924-4,0))</f>
        <v/>
      </c>
      <c r="K924" s="245"/>
      <c r="L924" s="245"/>
      <c r="M924" s="245"/>
      <c r="N924" s="245"/>
      <c r="O924" s="245"/>
      <c r="P924" s="245"/>
      <c r="Q924" s="246"/>
      <c r="R924" s="233"/>
      <c r="S924" s="234" t="e">
        <f>IF(C924="",NA(),MATCH($B924&amp;$C924,'Smelter Reference List'!$J:$J,0))</f>
        <v>#N/A</v>
      </c>
      <c r="T924" s="235"/>
      <c r="U924" s="235">
        <f t="shared" ca="1" si="28"/>
        <v>0</v>
      </c>
      <c r="V924" s="235"/>
      <c r="W924" s="235"/>
      <c r="Y924" s="228" t="str">
        <f t="shared" si="29"/>
        <v/>
      </c>
    </row>
    <row r="925" spans="1:25" s="228" customFormat="1" ht="20.25">
      <c r="A925" s="257"/>
      <c r="B925" s="232" t="str">
        <f>IF(LEN(A925)=0,"",INDEX('Smelter Reference List'!$A:$A,MATCH($A925,'Smelter Reference List'!$E:$E,0)))</f>
        <v/>
      </c>
      <c r="C925" s="297" t="str">
        <f>IF(LEN(A925)=0,"",INDEX('Smelter Reference List'!$C:$C,MATCH($A925,'Smelter Reference List'!$E:$E,0)))</f>
        <v/>
      </c>
      <c r="D925" s="161" t="str">
        <f ca="1">IF(ISERROR($S925),"",OFFSET('Smelter Reference List'!$C$4,$S925-4,0)&amp;"")</f>
        <v/>
      </c>
      <c r="E925" s="161" t="str">
        <f ca="1">IF(ISERROR($S925),"",OFFSET('Smelter Reference List'!$D$4,$S925-4,0)&amp;"")</f>
        <v/>
      </c>
      <c r="F925" s="161" t="str">
        <f ca="1">IF(ISERROR($S925),"",OFFSET('Smelter Reference List'!$E$4,$S925-4,0))</f>
        <v/>
      </c>
      <c r="G925" s="161" t="str">
        <f ca="1">IF(C925=$U$4,"Enter smelter details", IF(ISERROR($S925),"",OFFSET('Smelter Reference List'!$F$4,$S925-4,0)))</f>
        <v/>
      </c>
      <c r="H925" s="247" t="str">
        <f ca="1">IF(ISERROR($S925),"",OFFSET('Smelter Reference List'!$G$4,$S925-4,0))</f>
        <v/>
      </c>
      <c r="I925" s="248" t="str">
        <f ca="1">IF(ISERROR($S925),"",OFFSET('Smelter Reference List'!$H$4,$S925-4,0))</f>
        <v/>
      </c>
      <c r="J925" s="248" t="str">
        <f ca="1">IF(ISERROR($S925),"",OFFSET('Smelter Reference List'!$I$4,$S925-4,0))</f>
        <v/>
      </c>
      <c r="K925" s="245"/>
      <c r="L925" s="245"/>
      <c r="M925" s="245"/>
      <c r="N925" s="245"/>
      <c r="O925" s="245"/>
      <c r="P925" s="245"/>
      <c r="Q925" s="246"/>
      <c r="R925" s="233"/>
      <c r="S925" s="234" t="e">
        <f>IF(C925="",NA(),MATCH($B925&amp;$C925,'Smelter Reference List'!$J:$J,0))</f>
        <v>#N/A</v>
      </c>
      <c r="T925" s="235"/>
      <c r="U925" s="235">
        <f t="shared" ca="1" si="28"/>
        <v>0</v>
      </c>
      <c r="V925" s="235"/>
      <c r="W925" s="235"/>
      <c r="Y925" s="228" t="str">
        <f t="shared" si="29"/>
        <v/>
      </c>
    </row>
    <row r="926" spans="1:25" s="228" customFormat="1" ht="20.25">
      <c r="A926" s="257"/>
      <c r="B926" s="232" t="str">
        <f>IF(LEN(A926)=0,"",INDEX('Smelter Reference List'!$A:$A,MATCH($A926,'Smelter Reference List'!$E:$E,0)))</f>
        <v/>
      </c>
      <c r="C926" s="297" t="str">
        <f>IF(LEN(A926)=0,"",INDEX('Smelter Reference List'!$C:$C,MATCH($A926,'Smelter Reference List'!$E:$E,0)))</f>
        <v/>
      </c>
      <c r="D926" s="161" t="str">
        <f ca="1">IF(ISERROR($S926),"",OFFSET('Smelter Reference List'!$C$4,$S926-4,0)&amp;"")</f>
        <v/>
      </c>
      <c r="E926" s="161" t="str">
        <f ca="1">IF(ISERROR($S926),"",OFFSET('Smelter Reference List'!$D$4,$S926-4,0)&amp;"")</f>
        <v/>
      </c>
      <c r="F926" s="161" t="str">
        <f ca="1">IF(ISERROR($S926),"",OFFSET('Smelter Reference List'!$E$4,$S926-4,0))</f>
        <v/>
      </c>
      <c r="G926" s="161" t="str">
        <f ca="1">IF(C926=$U$4,"Enter smelter details", IF(ISERROR($S926),"",OFFSET('Smelter Reference List'!$F$4,$S926-4,0)))</f>
        <v/>
      </c>
      <c r="H926" s="247" t="str">
        <f ca="1">IF(ISERROR($S926),"",OFFSET('Smelter Reference List'!$G$4,$S926-4,0))</f>
        <v/>
      </c>
      <c r="I926" s="248" t="str">
        <f ca="1">IF(ISERROR($S926),"",OFFSET('Smelter Reference List'!$H$4,$S926-4,0))</f>
        <v/>
      </c>
      <c r="J926" s="248" t="str">
        <f ca="1">IF(ISERROR($S926),"",OFFSET('Smelter Reference List'!$I$4,$S926-4,0))</f>
        <v/>
      </c>
      <c r="K926" s="245"/>
      <c r="L926" s="245"/>
      <c r="M926" s="245"/>
      <c r="N926" s="245"/>
      <c r="O926" s="245"/>
      <c r="P926" s="245"/>
      <c r="Q926" s="246"/>
      <c r="R926" s="233"/>
      <c r="S926" s="234" t="e">
        <f>IF(C926="",NA(),MATCH($B926&amp;$C926,'Smelter Reference List'!$J:$J,0))</f>
        <v>#N/A</v>
      </c>
      <c r="T926" s="235"/>
      <c r="U926" s="235">
        <f t="shared" ca="1" si="28"/>
        <v>0</v>
      </c>
      <c r="V926" s="235"/>
      <c r="W926" s="235"/>
      <c r="Y926" s="228" t="str">
        <f t="shared" si="29"/>
        <v/>
      </c>
    </row>
    <row r="927" spans="1:25" s="228" customFormat="1" ht="20.25">
      <c r="A927" s="257"/>
      <c r="B927" s="232" t="str">
        <f>IF(LEN(A927)=0,"",INDEX('Smelter Reference List'!$A:$A,MATCH($A927,'Smelter Reference List'!$E:$E,0)))</f>
        <v/>
      </c>
      <c r="C927" s="297" t="str">
        <f>IF(LEN(A927)=0,"",INDEX('Smelter Reference List'!$C:$C,MATCH($A927,'Smelter Reference List'!$E:$E,0)))</f>
        <v/>
      </c>
      <c r="D927" s="161" t="str">
        <f ca="1">IF(ISERROR($S927),"",OFFSET('Smelter Reference List'!$C$4,$S927-4,0)&amp;"")</f>
        <v/>
      </c>
      <c r="E927" s="161" t="str">
        <f ca="1">IF(ISERROR($S927),"",OFFSET('Smelter Reference List'!$D$4,$S927-4,0)&amp;"")</f>
        <v/>
      </c>
      <c r="F927" s="161" t="str">
        <f ca="1">IF(ISERROR($S927),"",OFFSET('Smelter Reference List'!$E$4,$S927-4,0))</f>
        <v/>
      </c>
      <c r="G927" s="161" t="str">
        <f ca="1">IF(C927=$U$4,"Enter smelter details", IF(ISERROR($S927),"",OFFSET('Smelter Reference List'!$F$4,$S927-4,0)))</f>
        <v/>
      </c>
      <c r="H927" s="247" t="str">
        <f ca="1">IF(ISERROR($S927),"",OFFSET('Smelter Reference List'!$G$4,$S927-4,0))</f>
        <v/>
      </c>
      <c r="I927" s="248" t="str">
        <f ca="1">IF(ISERROR($S927),"",OFFSET('Smelter Reference List'!$H$4,$S927-4,0))</f>
        <v/>
      </c>
      <c r="J927" s="248" t="str">
        <f ca="1">IF(ISERROR($S927),"",OFFSET('Smelter Reference List'!$I$4,$S927-4,0))</f>
        <v/>
      </c>
      <c r="K927" s="245"/>
      <c r="L927" s="245"/>
      <c r="M927" s="245"/>
      <c r="N927" s="245"/>
      <c r="O927" s="245"/>
      <c r="P927" s="245"/>
      <c r="Q927" s="246"/>
      <c r="R927" s="233"/>
      <c r="S927" s="234" t="e">
        <f>IF(C927="",NA(),MATCH($B927&amp;$C927,'Smelter Reference List'!$J:$J,0))</f>
        <v>#N/A</v>
      </c>
      <c r="T927" s="235"/>
      <c r="U927" s="235">
        <f t="shared" ca="1" si="28"/>
        <v>0</v>
      </c>
      <c r="V927" s="235"/>
      <c r="W927" s="235"/>
      <c r="Y927" s="228" t="str">
        <f t="shared" si="29"/>
        <v/>
      </c>
    </row>
    <row r="928" spans="1:25" s="228" customFormat="1" ht="20.25">
      <c r="A928" s="257"/>
      <c r="B928" s="232" t="str">
        <f>IF(LEN(A928)=0,"",INDEX('Smelter Reference List'!$A:$A,MATCH($A928,'Smelter Reference List'!$E:$E,0)))</f>
        <v/>
      </c>
      <c r="C928" s="297" t="str">
        <f>IF(LEN(A928)=0,"",INDEX('Smelter Reference List'!$C:$C,MATCH($A928,'Smelter Reference List'!$E:$E,0)))</f>
        <v/>
      </c>
      <c r="D928" s="161" t="str">
        <f ca="1">IF(ISERROR($S928),"",OFFSET('Smelter Reference List'!$C$4,$S928-4,0)&amp;"")</f>
        <v/>
      </c>
      <c r="E928" s="161" t="str">
        <f ca="1">IF(ISERROR($S928),"",OFFSET('Smelter Reference List'!$D$4,$S928-4,0)&amp;"")</f>
        <v/>
      </c>
      <c r="F928" s="161" t="str">
        <f ca="1">IF(ISERROR($S928),"",OFFSET('Smelter Reference List'!$E$4,$S928-4,0))</f>
        <v/>
      </c>
      <c r="G928" s="161" t="str">
        <f ca="1">IF(C928=$U$4,"Enter smelter details", IF(ISERROR($S928),"",OFFSET('Smelter Reference List'!$F$4,$S928-4,0)))</f>
        <v/>
      </c>
      <c r="H928" s="247" t="str">
        <f ca="1">IF(ISERROR($S928),"",OFFSET('Smelter Reference List'!$G$4,$S928-4,0))</f>
        <v/>
      </c>
      <c r="I928" s="248" t="str">
        <f ca="1">IF(ISERROR($S928),"",OFFSET('Smelter Reference List'!$H$4,$S928-4,0))</f>
        <v/>
      </c>
      <c r="J928" s="248" t="str">
        <f ca="1">IF(ISERROR($S928),"",OFFSET('Smelter Reference List'!$I$4,$S928-4,0))</f>
        <v/>
      </c>
      <c r="K928" s="245"/>
      <c r="L928" s="245"/>
      <c r="M928" s="245"/>
      <c r="N928" s="245"/>
      <c r="O928" s="245"/>
      <c r="P928" s="245"/>
      <c r="Q928" s="246"/>
      <c r="R928" s="233"/>
      <c r="S928" s="234" t="e">
        <f>IF(C928="",NA(),MATCH($B928&amp;$C928,'Smelter Reference List'!$J:$J,0))</f>
        <v>#N/A</v>
      </c>
      <c r="T928" s="235"/>
      <c r="U928" s="235">
        <f t="shared" ca="1" si="28"/>
        <v>0</v>
      </c>
      <c r="V928" s="235"/>
      <c r="W928" s="235"/>
      <c r="Y928" s="228" t="str">
        <f t="shared" si="29"/>
        <v/>
      </c>
    </row>
    <row r="929" spans="1:25" s="228" customFormat="1" ht="20.25">
      <c r="A929" s="257"/>
      <c r="B929" s="232" t="str">
        <f>IF(LEN(A929)=0,"",INDEX('Smelter Reference List'!$A:$A,MATCH($A929,'Smelter Reference List'!$E:$E,0)))</f>
        <v/>
      </c>
      <c r="C929" s="297" t="str">
        <f>IF(LEN(A929)=0,"",INDEX('Smelter Reference List'!$C:$C,MATCH($A929,'Smelter Reference List'!$E:$E,0)))</f>
        <v/>
      </c>
      <c r="D929" s="161" t="str">
        <f ca="1">IF(ISERROR($S929),"",OFFSET('Smelter Reference List'!$C$4,$S929-4,0)&amp;"")</f>
        <v/>
      </c>
      <c r="E929" s="161" t="str">
        <f ca="1">IF(ISERROR($S929),"",OFFSET('Smelter Reference List'!$D$4,$S929-4,0)&amp;"")</f>
        <v/>
      </c>
      <c r="F929" s="161" t="str">
        <f ca="1">IF(ISERROR($S929),"",OFFSET('Smelter Reference List'!$E$4,$S929-4,0))</f>
        <v/>
      </c>
      <c r="G929" s="161" t="str">
        <f ca="1">IF(C929=$U$4,"Enter smelter details", IF(ISERROR($S929),"",OFFSET('Smelter Reference List'!$F$4,$S929-4,0)))</f>
        <v/>
      </c>
      <c r="H929" s="247" t="str">
        <f ca="1">IF(ISERROR($S929),"",OFFSET('Smelter Reference List'!$G$4,$S929-4,0))</f>
        <v/>
      </c>
      <c r="I929" s="248" t="str">
        <f ca="1">IF(ISERROR($S929),"",OFFSET('Smelter Reference List'!$H$4,$S929-4,0))</f>
        <v/>
      </c>
      <c r="J929" s="248" t="str">
        <f ca="1">IF(ISERROR($S929),"",OFFSET('Smelter Reference List'!$I$4,$S929-4,0))</f>
        <v/>
      </c>
      <c r="K929" s="245"/>
      <c r="L929" s="245"/>
      <c r="M929" s="245"/>
      <c r="N929" s="245"/>
      <c r="O929" s="245"/>
      <c r="P929" s="245"/>
      <c r="Q929" s="246"/>
      <c r="R929" s="233"/>
      <c r="S929" s="234" t="e">
        <f>IF(C929="",NA(),MATCH($B929&amp;$C929,'Smelter Reference List'!$J:$J,0))</f>
        <v>#N/A</v>
      </c>
      <c r="T929" s="235"/>
      <c r="U929" s="235">
        <f t="shared" ca="1" si="28"/>
        <v>0</v>
      </c>
      <c r="V929" s="235"/>
      <c r="W929" s="235"/>
      <c r="Y929" s="228" t="str">
        <f t="shared" si="29"/>
        <v/>
      </c>
    </row>
    <row r="930" spans="1:25" s="228" customFormat="1" ht="20.25">
      <c r="A930" s="257"/>
      <c r="B930" s="232" t="str">
        <f>IF(LEN(A930)=0,"",INDEX('Smelter Reference List'!$A:$A,MATCH($A930,'Smelter Reference List'!$E:$E,0)))</f>
        <v/>
      </c>
      <c r="C930" s="297" t="str">
        <f>IF(LEN(A930)=0,"",INDEX('Smelter Reference List'!$C:$C,MATCH($A930,'Smelter Reference List'!$E:$E,0)))</f>
        <v/>
      </c>
      <c r="D930" s="161" t="str">
        <f ca="1">IF(ISERROR($S930),"",OFFSET('Smelter Reference List'!$C$4,$S930-4,0)&amp;"")</f>
        <v/>
      </c>
      <c r="E930" s="161" t="str">
        <f ca="1">IF(ISERROR($S930),"",OFFSET('Smelter Reference List'!$D$4,$S930-4,0)&amp;"")</f>
        <v/>
      </c>
      <c r="F930" s="161" t="str">
        <f ca="1">IF(ISERROR($S930),"",OFFSET('Smelter Reference List'!$E$4,$S930-4,0))</f>
        <v/>
      </c>
      <c r="G930" s="161" t="str">
        <f ca="1">IF(C930=$U$4,"Enter smelter details", IF(ISERROR($S930),"",OFFSET('Smelter Reference List'!$F$4,$S930-4,0)))</f>
        <v/>
      </c>
      <c r="H930" s="247" t="str">
        <f ca="1">IF(ISERROR($S930),"",OFFSET('Smelter Reference List'!$G$4,$S930-4,0))</f>
        <v/>
      </c>
      <c r="I930" s="248" t="str">
        <f ca="1">IF(ISERROR($S930),"",OFFSET('Smelter Reference List'!$H$4,$S930-4,0))</f>
        <v/>
      </c>
      <c r="J930" s="248" t="str">
        <f ca="1">IF(ISERROR($S930),"",OFFSET('Smelter Reference List'!$I$4,$S930-4,0))</f>
        <v/>
      </c>
      <c r="K930" s="245"/>
      <c r="L930" s="245"/>
      <c r="M930" s="245"/>
      <c r="N930" s="245"/>
      <c r="O930" s="245"/>
      <c r="P930" s="245"/>
      <c r="Q930" s="246"/>
      <c r="R930" s="233"/>
      <c r="S930" s="234" t="e">
        <f>IF(C930="",NA(),MATCH($B930&amp;$C930,'Smelter Reference List'!$J:$J,0))</f>
        <v>#N/A</v>
      </c>
      <c r="T930" s="235"/>
      <c r="U930" s="235">
        <f t="shared" ca="1" si="28"/>
        <v>0</v>
      </c>
      <c r="V930" s="235"/>
      <c r="W930" s="235"/>
      <c r="Y930" s="228" t="str">
        <f t="shared" si="29"/>
        <v/>
      </c>
    </row>
    <row r="931" spans="1:25" s="228" customFormat="1" ht="20.25">
      <c r="A931" s="257"/>
      <c r="B931" s="232" t="str">
        <f>IF(LEN(A931)=0,"",INDEX('Smelter Reference List'!$A:$A,MATCH($A931,'Smelter Reference List'!$E:$E,0)))</f>
        <v/>
      </c>
      <c r="C931" s="297" t="str">
        <f>IF(LEN(A931)=0,"",INDEX('Smelter Reference List'!$C:$C,MATCH($A931,'Smelter Reference List'!$E:$E,0)))</f>
        <v/>
      </c>
      <c r="D931" s="161" t="str">
        <f ca="1">IF(ISERROR($S931),"",OFFSET('Smelter Reference List'!$C$4,$S931-4,0)&amp;"")</f>
        <v/>
      </c>
      <c r="E931" s="161" t="str">
        <f ca="1">IF(ISERROR($S931),"",OFFSET('Smelter Reference List'!$D$4,$S931-4,0)&amp;"")</f>
        <v/>
      </c>
      <c r="F931" s="161" t="str">
        <f ca="1">IF(ISERROR($S931),"",OFFSET('Smelter Reference List'!$E$4,$S931-4,0))</f>
        <v/>
      </c>
      <c r="G931" s="161" t="str">
        <f ca="1">IF(C931=$U$4,"Enter smelter details", IF(ISERROR($S931),"",OFFSET('Smelter Reference List'!$F$4,$S931-4,0)))</f>
        <v/>
      </c>
      <c r="H931" s="247" t="str">
        <f ca="1">IF(ISERROR($S931),"",OFFSET('Smelter Reference List'!$G$4,$S931-4,0))</f>
        <v/>
      </c>
      <c r="I931" s="248" t="str">
        <f ca="1">IF(ISERROR($S931),"",OFFSET('Smelter Reference List'!$H$4,$S931-4,0))</f>
        <v/>
      </c>
      <c r="J931" s="248" t="str">
        <f ca="1">IF(ISERROR($S931),"",OFFSET('Smelter Reference List'!$I$4,$S931-4,0))</f>
        <v/>
      </c>
      <c r="K931" s="245"/>
      <c r="L931" s="245"/>
      <c r="M931" s="245"/>
      <c r="N931" s="245"/>
      <c r="O931" s="245"/>
      <c r="P931" s="245"/>
      <c r="Q931" s="246"/>
      <c r="R931" s="233"/>
      <c r="S931" s="234" t="e">
        <f>IF(C931="",NA(),MATCH($B931&amp;$C931,'Smelter Reference List'!$J:$J,0))</f>
        <v>#N/A</v>
      </c>
      <c r="T931" s="235"/>
      <c r="U931" s="235">
        <f t="shared" ca="1" si="28"/>
        <v>0</v>
      </c>
      <c r="V931" s="235"/>
      <c r="W931" s="235"/>
      <c r="Y931" s="228" t="str">
        <f t="shared" si="29"/>
        <v/>
      </c>
    </row>
    <row r="932" spans="1:25" s="228" customFormat="1" ht="20.25">
      <c r="A932" s="257"/>
      <c r="B932" s="232" t="str">
        <f>IF(LEN(A932)=0,"",INDEX('Smelter Reference List'!$A:$A,MATCH($A932,'Smelter Reference List'!$E:$E,0)))</f>
        <v/>
      </c>
      <c r="C932" s="297" t="str">
        <f>IF(LEN(A932)=0,"",INDEX('Smelter Reference List'!$C:$C,MATCH($A932,'Smelter Reference List'!$E:$E,0)))</f>
        <v/>
      </c>
      <c r="D932" s="161" t="str">
        <f ca="1">IF(ISERROR($S932),"",OFFSET('Smelter Reference List'!$C$4,$S932-4,0)&amp;"")</f>
        <v/>
      </c>
      <c r="E932" s="161" t="str">
        <f ca="1">IF(ISERROR($S932),"",OFFSET('Smelter Reference List'!$D$4,$S932-4,0)&amp;"")</f>
        <v/>
      </c>
      <c r="F932" s="161" t="str">
        <f ca="1">IF(ISERROR($S932),"",OFFSET('Smelter Reference List'!$E$4,$S932-4,0))</f>
        <v/>
      </c>
      <c r="G932" s="161" t="str">
        <f ca="1">IF(C932=$U$4,"Enter smelter details", IF(ISERROR($S932),"",OFFSET('Smelter Reference List'!$F$4,$S932-4,0)))</f>
        <v/>
      </c>
      <c r="H932" s="247" t="str">
        <f ca="1">IF(ISERROR($S932),"",OFFSET('Smelter Reference List'!$G$4,$S932-4,0))</f>
        <v/>
      </c>
      <c r="I932" s="248" t="str">
        <f ca="1">IF(ISERROR($S932),"",OFFSET('Smelter Reference List'!$H$4,$S932-4,0))</f>
        <v/>
      </c>
      <c r="J932" s="248" t="str">
        <f ca="1">IF(ISERROR($S932),"",OFFSET('Smelter Reference List'!$I$4,$S932-4,0))</f>
        <v/>
      </c>
      <c r="K932" s="245"/>
      <c r="L932" s="245"/>
      <c r="M932" s="245"/>
      <c r="N932" s="245"/>
      <c r="O932" s="245"/>
      <c r="P932" s="245"/>
      <c r="Q932" s="246"/>
      <c r="R932" s="233"/>
      <c r="S932" s="234" t="e">
        <f>IF(C932="",NA(),MATCH($B932&amp;$C932,'Smelter Reference List'!$J:$J,0))</f>
        <v>#N/A</v>
      </c>
      <c r="T932" s="235"/>
      <c r="U932" s="235">
        <f t="shared" ca="1" si="28"/>
        <v>0</v>
      </c>
      <c r="V932" s="235"/>
      <c r="W932" s="235"/>
      <c r="Y932" s="228" t="str">
        <f t="shared" si="29"/>
        <v/>
      </c>
    </row>
    <row r="933" spans="1:25" s="228" customFormat="1" ht="20.25">
      <c r="A933" s="257"/>
      <c r="B933" s="232" t="str">
        <f>IF(LEN(A933)=0,"",INDEX('Smelter Reference List'!$A:$A,MATCH($A933,'Smelter Reference List'!$E:$E,0)))</f>
        <v/>
      </c>
      <c r="C933" s="297" t="str">
        <f>IF(LEN(A933)=0,"",INDEX('Smelter Reference List'!$C:$C,MATCH($A933,'Smelter Reference List'!$E:$E,0)))</f>
        <v/>
      </c>
      <c r="D933" s="161" t="str">
        <f ca="1">IF(ISERROR($S933),"",OFFSET('Smelter Reference List'!$C$4,$S933-4,0)&amp;"")</f>
        <v/>
      </c>
      <c r="E933" s="161" t="str">
        <f ca="1">IF(ISERROR($S933),"",OFFSET('Smelter Reference List'!$D$4,$S933-4,0)&amp;"")</f>
        <v/>
      </c>
      <c r="F933" s="161" t="str">
        <f ca="1">IF(ISERROR($S933),"",OFFSET('Smelter Reference List'!$E$4,$S933-4,0))</f>
        <v/>
      </c>
      <c r="G933" s="161" t="str">
        <f ca="1">IF(C933=$U$4,"Enter smelter details", IF(ISERROR($S933),"",OFFSET('Smelter Reference List'!$F$4,$S933-4,0)))</f>
        <v/>
      </c>
      <c r="H933" s="247" t="str">
        <f ca="1">IF(ISERROR($S933),"",OFFSET('Smelter Reference List'!$G$4,$S933-4,0))</f>
        <v/>
      </c>
      <c r="I933" s="248" t="str">
        <f ca="1">IF(ISERROR($S933),"",OFFSET('Smelter Reference List'!$H$4,$S933-4,0))</f>
        <v/>
      </c>
      <c r="J933" s="248" t="str">
        <f ca="1">IF(ISERROR($S933),"",OFFSET('Smelter Reference List'!$I$4,$S933-4,0))</f>
        <v/>
      </c>
      <c r="K933" s="245"/>
      <c r="L933" s="245"/>
      <c r="M933" s="245"/>
      <c r="N933" s="245"/>
      <c r="O933" s="245"/>
      <c r="P933" s="245"/>
      <c r="Q933" s="246"/>
      <c r="R933" s="233"/>
      <c r="S933" s="234" t="e">
        <f>IF(C933="",NA(),MATCH($B933&amp;$C933,'Smelter Reference List'!$J:$J,0))</f>
        <v>#N/A</v>
      </c>
      <c r="T933" s="235"/>
      <c r="U933" s="235">
        <f t="shared" ca="1" si="28"/>
        <v>0</v>
      </c>
      <c r="V933" s="235"/>
      <c r="W933" s="235"/>
      <c r="Y933" s="228" t="str">
        <f t="shared" si="29"/>
        <v/>
      </c>
    </row>
    <row r="934" spans="1:25" s="228" customFormat="1" ht="20.25">
      <c r="A934" s="257"/>
      <c r="B934" s="232" t="str">
        <f>IF(LEN(A934)=0,"",INDEX('Smelter Reference List'!$A:$A,MATCH($A934,'Smelter Reference List'!$E:$E,0)))</f>
        <v/>
      </c>
      <c r="C934" s="297" t="str">
        <f>IF(LEN(A934)=0,"",INDEX('Smelter Reference List'!$C:$C,MATCH($A934,'Smelter Reference List'!$E:$E,0)))</f>
        <v/>
      </c>
      <c r="D934" s="161" t="str">
        <f ca="1">IF(ISERROR($S934),"",OFFSET('Smelter Reference List'!$C$4,$S934-4,0)&amp;"")</f>
        <v/>
      </c>
      <c r="E934" s="161" t="str">
        <f ca="1">IF(ISERROR($S934),"",OFFSET('Smelter Reference List'!$D$4,$S934-4,0)&amp;"")</f>
        <v/>
      </c>
      <c r="F934" s="161" t="str">
        <f ca="1">IF(ISERROR($S934),"",OFFSET('Smelter Reference List'!$E$4,$S934-4,0))</f>
        <v/>
      </c>
      <c r="G934" s="161" t="str">
        <f ca="1">IF(C934=$U$4,"Enter smelter details", IF(ISERROR($S934),"",OFFSET('Smelter Reference List'!$F$4,$S934-4,0)))</f>
        <v/>
      </c>
      <c r="H934" s="247" t="str">
        <f ca="1">IF(ISERROR($S934),"",OFFSET('Smelter Reference List'!$G$4,$S934-4,0))</f>
        <v/>
      </c>
      <c r="I934" s="248" t="str">
        <f ca="1">IF(ISERROR($S934),"",OFFSET('Smelter Reference List'!$H$4,$S934-4,0))</f>
        <v/>
      </c>
      <c r="J934" s="248" t="str">
        <f ca="1">IF(ISERROR($S934),"",OFFSET('Smelter Reference List'!$I$4,$S934-4,0))</f>
        <v/>
      </c>
      <c r="K934" s="245"/>
      <c r="L934" s="245"/>
      <c r="M934" s="245"/>
      <c r="N934" s="245"/>
      <c r="O934" s="245"/>
      <c r="P934" s="245"/>
      <c r="Q934" s="246"/>
      <c r="R934" s="233"/>
      <c r="S934" s="234" t="e">
        <f>IF(C934="",NA(),MATCH($B934&amp;$C934,'Smelter Reference List'!$J:$J,0))</f>
        <v>#N/A</v>
      </c>
      <c r="T934" s="235"/>
      <c r="U934" s="235">
        <f t="shared" ca="1" si="28"/>
        <v>0</v>
      </c>
      <c r="V934" s="235"/>
      <c r="W934" s="235"/>
      <c r="Y934" s="228" t="str">
        <f t="shared" si="29"/>
        <v/>
      </c>
    </row>
    <row r="935" spans="1:25" s="228" customFormat="1" ht="20.25">
      <c r="A935" s="257"/>
      <c r="B935" s="232" t="str">
        <f>IF(LEN(A935)=0,"",INDEX('Smelter Reference List'!$A:$A,MATCH($A935,'Smelter Reference List'!$E:$E,0)))</f>
        <v/>
      </c>
      <c r="C935" s="297" t="str">
        <f>IF(LEN(A935)=0,"",INDEX('Smelter Reference List'!$C:$C,MATCH($A935,'Smelter Reference List'!$E:$E,0)))</f>
        <v/>
      </c>
      <c r="D935" s="161" t="str">
        <f ca="1">IF(ISERROR($S935),"",OFFSET('Smelter Reference List'!$C$4,$S935-4,0)&amp;"")</f>
        <v/>
      </c>
      <c r="E935" s="161" t="str">
        <f ca="1">IF(ISERROR($S935),"",OFFSET('Smelter Reference List'!$D$4,$S935-4,0)&amp;"")</f>
        <v/>
      </c>
      <c r="F935" s="161" t="str">
        <f ca="1">IF(ISERROR($S935),"",OFFSET('Smelter Reference List'!$E$4,$S935-4,0))</f>
        <v/>
      </c>
      <c r="G935" s="161" t="str">
        <f ca="1">IF(C935=$U$4,"Enter smelter details", IF(ISERROR($S935),"",OFFSET('Smelter Reference List'!$F$4,$S935-4,0)))</f>
        <v/>
      </c>
      <c r="H935" s="247" t="str">
        <f ca="1">IF(ISERROR($S935),"",OFFSET('Smelter Reference List'!$G$4,$S935-4,0))</f>
        <v/>
      </c>
      <c r="I935" s="248" t="str">
        <f ca="1">IF(ISERROR($S935),"",OFFSET('Smelter Reference List'!$H$4,$S935-4,0))</f>
        <v/>
      </c>
      <c r="J935" s="248" t="str">
        <f ca="1">IF(ISERROR($S935),"",OFFSET('Smelter Reference List'!$I$4,$S935-4,0))</f>
        <v/>
      </c>
      <c r="K935" s="245"/>
      <c r="L935" s="245"/>
      <c r="M935" s="245"/>
      <c r="N935" s="245"/>
      <c r="O935" s="245"/>
      <c r="P935" s="245"/>
      <c r="Q935" s="246"/>
      <c r="R935" s="233"/>
      <c r="S935" s="234" t="e">
        <f>IF(C935="",NA(),MATCH($B935&amp;$C935,'Smelter Reference List'!$J:$J,0))</f>
        <v>#N/A</v>
      </c>
      <c r="T935" s="235"/>
      <c r="U935" s="235">
        <f t="shared" ca="1" si="28"/>
        <v>0</v>
      </c>
      <c r="V935" s="235"/>
      <c r="W935" s="235"/>
      <c r="Y935" s="228" t="str">
        <f t="shared" si="29"/>
        <v/>
      </c>
    </row>
    <row r="936" spans="1:25" s="228" customFormat="1" ht="20.25">
      <c r="A936" s="257"/>
      <c r="B936" s="232" t="str">
        <f>IF(LEN(A936)=0,"",INDEX('Smelter Reference List'!$A:$A,MATCH($A936,'Smelter Reference List'!$E:$E,0)))</f>
        <v/>
      </c>
      <c r="C936" s="297" t="str">
        <f>IF(LEN(A936)=0,"",INDEX('Smelter Reference List'!$C:$C,MATCH($A936,'Smelter Reference List'!$E:$E,0)))</f>
        <v/>
      </c>
      <c r="D936" s="161" t="str">
        <f ca="1">IF(ISERROR($S936),"",OFFSET('Smelter Reference List'!$C$4,$S936-4,0)&amp;"")</f>
        <v/>
      </c>
      <c r="E936" s="161" t="str">
        <f ca="1">IF(ISERROR($S936),"",OFFSET('Smelter Reference List'!$D$4,$S936-4,0)&amp;"")</f>
        <v/>
      </c>
      <c r="F936" s="161" t="str">
        <f ca="1">IF(ISERROR($S936),"",OFFSET('Smelter Reference List'!$E$4,$S936-4,0))</f>
        <v/>
      </c>
      <c r="G936" s="161" t="str">
        <f ca="1">IF(C936=$U$4,"Enter smelter details", IF(ISERROR($S936),"",OFFSET('Smelter Reference List'!$F$4,$S936-4,0)))</f>
        <v/>
      </c>
      <c r="H936" s="247" t="str">
        <f ca="1">IF(ISERROR($S936),"",OFFSET('Smelter Reference List'!$G$4,$S936-4,0))</f>
        <v/>
      </c>
      <c r="I936" s="248" t="str">
        <f ca="1">IF(ISERROR($S936),"",OFFSET('Smelter Reference List'!$H$4,$S936-4,0))</f>
        <v/>
      </c>
      <c r="J936" s="248" t="str">
        <f ca="1">IF(ISERROR($S936),"",OFFSET('Smelter Reference List'!$I$4,$S936-4,0))</f>
        <v/>
      </c>
      <c r="K936" s="245"/>
      <c r="L936" s="245"/>
      <c r="M936" s="245"/>
      <c r="N936" s="245"/>
      <c r="O936" s="245"/>
      <c r="P936" s="245"/>
      <c r="Q936" s="246"/>
      <c r="R936" s="233"/>
      <c r="S936" s="234" t="e">
        <f>IF(C936="",NA(),MATCH($B936&amp;$C936,'Smelter Reference List'!$J:$J,0))</f>
        <v>#N/A</v>
      </c>
      <c r="T936" s="235"/>
      <c r="U936" s="235">
        <f t="shared" ca="1" si="28"/>
        <v>0</v>
      </c>
      <c r="V936" s="235"/>
      <c r="W936" s="235"/>
      <c r="Y936" s="228" t="str">
        <f t="shared" si="29"/>
        <v/>
      </c>
    </row>
    <row r="937" spans="1:25" s="228" customFormat="1" ht="20.25">
      <c r="A937" s="257"/>
      <c r="B937" s="232" t="str">
        <f>IF(LEN(A937)=0,"",INDEX('Smelter Reference List'!$A:$A,MATCH($A937,'Smelter Reference List'!$E:$E,0)))</f>
        <v/>
      </c>
      <c r="C937" s="297" t="str">
        <f>IF(LEN(A937)=0,"",INDEX('Smelter Reference List'!$C:$C,MATCH($A937,'Smelter Reference List'!$E:$E,0)))</f>
        <v/>
      </c>
      <c r="D937" s="161" t="str">
        <f ca="1">IF(ISERROR($S937),"",OFFSET('Smelter Reference List'!$C$4,$S937-4,0)&amp;"")</f>
        <v/>
      </c>
      <c r="E937" s="161" t="str">
        <f ca="1">IF(ISERROR($S937),"",OFFSET('Smelter Reference List'!$D$4,$S937-4,0)&amp;"")</f>
        <v/>
      </c>
      <c r="F937" s="161" t="str">
        <f ca="1">IF(ISERROR($S937),"",OFFSET('Smelter Reference List'!$E$4,$S937-4,0))</f>
        <v/>
      </c>
      <c r="G937" s="161" t="str">
        <f ca="1">IF(C937=$U$4,"Enter smelter details", IF(ISERROR($S937),"",OFFSET('Smelter Reference List'!$F$4,$S937-4,0)))</f>
        <v/>
      </c>
      <c r="H937" s="247" t="str">
        <f ca="1">IF(ISERROR($S937),"",OFFSET('Smelter Reference List'!$G$4,$S937-4,0))</f>
        <v/>
      </c>
      <c r="I937" s="248" t="str">
        <f ca="1">IF(ISERROR($S937),"",OFFSET('Smelter Reference List'!$H$4,$S937-4,0))</f>
        <v/>
      </c>
      <c r="J937" s="248" t="str">
        <f ca="1">IF(ISERROR($S937),"",OFFSET('Smelter Reference List'!$I$4,$S937-4,0))</f>
        <v/>
      </c>
      <c r="K937" s="245"/>
      <c r="L937" s="245"/>
      <c r="M937" s="245"/>
      <c r="N937" s="245"/>
      <c r="O937" s="245"/>
      <c r="P937" s="245"/>
      <c r="Q937" s="246"/>
      <c r="R937" s="233"/>
      <c r="S937" s="234" t="e">
        <f>IF(C937="",NA(),MATCH($B937&amp;$C937,'Smelter Reference List'!$J:$J,0))</f>
        <v>#N/A</v>
      </c>
      <c r="T937" s="235"/>
      <c r="U937" s="235">
        <f t="shared" ca="1" si="28"/>
        <v>0</v>
      </c>
      <c r="V937" s="235"/>
      <c r="W937" s="235"/>
      <c r="Y937" s="228" t="str">
        <f t="shared" si="29"/>
        <v/>
      </c>
    </row>
    <row r="938" spans="1:25" s="228" customFormat="1" ht="20.25">
      <c r="A938" s="257"/>
      <c r="B938" s="232" t="str">
        <f>IF(LEN(A938)=0,"",INDEX('Smelter Reference List'!$A:$A,MATCH($A938,'Smelter Reference List'!$E:$E,0)))</f>
        <v/>
      </c>
      <c r="C938" s="297" t="str">
        <f>IF(LEN(A938)=0,"",INDEX('Smelter Reference List'!$C:$C,MATCH($A938,'Smelter Reference List'!$E:$E,0)))</f>
        <v/>
      </c>
      <c r="D938" s="161" t="str">
        <f ca="1">IF(ISERROR($S938),"",OFFSET('Smelter Reference List'!$C$4,$S938-4,0)&amp;"")</f>
        <v/>
      </c>
      <c r="E938" s="161" t="str">
        <f ca="1">IF(ISERROR($S938),"",OFFSET('Smelter Reference List'!$D$4,$S938-4,0)&amp;"")</f>
        <v/>
      </c>
      <c r="F938" s="161" t="str">
        <f ca="1">IF(ISERROR($S938),"",OFFSET('Smelter Reference List'!$E$4,$S938-4,0))</f>
        <v/>
      </c>
      <c r="G938" s="161" t="str">
        <f ca="1">IF(C938=$U$4,"Enter smelter details", IF(ISERROR($S938),"",OFFSET('Smelter Reference List'!$F$4,$S938-4,0)))</f>
        <v/>
      </c>
      <c r="H938" s="247" t="str">
        <f ca="1">IF(ISERROR($S938),"",OFFSET('Smelter Reference List'!$G$4,$S938-4,0))</f>
        <v/>
      </c>
      <c r="I938" s="248" t="str">
        <f ca="1">IF(ISERROR($S938),"",OFFSET('Smelter Reference List'!$H$4,$S938-4,0))</f>
        <v/>
      </c>
      <c r="J938" s="248" t="str">
        <f ca="1">IF(ISERROR($S938),"",OFFSET('Smelter Reference List'!$I$4,$S938-4,0))</f>
        <v/>
      </c>
      <c r="K938" s="245"/>
      <c r="L938" s="245"/>
      <c r="M938" s="245"/>
      <c r="N938" s="245"/>
      <c r="O938" s="245"/>
      <c r="P938" s="245"/>
      <c r="Q938" s="246"/>
      <c r="R938" s="233"/>
      <c r="S938" s="234" t="e">
        <f>IF(C938="",NA(),MATCH($B938&amp;$C938,'Smelter Reference List'!$J:$J,0))</f>
        <v>#N/A</v>
      </c>
      <c r="T938" s="235"/>
      <c r="U938" s="235">
        <f t="shared" ca="1" si="28"/>
        <v>0</v>
      </c>
      <c r="V938" s="235"/>
      <c r="W938" s="235"/>
      <c r="Y938" s="228" t="str">
        <f t="shared" si="29"/>
        <v/>
      </c>
    </row>
    <row r="939" spans="1:25" s="228" customFormat="1" ht="20.25">
      <c r="A939" s="257"/>
      <c r="B939" s="232" t="str">
        <f>IF(LEN(A939)=0,"",INDEX('Smelter Reference List'!$A:$A,MATCH($A939,'Smelter Reference List'!$E:$E,0)))</f>
        <v/>
      </c>
      <c r="C939" s="297" t="str">
        <f>IF(LEN(A939)=0,"",INDEX('Smelter Reference List'!$C:$C,MATCH($A939,'Smelter Reference List'!$E:$E,0)))</f>
        <v/>
      </c>
      <c r="D939" s="161" t="str">
        <f ca="1">IF(ISERROR($S939),"",OFFSET('Smelter Reference List'!$C$4,$S939-4,0)&amp;"")</f>
        <v/>
      </c>
      <c r="E939" s="161" t="str">
        <f ca="1">IF(ISERROR($S939),"",OFFSET('Smelter Reference List'!$D$4,$S939-4,0)&amp;"")</f>
        <v/>
      </c>
      <c r="F939" s="161" t="str">
        <f ca="1">IF(ISERROR($S939),"",OFFSET('Smelter Reference List'!$E$4,$S939-4,0))</f>
        <v/>
      </c>
      <c r="G939" s="161" t="str">
        <f ca="1">IF(C939=$U$4,"Enter smelter details", IF(ISERROR($S939),"",OFFSET('Smelter Reference List'!$F$4,$S939-4,0)))</f>
        <v/>
      </c>
      <c r="H939" s="247" t="str">
        <f ca="1">IF(ISERROR($S939),"",OFFSET('Smelter Reference List'!$G$4,$S939-4,0))</f>
        <v/>
      </c>
      <c r="I939" s="248" t="str">
        <f ca="1">IF(ISERROR($S939),"",OFFSET('Smelter Reference List'!$H$4,$S939-4,0))</f>
        <v/>
      </c>
      <c r="J939" s="248" t="str">
        <f ca="1">IF(ISERROR($S939),"",OFFSET('Smelter Reference List'!$I$4,$S939-4,0))</f>
        <v/>
      </c>
      <c r="K939" s="245"/>
      <c r="L939" s="245"/>
      <c r="M939" s="245"/>
      <c r="N939" s="245"/>
      <c r="O939" s="245"/>
      <c r="P939" s="245"/>
      <c r="Q939" s="246"/>
      <c r="R939" s="233"/>
      <c r="S939" s="234" t="e">
        <f>IF(C939="",NA(),MATCH($B939&amp;$C939,'Smelter Reference List'!$J:$J,0))</f>
        <v>#N/A</v>
      </c>
      <c r="T939" s="235"/>
      <c r="U939" s="235">
        <f t="shared" ca="1" si="28"/>
        <v>0</v>
      </c>
      <c r="V939" s="235"/>
      <c r="W939" s="235"/>
      <c r="Y939" s="228" t="str">
        <f t="shared" si="29"/>
        <v/>
      </c>
    </row>
    <row r="940" spans="1:25" s="228" customFormat="1" ht="20.25">
      <c r="A940" s="257"/>
      <c r="B940" s="232" t="str">
        <f>IF(LEN(A940)=0,"",INDEX('Smelter Reference List'!$A:$A,MATCH($A940,'Smelter Reference List'!$E:$E,0)))</f>
        <v/>
      </c>
      <c r="C940" s="297" t="str">
        <f>IF(LEN(A940)=0,"",INDEX('Smelter Reference List'!$C:$C,MATCH($A940,'Smelter Reference List'!$E:$E,0)))</f>
        <v/>
      </c>
      <c r="D940" s="161" t="str">
        <f ca="1">IF(ISERROR($S940),"",OFFSET('Smelter Reference List'!$C$4,$S940-4,0)&amp;"")</f>
        <v/>
      </c>
      <c r="E940" s="161" t="str">
        <f ca="1">IF(ISERROR($S940),"",OFFSET('Smelter Reference List'!$D$4,$S940-4,0)&amp;"")</f>
        <v/>
      </c>
      <c r="F940" s="161" t="str">
        <f ca="1">IF(ISERROR($S940),"",OFFSET('Smelter Reference List'!$E$4,$S940-4,0))</f>
        <v/>
      </c>
      <c r="G940" s="161" t="str">
        <f ca="1">IF(C940=$U$4,"Enter smelter details", IF(ISERROR($S940),"",OFFSET('Smelter Reference List'!$F$4,$S940-4,0)))</f>
        <v/>
      </c>
      <c r="H940" s="247" t="str">
        <f ca="1">IF(ISERROR($S940),"",OFFSET('Smelter Reference List'!$G$4,$S940-4,0))</f>
        <v/>
      </c>
      <c r="I940" s="248" t="str">
        <f ca="1">IF(ISERROR($S940),"",OFFSET('Smelter Reference List'!$H$4,$S940-4,0))</f>
        <v/>
      </c>
      <c r="J940" s="248" t="str">
        <f ca="1">IF(ISERROR($S940),"",OFFSET('Smelter Reference List'!$I$4,$S940-4,0))</f>
        <v/>
      </c>
      <c r="K940" s="245"/>
      <c r="L940" s="245"/>
      <c r="M940" s="245"/>
      <c r="N940" s="245"/>
      <c r="O940" s="245"/>
      <c r="P940" s="245"/>
      <c r="Q940" s="246"/>
      <c r="R940" s="233"/>
      <c r="S940" s="234" t="e">
        <f>IF(C940="",NA(),MATCH($B940&amp;$C940,'Smelter Reference List'!$J:$J,0))</f>
        <v>#N/A</v>
      </c>
      <c r="T940" s="235"/>
      <c r="U940" s="235">
        <f t="shared" ca="1" si="28"/>
        <v>0</v>
      </c>
      <c r="V940" s="235"/>
      <c r="W940" s="235"/>
      <c r="Y940" s="228" t="str">
        <f t="shared" si="29"/>
        <v/>
      </c>
    </row>
    <row r="941" spans="1:25" s="228" customFormat="1" ht="20.25">
      <c r="A941" s="257"/>
      <c r="B941" s="232" t="str">
        <f>IF(LEN(A941)=0,"",INDEX('Smelter Reference List'!$A:$A,MATCH($A941,'Smelter Reference List'!$E:$E,0)))</f>
        <v/>
      </c>
      <c r="C941" s="297" t="str">
        <f>IF(LEN(A941)=0,"",INDEX('Smelter Reference List'!$C:$C,MATCH($A941,'Smelter Reference List'!$E:$E,0)))</f>
        <v/>
      </c>
      <c r="D941" s="161" t="str">
        <f ca="1">IF(ISERROR($S941),"",OFFSET('Smelter Reference List'!$C$4,$S941-4,0)&amp;"")</f>
        <v/>
      </c>
      <c r="E941" s="161" t="str">
        <f ca="1">IF(ISERROR($S941),"",OFFSET('Smelter Reference List'!$D$4,$S941-4,0)&amp;"")</f>
        <v/>
      </c>
      <c r="F941" s="161" t="str">
        <f ca="1">IF(ISERROR($S941),"",OFFSET('Smelter Reference List'!$E$4,$S941-4,0))</f>
        <v/>
      </c>
      <c r="G941" s="161" t="str">
        <f ca="1">IF(C941=$U$4,"Enter smelter details", IF(ISERROR($S941),"",OFFSET('Smelter Reference List'!$F$4,$S941-4,0)))</f>
        <v/>
      </c>
      <c r="H941" s="247" t="str">
        <f ca="1">IF(ISERROR($S941),"",OFFSET('Smelter Reference List'!$G$4,$S941-4,0))</f>
        <v/>
      </c>
      <c r="I941" s="248" t="str">
        <f ca="1">IF(ISERROR($S941),"",OFFSET('Smelter Reference List'!$H$4,$S941-4,0))</f>
        <v/>
      </c>
      <c r="J941" s="248" t="str">
        <f ca="1">IF(ISERROR($S941),"",OFFSET('Smelter Reference List'!$I$4,$S941-4,0))</f>
        <v/>
      </c>
      <c r="K941" s="245"/>
      <c r="L941" s="245"/>
      <c r="M941" s="245"/>
      <c r="N941" s="245"/>
      <c r="O941" s="245"/>
      <c r="P941" s="245"/>
      <c r="Q941" s="246"/>
      <c r="R941" s="233"/>
      <c r="S941" s="234" t="e">
        <f>IF(C941="",NA(),MATCH($B941&amp;$C941,'Smelter Reference List'!$J:$J,0))</f>
        <v>#N/A</v>
      </c>
      <c r="T941" s="235"/>
      <c r="U941" s="235">
        <f t="shared" ca="1" si="28"/>
        <v>0</v>
      </c>
      <c r="V941" s="235"/>
      <c r="W941" s="235"/>
      <c r="Y941" s="228" t="str">
        <f t="shared" si="29"/>
        <v/>
      </c>
    </row>
    <row r="942" spans="1:25" s="228" customFormat="1" ht="20.25">
      <c r="A942" s="257"/>
      <c r="B942" s="232" t="str">
        <f>IF(LEN(A942)=0,"",INDEX('Smelter Reference List'!$A:$A,MATCH($A942,'Smelter Reference List'!$E:$E,0)))</f>
        <v/>
      </c>
      <c r="C942" s="297" t="str">
        <f>IF(LEN(A942)=0,"",INDEX('Smelter Reference List'!$C:$C,MATCH($A942,'Smelter Reference List'!$E:$E,0)))</f>
        <v/>
      </c>
      <c r="D942" s="161" t="str">
        <f ca="1">IF(ISERROR($S942),"",OFFSET('Smelter Reference List'!$C$4,$S942-4,0)&amp;"")</f>
        <v/>
      </c>
      <c r="E942" s="161" t="str">
        <f ca="1">IF(ISERROR($S942),"",OFFSET('Smelter Reference List'!$D$4,$S942-4,0)&amp;"")</f>
        <v/>
      </c>
      <c r="F942" s="161" t="str">
        <f ca="1">IF(ISERROR($S942),"",OFFSET('Smelter Reference List'!$E$4,$S942-4,0))</f>
        <v/>
      </c>
      <c r="G942" s="161" t="str">
        <f ca="1">IF(C942=$U$4,"Enter smelter details", IF(ISERROR($S942),"",OFFSET('Smelter Reference List'!$F$4,$S942-4,0)))</f>
        <v/>
      </c>
      <c r="H942" s="247" t="str">
        <f ca="1">IF(ISERROR($S942),"",OFFSET('Smelter Reference List'!$G$4,$S942-4,0))</f>
        <v/>
      </c>
      <c r="I942" s="248" t="str">
        <f ca="1">IF(ISERROR($S942),"",OFFSET('Smelter Reference List'!$H$4,$S942-4,0))</f>
        <v/>
      </c>
      <c r="J942" s="248" t="str">
        <f ca="1">IF(ISERROR($S942),"",OFFSET('Smelter Reference List'!$I$4,$S942-4,0))</f>
        <v/>
      </c>
      <c r="K942" s="245"/>
      <c r="L942" s="245"/>
      <c r="M942" s="245"/>
      <c r="N942" s="245"/>
      <c r="O942" s="245"/>
      <c r="P942" s="245"/>
      <c r="Q942" s="246"/>
      <c r="R942" s="233"/>
      <c r="S942" s="234" t="e">
        <f>IF(C942="",NA(),MATCH($B942&amp;$C942,'Smelter Reference List'!$J:$J,0))</f>
        <v>#N/A</v>
      </c>
      <c r="T942" s="235"/>
      <c r="U942" s="235">
        <f t="shared" ca="1" si="28"/>
        <v>0</v>
      </c>
      <c r="V942" s="235"/>
      <c r="W942" s="235"/>
      <c r="Y942" s="228" t="str">
        <f t="shared" si="29"/>
        <v/>
      </c>
    </row>
    <row r="943" spans="1:25" s="228" customFormat="1" ht="20.25">
      <c r="A943" s="257"/>
      <c r="B943" s="232" t="str">
        <f>IF(LEN(A943)=0,"",INDEX('Smelter Reference List'!$A:$A,MATCH($A943,'Smelter Reference List'!$E:$E,0)))</f>
        <v/>
      </c>
      <c r="C943" s="297" t="str">
        <f>IF(LEN(A943)=0,"",INDEX('Smelter Reference List'!$C:$C,MATCH($A943,'Smelter Reference List'!$E:$E,0)))</f>
        <v/>
      </c>
      <c r="D943" s="161" t="str">
        <f ca="1">IF(ISERROR($S943),"",OFFSET('Smelter Reference List'!$C$4,$S943-4,0)&amp;"")</f>
        <v/>
      </c>
      <c r="E943" s="161" t="str">
        <f ca="1">IF(ISERROR($S943),"",OFFSET('Smelter Reference List'!$D$4,$S943-4,0)&amp;"")</f>
        <v/>
      </c>
      <c r="F943" s="161" t="str">
        <f ca="1">IF(ISERROR($S943),"",OFFSET('Smelter Reference List'!$E$4,$S943-4,0))</f>
        <v/>
      </c>
      <c r="G943" s="161" t="str">
        <f ca="1">IF(C943=$U$4,"Enter smelter details", IF(ISERROR($S943),"",OFFSET('Smelter Reference List'!$F$4,$S943-4,0)))</f>
        <v/>
      </c>
      <c r="H943" s="247" t="str">
        <f ca="1">IF(ISERROR($S943),"",OFFSET('Smelter Reference List'!$G$4,$S943-4,0))</f>
        <v/>
      </c>
      <c r="I943" s="248" t="str">
        <f ca="1">IF(ISERROR($S943),"",OFFSET('Smelter Reference List'!$H$4,$S943-4,0))</f>
        <v/>
      </c>
      <c r="J943" s="248" t="str">
        <f ca="1">IF(ISERROR($S943),"",OFFSET('Smelter Reference List'!$I$4,$S943-4,0))</f>
        <v/>
      </c>
      <c r="K943" s="245"/>
      <c r="L943" s="245"/>
      <c r="M943" s="245"/>
      <c r="N943" s="245"/>
      <c r="O943" s="245"/>
      <c r="P943" s="245"/>
      <c r="Q943" s="246"/>
      <c r="R943" s="233"/>
      <c r="S943" s="234" t="e">
        <f>IF(C943="",NA(),MATCH($B943&amp;$C943,'Smelter Reference List'!$J:$J,0))</f>
        <v>#N/A</v>
      </c>
      <c r="T943" s="235"/>
      <c r="U943" s="235">
        <f t="shared" ca="1" si="28"/>
        <v>0</v>
      </c>
      <c r="V943" s="235"/>
      <c r="W943" s="235"/>
      <c r="Y943" s="228" t="str">
        <f t="shared" si="29"/>
        <v/>
      </c>
    </row>
    <row r="944" spans="1:25" s="228" customFormat="1" ht="20.25">
      <c r="A944" s="257"/>
      <c r="B944" s="232" t="str">
        <f>IF(LEN(A944)=0,"",INDEX('Smelter Reference List'!$A:$A,MATCH($A944,'Smelter Reference List'!$E:$E,0)))</f>
        <v/>
      </c>
      <c r="C944" s="297" t="str">
        <f>IF(LEN(A944)=0,"",INDEX('Smelter Reference List'!$C:$C,MATCH($A944,'Smelter Reference List'!$E:$E,0)))</f>
        <v/>
      </c>
      <c r="D944" s="161" t="str">
        <f ca="1">IF(ISERROR($S944),"",OFFSET('Smelter Reference List'!$C$4,$S944-4,0)&amp;"")</f>
        <v/>
      </c>
      <c r="E944" s="161" t="str">
        <f ca="1">IF(ISERROR($S944),"",OFFSET('Smelter Reference List'!$D$4,$S944-4,0)&amp;"")</f>
        <v/>
      </c>
      <c r="F944" s="161" t="str">
        <f ca="1">IF(ISERROR($S944),"",OFFSET('Smelter Reference List'!$E$4,$S944-4,0))</f>
        <v/>
      </c>
      <c r="G944" s="161" t="str">
        <f ca="1">IF(C944=$U$4,"Enter smelter details", IF(ISERROR($S944),"",OFFSET('Smelter Reference List'!$F$4,$S944-4,0)))</f>
        <v/>
      </c>
      <c r="H944" s="247" t="str">
        <f ca="1">IF(ISERROR($S944),"",OFFSET('Smelter Reference List'!$G$4,$S944-4,0))</f>
        <v/>
      </c>
      <c r="I944" s="248" t="str">
        <f ca="1">IF(ISERROR($S944),"",OFFSET('Smelter Reference List'!$H$4,$S944-4,0))</f>
        <v/>
      </c>
      <c r="J944" s="248" t="str">
        <f ca="1">IF(ISERROR($S944),"",OFFSET('Smelter Reference List'!$I$4,$S944-4,0))</f>
        <v/>
      </c>
      <c r="K944" s="245"/>
      <c r="L944" s="245"/>
      <c r="M944" s="245"/>
      <c r="N944" s="245"/>
      <c r="O944" s="245"/>
      <c r="P944" s="245"/>
      <c r="Q944" s="246"/>
      <c r="R944" s="233"/>
      <c r="S944" s="234" t="e">
        <f>IF(C944="",NA(),MATCH($B944&amp;$C944,'Smelter Reference List'!$J:$J,0))</f>
        <v>#N/A</v>
      </c>
      <c r="T944" s="235"/>
      <c r="U944" s="235">
        <f t="shared" ca="1" si="28"/>
        <v>0</v>
      </c>
      <c r="V944" s="235"/>
      <c r="W944" s="235"/>
      <c r="Y944" s="228" t="str">
        <f t="shared" si="29"/>
        <v/>
      </c>
    </row>
    <row r="945" spans="1:25" s="228" customFormat="1" ht="20.25">
      <c r="A945" s="257"/>
      <c r="B945" s="232" t="str">
        <f>IF(LEN(A945)=0,"",INDEX('Smelter Reference List'!$A:$A,MATCH($A945,'Smelter Reference List'!$E:$E,0)))</f>
        <v/>
      </c>
      <c r="C945" s="297" t="str">
        <f>IF(LEN(A945)=0,"",INDEX('Smelter Reference List'!$C:$C,MATCH($A945,'Smelter Reference List'!$E:$E,0)))</f>
        <v/>
      </c>
      <c r="D945" s="161" t="str">
        <f ca="1">IF(ISERROR($S945),"",OFFSET('Smelter Reference List'!$C$4,$S945-4,0)&amp;"")</f>
        <v/>
      </c>
      <c r="E945" s="161" t="str">
        <f ca="1">IF(ISERROR($S945),"",OFFSET('Smelter Reference List'!$D$4,$S945-4,0)&amp;"")</f>
        <v/>
      </c>
      <c r="F945" s="161" t="str">
        <f ca="1">IF(ISERROR($S945),"",OFFSET('Smelter Reference List'!$E$4,$S945-4,0))</f>
        <v/>
      </c>
      <c r="G945" s="161" t="str">
        <f ca="1">IF(C945=$U$4,"Enter smelter details", IF(ISERROR($S945),"",OFFSET('Smelter Reference List'!$F$4,$S945-4,0)))</f>
        <v/>
      </c>
      <c r="H945" s="247" t="str">
        <f ca="1">IF(ISERROR($S945),"",OFFSET('Smelter Reference List'!$G$4,$S945-4,0))</f>
        <v/>
      </c>
      <c r="I945" s="248" t="str">
        <f ca="1">IF(ISERROR($S945),"",OFFSET('Smelter Reference List'!$H$4,$S945-4,0))</f>
        <v/>
      </c>
      <c r="J945" s="248" t="str">
        <f ca="1">IF(ISERROR($S945),"",OFFSET('Smelter Reference List'!$I$4,$S945-4,0))</f>
        <v/>
      </c>
      <c r="K945" s="245"/>
      <c r="L945" s="245"/>
      <c r="M945" s="245"/>
      <c r="N945" s="245"/>
      <c r="O945" s="245"/>
      <c r="P945" s="245"/>
      <c r="Q945" s="246"/>
      <c r="R945" s="233"/>
      <c r="S945" s="234" t="e">
        <f>IF(C945="",NA(),MATCH($B945&amp;$C945,'Smelter Reference List'!$J:$J,0))</f>
        <v>#N/A</v>
      </c>
      <c r="T945" s="235"/>
      <c r="U945" s="235">
        <f t="shared" ca="1" si="28"/>
        <v>0</v>
      </c>
      <c r="V945" s="235"/>
      <c r="W945" s="235"/>
      <c r="Y945" s="228" t="str">
        <f t="shared" si="29"/>
        <v/>
      </c>
    </row>
    <row r="946" spans="1:25" s="228" customFormat="1" ht="20.25">
      <c r="A946" s="257"/>
      <c r="B946" s="232" t="str">
        <f>IF(LEN(A946)=0,"",INDEX('Smelter Reference List'!$A:$A,MATCH($A946,'Smelter Reference List'!$E:$E,0)))</f>
        <v/>
      </c>
      <c r="C946" s="297" t="str">
        <f>IF(LEN(A946)=0,"",INDEX('Smelter Reference List'!$C:$C,MATCH($A946,'Smelter Reference List'!$E:$E,0)))</f>
        <v/>
      </c>
      <c r="D946" s="161" t="str">
        <f ca="1">IF(ISERROR($S946),"",OFFSET('Smelter Reference List'!$C$4,$S946-4,0)&amp;"")</f>
        <v/>
      </c>
      <c r="E946" s="161" t="str">
        <f ca="1">IF(ISERROR($S946),"",OFFSET('Smelter Reference List'!$D$4,$S946-4,0)&amp;"")</f>
        <v/>
      </c>
      <c r="F946" s="161" t="str">
        <f ca="1">IF(ISERROR($S946),"",OFFSET('Smelter Reference List'!$E$4,$S946-4,0))</f>
        <v/>
      </c>
      <c r="G946" s="161" t="str">
        <f ca="1">IF(C946=$U$4,"Enter smelter details", IF(ISERROR($S946),"",OFFSET('Smelter Reference List'!$F$4,$S946-4,0)))</f>
        <v/>
      </c>
      <c r="H946" s="247" t="str">
        <f ca="1">IF(ISERROR($S946),"",OFFSET('Smelter Reference List'!$G$4,$S946-4,0))</f>
        <v/>
      </c>
      <c r="I946" s="248" t="str">
        <f ca="1">IF(ISERROR($S946),"",OFFSET('Smelter Reference List'!$H$4,$S946-4,0))</f>
        <v/>
      </c>
      <c r="J946" s="248" t="str">
        <f ca="1">IF(ISERROR($S946),"",OFFSET('Smelter Reference List'!$I$4,$S946-4,0))</f>
        <v/>
      </c>
      <c r="K946" s="245"/>
      <c r="L946" s="245"/>
      <c r="M946" s="245"/>
      <c r="N946" s="245"/>
      <c r="O946" s="245"/>
      <c r="P946" s="245"/>
      <c r="Q946" s="246"/>
      <c r="R946" s="233"/>
      <c r="S946" s="234" t="e">
        <f>IF(C946="",NA(),MATCH($B946&amp;$C946,'Smelter Reference List'!$J:$J,0))</f>
        <v>#N/A</v>
      </c>
      <c r="T946" s="235"/>
      <c r="U946" s="235">
        <f t="shared" ca="1" si="28"/>
        <v>0</v>
      </c>
      <c r="V946" s="235"/>
      <c r="W946" s="235"/>
      <c r="Y946" s="228" t="str">
        <f t="shared" si="29"/>
        <v/>
      </c>
    </row>
    <row r="947" spans="1:25" s="228" customFormat="1" ht="20.25">
      <c r="A947" s="257"/>
      <c r="B947" s="232" t="str">
        <f>IF(LEN(A947)=0,"",INDEX('Smelter Reference List'!$A:$A,MATCH($A947,'Smelter Reference List'!$E:$E,0)))</f>
        <v/>
      </c>
      <c r="C947" s="297" t="str">
        <f>IF(LEN(A947)=0,"",INDEX('Smelter Reference List'!$C:$C,MATCH($A947,'Smelter Reference List'!$E:$E,0)))</f>
        <v/>
      </c>
      <c r="D947" s="161" t="str">
        <f ca="1">IF(ISERROR($S947),"",OFFSET('Smelter Reference List'!$C$4,$S947-4,0)&amp;"")</f>
        <v/>
      </c>
      <c r="E947" s="161" t="str">
        <f ca="1">IF(ISERROR($S947),"",OFFSET('Smelter Reference List'!$D$4,$S947-4,0)&amp;"")</f>
        <v/>
      </c>
      <c r="F947" s="161" t="str">
        <f ca="1">IF(ISERROR($S947),"",OFFSET('Smelter Reference List'!$E$4,$S947-4,0))</f>
        <v/>
      </c>
      <c r="G947" s="161" t="str">
        <f ca="1">IF(C947=$U$4,"Enter smelter details", IF(ISERROR($S947),"",OFFSET('Smelter Reference List'!$F$4,$S947-4,0)))</f>
        <v/>
      </c>
      <c r="H947" s="247" t="str">
        <f ca="1">IF(ISERROR($S947),"",OFFSET('Smelter Reference List'!$G$4,$S947-4,0))</f>
        <v/>
      </c>
      <c r="I947" s="248" t="str">
        <f ca="1">IF(ISERROR($S947),"",OFFSET('Smelter Reference List'!$H$4,$S947-4,0))</f>
        <v/>
      </c>
      <c r="J947" s="248" t="str">
        <f ca="1">IF(ISERROR($S947),"",OFFSET('Smelter Reference List'!$I$4,$S947-4,0))</f>
        <v/>
      </c>
      <c r="K947" s="245"/>
      <c r="L947" s="245"/>
      <c r="M947" s="245"/>
      <c r="N947" s="245"/>
      <c r="O947" s="245"/>
      <c r="P947" s="245"/>
      <c r="Q947" s="246"/>
      <c r="R947" s="233"/>
      <c r="S947" s="234" t="e">
        <f>IF(C947="",NA(),MATCH($B947&amp;$C947,'Smelter Reference List'!$J:$J,0))</f>
        <v>#N/A</v>
      </c>
      <c r="T947" s="235"/>
      <c r="U947" s="235">
        <f t="shared" ca="1" si="28"/>
        <v>0</v>
      </c>
      <c r="V947" s="235"/>
      <c r="W947" s="235"/>
      <c r="Y947" s="228" t="str">
        <f t="shared" si="29"/>
        <v/>
      </c>
    </row>
    <row r="948" spans="1:25" s="228" customFormat="1" ht="20.25">
      <c r="A948" s="257"/>
      <c r="B948" s="232" t="str">
        <f>IF(LEN(A948)=0,"",INDEX('Smelter Reference List'!$A:$A,MATCH($A948,'Smelter Reference List'!$E:$E,0)))</f>
        <v/>
      </c>
      <c r="C948" s="297" t="str">
        <f>IF(LEN(A948)=0,"",INDEX('Smelter Reference List'!$C:$C,MATCH($A948,'Smelter Reference List'!$E:$E,0)))</f>
        <v/>
      </c>
      <c r="D948" s="161" t="str">
        <f ca="1">IF(ISERROR($S948),"",OFFSET('Smelter Reference List'!$C$4,$S948-4,0)&amp;"")</f>
        <v/>
      </c>
      <c r="E948" s="161" t="str">
        <f ca="1">IF(ISERROR($S948),"",OFFSET('Smelter Reference List'!$D$4,$S948-4,0)&amp;"")</f>
        <v/>
      </c>
      <c r="F948" s="161" t="str">
        <f ca="1">IF(ISERROR($S948),"",OFFSET('Smelter Reference List'!$E$4,$S948-4,0))</f>
        <v/>
      </c>
      <c r="G948" s="161" t="str">
        <f ca="1">IF(C948=$U$4,"Enter smelter details", IF(ISERROR($S948),"",OFFSET('Smelter Reference List'!$F$4,$S948-4,0)))</f>
        <v/>
      </c>
      <c r="H948" s="247" t="str">
        <f ca="1">IF(ISERROR($S948),"",OFFSET('Smelter Reference List'!$G$4,$S948-4,0))</f>
        <v/>
      </c>
      <c r="I948" s="248" t="str">
        <f ca="1">IF(ISERROR($S948),"",OFFSET('Smelter Reference List'!$H$4,$S948-4,0))</f>
        <v/>
      </c>
      <c r="J948" s="248" t="str">
        <f ca="1">IF(ISERROR($S948),"",OFFSET('Smelter Reference List'!$I$4,$S948-4,0))</f>
        <v/>
      </c>
      <c r="K948" s="245"/>
      <c r="L948" s="245"/>
      <c r="M948" s="245"/>
      <c r="N948" s="245"/>
      <c r="O948" s="245"/>
      <c r="P948" s="245"/>
      <c r="Q948" s="246"/>
      <c r="R948" s="233"/>
      <c r="S948" s="234" t="e">
        <f>IF(C948="",NA(),MATCH($B948&amp;$C948,'Smelter Reference List'!$J:$J,0))</f>
        <v>#N/A</v>
      </c>
      <c r="T948" s="235"/>
      <c r="U948" s="235">
        <f t="shared" ca="1" si="28"/>
        <v>0</v>
      </c>
      <c r="V948" s="235"/>
      <c r="W948" s="235"/>
      <c r="Y948" s="228" t="str">
        <f t="shared" si="29"/>
        <v/>
      </c>
    </row>
    <row r="949" spans="1:25" s="228" customFormat="1" ht="20.25">
      <c r="A949" s="257"/>
      <c r="B949" s="232" t="str">
        <f>IF(LEN(A949)=0,"",INDEX('Smelter Reference List'!$A:$A,MATCH($A949,'Smelter Reference List'!$E:$E,0)))</f>
        <v/>
      </c>
      <c r="C949" s="297" t="str">
        <f>IF(LEN(A949)=0,"",INDEX('Smelter Reference List'!$C:$C,MATCH($A949,'Smelter Reference List'!$E:$E,0)))</f>
        <v/>
      </c>
      <c r="D949" s="161" t="str">
        <f ca="1">IF(ISERROR($S949),"",OFFSET('Smelter Reference List'!$C$4,$S949-4,0)&amp;"")</f>
        <v/>
      </c>
      <c r="E949" s="161" t="str">
        <f ca="1">IF(ISERROR($S949),"",OFFSET('Smelter Reference List'!$D$4,$S949-4,0)&amp;"")</f>
        <v/>
      </c>
      <c r="F949" s="161" t="str">
        <f ca="1">IF(ISERROR($S949),"",OFFSET('Smelter Reference List'!$E$4,$S949-4,0))</f>
        <v/>
      </c>
      <c r="G949" s="161" t="str">
        <f ca="1">IF(C949=$U$4,"Enter smelter details", IF(ISERROR($S949),"",OFFSET('Smelter Reference List'!$F$4,$S949-4,0)))</f>
        <v/>
      </c>
      <c r="H949" s="247" t="str">
        <f ca="1">IF(ISERROR($S949),"",OFFSET('Smelter Reference List'!$G$4,$S949-4,0))</f>
        <v/>
      </c>
      <c r="I949" s="248" t="str">
        <f ca="1">IF(ISERROR($S949),"",OFFSET('Smelter Reference List'!$H$4,$S949-4,0))</f>
        <v/>
      </c>
      <c r="J949" s="248" t="str">
        <f ca="1">IF(ISERROR($S949),"",OFFSET('Smelter Reference List'!$I$4,$S949-4,0))</f>
        <v/>
      </c>
      <c r="K949" s="245"/>
      <c r="L949" s="245"/>
      <c r="M949" s="245"/>
      <c r="N949" s="245"/>
      <c r="O949" s="245"/>
      <c r="P949" s="245"/>
      <c r="Q949" s="246"/>
      <c r="R949" s="233"/>
      <c r="S949" s="234" t="e">
        <f>IF(C949="",NA(),MATCH($B949&amp;$C949,'Smelter Reference List'!$J:$J,0))</f>
        <v>#N/A</v>
      </c>
      <c r="T949" s="235"/>
      <c r="U949" s="235">
        <f t="shared" ca="1" si="28"/>
        <v>0</v>
      </c>
      <c r="V949" s="235"/>
      <c r="W949" s="235"/>
      <c r="Y949" s="228" t="str">
        <f t="shared" si="29"/>
        <v/>
      </c>
    </row>
    <row r="950" spans="1:25" s="228" customFormat="1" ht="20.25">
      <c r="A950" s="257"/>
      <c r="B950" s="232" t="str">
        <f>IF(LEN(A950)=0,"",INDEX('Smelter Reference List'!$A:$A,MATCH($A950,'Smelter Reference List'!$E:$E,0)))</f>
        <v/>
      </c>
      <c r="C950" s="297" t="str">
        <f>IF(LEN(A950)=0,"",INDEX('Smelter Reference List'!$C:$C,MATCH($A950,'Smelter Reference List'!$E:$E,0)))</f>
        <v/>
      </c>
      <c r="D950" s="161" t="str">
        <f ca="1">IF(ISERROR($S950),"",OFFSET('Smelter Reference List'!$C$4,$S950-4,0)&amp;"")</f>
        <v/>
      </c>
      <c r="E950" s="161" t="str">
        <f ca="1">IF(ISERROR($S950),"",OFFSET('Smelter Reference List'!$D$4,$S950-4,0)&amp;"")</f>
        <v/>
      </c>
      <c r="F950" s="161" t="str">
        <f ca="1">IF(ISERROR($S950),"",OFFSET('Smelter Reference List'!$E$4,$S950-4,0))</f>
        <v/>
      </c>
      <c r="G950" s="161" t="str">
        <f ca="1">IF(C950=$U$4,"Enter smelter details", IF(ISERROR($S950),"",OFFSET('Smelter Reference List'!$F$4,$S950-4,0)))</f>
        <v/>
      </c>
      <c r="H950" s="247" t="str">
        <f ca="1">IF(ISERROR($S950),"",OFFSET('Smelter Reference List'!$G$4,$S950-4,0))</f>
        <v/>
      </c>
      <c r="I950" s="248" t="str">
        <f ca="1">IF(ISERROR($S950),"",OFFSET('Smelter Reference List'!$H$4,$S950-4,0))</f>
        <v/>
      </c>
      <c r="J950" s="248" t="str">
        <f ca="1">IF(ISERROR($S950),"",OFFSET('Smelter Reference List'!$I$4,$S950-4,0))</f>
        <v/>
      </c>
      <c r="K950" s="245"/>
      <c r="L950" s="245"/>
      <c r="M950" s="245"/>
      <c r="N950" s="245"/>
      <c r="O950" s="245"/>
      <c r="P950" s="245"/>
      <c r="Q950" s="246"/>
      <c r="R950" s="233"/>
      <c r="S950" s="234" t="e">
        <f>IF(C950="",NA(),MATCH($B950&amp;$C950,'Smelter Reference List'!$J:$J,0))</f>
        <v>#N/A</v>
      </c>
      <c r="T950" s="235"/>
      <c r="U950" s="235">
        <f t="shared" ca="1" si="28"/>
        <v>0</v>
      </c>
      <c r="V950" s="235"/>
      <c r="W950" s="235"/>
      <c r="Y950" s="228" t="str">
        <f t="shared" si="29"/>
        <v/>
      </c>
    </row>
    <row r="951" spans="1:25" s="228" customFormat="1" ht="20.25">
      <c r="A951" s="257"/>
      <c r="B951" s="232" t="str">
        <f>IF(LEN(A951)=0,"",INDEX('Smelter Reference List'!$A:$A,MATCH($A951,'Smelter Reference List'!$E:$E,0)))</f>
        <v/>
      </c>
      <c r="C951" s="297" t="str">
        <f>IF(LEN(A951)=0,"",INDEX('Smelter Reference List'!$C:$C,MATCH($A951,'Smelter Reference List'!$E:$E,0)))</f>
        <v/>
      </c>
      <c r="D951" s="161" t="str">
        <f ca="1">IF(ISERROR($S951),"",OFFSET('Smelter Reference List'!$C$4,$S951-4,0)&amp;"")</f>
        <v/>
      </c>
      <c r="E951" s="161" t="str">
        <f ca="1">IF(ISERROR($S951),"",OFFSET('Smelter Reference List'!$D$4,$S951-4,0)&amp;"")</f>
        <v/>
      </c>
      <c r="F951" s="161" t="str">
        <f ca="1">IF(ISERROR($S951),"",OFFSET('Smelter Reference List'!$E$4,$S951-4,0))</f>
        <v/>
      </c>
      <c r="G951" s="161" t="str">
        <f ca="1">IF(C951=$U$4,"Enter smelter details", IF(ISERROR($S951),"",OFFSET('Smelter Reference List'!$F$4,$S951-4,0)))</f>
        <v/>
      </c>
      <c r="H951" s="247" t="str">
        <f ca="1">IF(ISERROR($S951),"",OFFSET('Smelter Reference List'!$G$4,$S951-4,0))</f>
        <v/>
      </c>
      <c r="I951" s="248" t="str">
        <f ca="1">IF(ISERROR($S951),"",OFFSET('Smelter Reference List'!$H$4,$S951-4,0))</f>
        <v/>
      </c>
      <c r="J951" s="248" t="str">
        <f ca="1">IF(ISERROR($S951),"",OFFSET('Smelter Reference List'!$I$4,$S951-4,0))</f>
        <v/>
      </c>
      <c r="K951" s="245"/>
      <c r="L951" s="245"/>
      <c r="M951" s="245"/>
      <c r="N951" s="245"/>
      <c r="O951" s="245"/>
      <c r="P951" s="245"/>
      <c r="Q951" s="246"/>
      <c r="R951" s="233"/>
      <c r="S951" s="234" t="e">
        <f>IF(C951="",NA(),MATCH($B951&amp;$C951,'Smelter Reference List'!$J:$J,0))</f>
        <v>#N/A</v>
      </c>
      <c r="T951" s="235"/>
      <c r="U951" s="235">
        <f t="shared" ca="1" si="28"/>
        <v>0</v>
      </c>
      <c r="V951" s="235"/>
      <c r="W951" s="235"/>
      <c r="Y951" s="228" t="str">
        <f t="shared" si="29"/>
        <v/>
      </c>
    </row>
    <row r="952" spans="1:25" s="228" customFormat="1" ht="20.25">
      <c r="A952" s="257"/>
      <c r="B952" s="232" t="str">
        <f>IF(LEN(A952)=0,"",INDEX('Smelter Reference List'!$A:$A,MATCH($A952,'Smelter Reference List'!$E:$E,0)))</f>
        <v/>
      </c>
      <c r="C952" s="297" t="str">
        <f>IF(LEN(A952)=0,"",INDEX('Smelter Reference List'!$C:$C,MATCH($A952,'Smelter Reference List'!$E:$E,0)))</f>
        <v/>
      </c>
      <c r="D952" s="161" t="str">
        <f ca="1">IF(ISERROR($S952),"",OFFSET('Smelter Reference List'!$C$4,$S952-4,0)&amp;"")</f>
        <v/>
      </c>
      <c r="E952" s="161" t="str">
        <f ca="1">IF(ISERROR($S952),"",OFFSET('Smelter Reference List'!$D$4,$S952-4,0)&amp;"")</f>
        <v/>
      </c>
      <c r="F952" s="161" t="str">
        <f ca="1">IF(ISERROR($S952),"",OFFSET('Smelter Reference List'!$E$4,$S952-4,0))</f>
        <v/>
      </c>
      <c r="G952" s="161" t="str">
        <f ca="1">IF(C952=$U$4,"Enter smelter details", IF(ISERROR($S952),"",OFFSET('Smelter Reference List'!$F$4,$S952-4,0)))</f>
        <v/>
      </c>
      <c r="H952" s="247" t="str">
        <f ca="1">IF(ISERROR($S952),"",OFFSET('Smelter Reference List'!$G$4,$S952-4,0))</f>
        <v/>
      </c>
      <c r="I952" s="248" t="str">
        <f ca="1">IF(ISERROR($S952),"",OFFSET('Smelter Reference List'!$H$4,$S952-4,0))</f>
        <v/>
      </c>
      <c r="J952" s="248" t="str">
        <f ca="1">IF(ISERROR($S952),"",OFFSET('Smelter Reference List'!$I$4,$S952-4,0))</f>
        <v/>
      </c>
      <c r="K952" s="245"/>
      <c r="L952" s="245"/>
      <c r="M952" s="245"/>
      <c r="N952" s="245"/>
      <c r="O952" s="245"/>
      <c r="P952" s="245"/>
      <c r="Q952" s="246"/>
      <c r="R952" s="233"/>
      <c r="S952" s="234" t="e">
        <f>IF(C952="",NA(),MATCH($B952&amp;$C952,'Smelter Reference List'!$J:$J,0))</f>
        <v>#N/A</v>
      </c>
      <c r="T952" s="235"/>
      <c r="U952" s="235">
        <f t="shared" ca="1" si="28"/>
        <v>0</v>
      </c>
      <c r="V952" s="235"/>
      <c r="W952" s="235"/>
      <c r="Y952" s="228" t="str">
        <f t="shared" si="29"/>
        <v/>
      </c>
    </row>
    <row r="953" spans="1:25" s="228" customFormat="1" ht="20.25">
      <c r="A953" s="257"/>
      <c r="B953" s="232" t="str">
        <f>IF(LEN(A953)=0,"",INDEX('Smelter Reference List'!$A:$A,MATCH($A953,'Smelter Reference List'!$E:$E,0)))</f>
        <v/>
      </c>
      <c r="C953" s="297" t="str">
        <f>IF(LEN(A953)=0,"",INDEX('Smelter Reference List'!$C:$C,MATCH($A953,'Smelter Reference List'!$E:$E,0)))</f>
        <v/>
      </c>
      <c r="D953" s="161" t="str">
        <f ca="1">IF(ISERROR($S953),"",OFFSET('Smelter Reference List'!$C$4,$S953-4,0)&amp;"")</f>
        <v/>
      </c>
      <c r="E953" s="161" t="str">
        <f ca="1">IF(ISERROR($S953),"",OFFSET('Smelter Reference List'!$D$4,$S953-4,0)&amp;"")</f>
        <v/>
      </c>
      <c r="F953" s="161" t="str">
        <f ca="1">IF(ISERROR($S953),"",OFFSET('Smelter Reference List'!$E$4,$S953-4,0))</f>
        <v/>
      </c>
      <c r="G953" s="161" t="str">
        <f ca="1">IF(C953=$U$4,"Enter smelter details", IF(ISERROR($S953),"",OFFSET('Smelter Reference List'!$F$4,$S953-4,0)))</f>
        <v/>
      </c>
      <c r="H953" s="247" t="str">
        <f ca="1">IF(ISERROR($S953),"",OFFSET('Smelter Reference List'!$G$4,$S953-4,0))</f>
        <v/>
      </c>
      <c r="I953" s="248" t="str">
        <f ca="1">IF(ISERROR($S953),"",OFFSET('Smelter Reference List'!$H$4,$S953-4,0))</f>
        <v/>
      </c>
      <c r="J953" s="248" t="str">
        <f ca="1">IF(ISERROR($S953),"",OFFSET('Smelter Reference List'!$I$4,$S953-4,0))</f>
        <v/>
      </c>
      <c r="K953" s="245"/>
      <c r="L953" s="245"/>
      <c r="M953" s="245"/>
      <c r="N953" s="245"/>
      <c r="O953" s="245"/>
      <c r="P953" s="245"/>
      <c r="Q953" s="246"/>
      <c r="R953" s="233"/>
      <c r="S953" s="234" t="e">
        <f>IF(C953="",NA(),MATCH($B953&amp;$C953,'Smelter Reference List'!$J:$J,0))</f>
        <v>#N/A</v>
      </c>
      <c r="T953" s="235"/>
      <c r="U953" s="235">
        <f t="shared" ca="1" si="28"/>
        <v>0</v>
      </c>
      <c r="V953" s="235"/>
      <c r="W953" s="235"/>
      <c r="Y953" s="228" t="str">
        <f t="shared" si="29"/>
        <v/>
      </c>
    </row>
    <row r="954" spans="1:25" s="228" customFormat="1" ht="20.25">
      <c r="A954" s="257"/>
      <c r="B954" s="232" t="str">
        <f>IF(LEN(A954)=0,"",INDEX('Smelter Reference List'!$A:$A,MATCH($A954,'Smelter Reference List'!$E:$E,0)))</f>
        <v/>
      </c>
      <c r="C954" s="297" t="str">
        <f>IF(LEN(A954)=0,"",INDEX('Smelter Reference List'!$C:$C,MATCH($A954,'Smelter Reference List'!$E:$E,0)))</f>
        <v/>
      </c>
      <c r="D954" s="161" t="str">
        <f ca="1">IF(ISERROR($S954),"",OFFSET('Smelter Reference List'!$C$4,$S954-4,0)&amp;"")</f>
        <v/>
      </c>
      <c r="E954" s="161" t="str">
        <f ca="1">IF(ISERROR($S954),"",OFFSET('Smelter Reference List'!$D$4,$S954-4,0)&amp;"")</f>
        <v/>
      </c>
      <c r="F954" s="161" t="str">
        <f ca="1">IF(ISERROR($S954),"",OFFSET('Smelter Reference List'!$E$4,$S954-4,0))</f>
        <v/>
      </c>
      <c r="G954" s="161" t="str">
        <f ca="1">IF(C954=$U$4,"Enter smelter details", IF(ISERROR($S954),"",OFFSET('Smelter Reference List'!$F$4,$S954-4,0)))</f>
        <v/>
      </c>
      <c r="H954" s="247" t="str">
        <f ca="1">IF(ISERROR($S954),"",OFFSET('Smelter Reference List'!$G$4,$S954-4,0))</f>
        <v/>
      </c>
      <c r="I954" s="248" t="str">
        <f ca="1">IF(ISERROR($S954),"",OFFSET('Smelter Reference List'!$H$4,$S954-4,0))</f>
        <v/>
      </c>
      <c r="J954" s="248" t="str">
        <f ca="1">IF(ISERROR($S954),"",OFFSET('Smelter Reference List'!$I$4,$S954-4,0))</f>
        <v/>
      </c>
      <c r="K954" s="245"/>
      <c r="L954" s="245"/>
      <c r="M954" s="245"/>
      <c r="N954" s="245"/>
      <c r="O954" s="245"/>
      <c r="P954" s="245"/>
      <c r="Q954" s="246"/>
      <c r="R954" s="233"/>
      <c r="S954" s="234" t="e">
        <f>IF(C954="",NA(),MATCH($B954&amp;$C954,'Smelter Reference List'!$J:$J,0))</f>
        <v>#N/A</v>
      </c>
      <c r="T954" s="235"/>
      <c r="U954" s="235">
        <f t="shared" ca="1" si="28"/>
        <v>0</v>
      </c>
      <c r="V954" s="235"/>
      <c r="W954" s="235"/>
      <c r="Y954" s="228" t="str">
        <f t="shared" si="29"/>
        <v/>
      </c>
    </row>
    <row r="955" spans="1:25" s="228" customFormat="1" ht="20.25">
      <c r="A955" s="257"/>
      <c r="B955" s="232" t="str">
        <f>IF(LEN(A955)=0,"",INDEX('Smelter Reference List'!$A:$A,MATCH($A955,'Smelter Reference List'!$E:$E,0)))</f>
        <v/>
      </c>
      <c r="C955" s="297" t="str">
        <f>IF(LEN(A955)=0,"",INDEX('Smelter Reference List'!$C:$C,MATCH($A955,'Smelter Reference List'!$E:$E,0)))</f>
        <v/>
      </c>
      <c r="D955" s="161" t="str">
        <f ca="1">IF(ISERROR($S955),"",OFFSET('Smelter Reference List'!$C$4,$S955-4,0)&amp;"")</f>
        <v/>
      </c>
      <c r="E955" s="161" t="str">
        <f ca="1">IF(ISERROR($S955),"",OFFSET('Smelter Reference List'!$D$4,$S955-4,0)&amp;"")</f>
        <v/>
      </c>
      <c r="F955" s="161" t="str">
        <f ca="1">IF(ISERROR($S955),"",OFFSET('Smelter Reference List'!$E$4,$S955-4,0))</f>
        <v/>
      </c>
      <c r="G955" s="161" t="str">
        <f ca="1">IF(C955=$U$4,"Enter smelter details", IF(ISERROR($S955),"",OFFSET('Smelter Reference List'!$F$4,$S955-4,0)))</f>
        <v/>
      </c>
      <c r="H955" s="247" t="str">
        <f ca="1">IF(ISERROR($S955),"",OFFSET('Smelter Reference List'!$G$4,$S955-4,0))</f>
        <v/>
      </c>
      <c r="I955" s="248" t="str">
        <f ca="1">IF(ISERROR($S955),"",OFFSET('Smelter Reference List'!$H$4,$S955-4,0))</f>
        <v/>
      </c>
      <c r="J955" s="248" t="str">
        <f ca="1">IF(ISERROR($S955),"",OFFSET('Smelter Reference List'!$I$4,$S955-4,0))</f>
        <v/>
      </c>
      <c r="K955" s="245"/>
      <c r="L955" s="245"/>
      <c r="M955" s="245"/>
      <c r="N955" s="245"/>
      <c r="O955" s="245"/>
      <c r="P955" s="245"/>
      <c r="Q955" s="246"/>
      <c r="R955" s="233"/>
      <c r="S955" s="234" t="e">
        <f>IF(C955="",NA(),MATCH($B955&amp;$C955,'Smelter Reference List'!$J:$J,0))</f>
        <v>#N/A</v>
      </c>
      <c r="T955" s="235"/>
      <c r="U955" s="235">
        <f t="shared" ca="1" si="28"/>
        <v>0</v>
      </c>
      <c r="V955" s="235"/>
      <c r="W955" s="235"/>
      <c r="Y955" s="228" t="str">
        <f t="shared" si="29"/>
        <v/>
      </c>
    </row>
    <row r="956" spans="1:25" s="228" customFormat="1" ht="20.25">
      <c r="A956" s="257"/>
      <c r="B956" s="232" t="str">
        <f>IF(LEN(A956)=0,"",INDEX('Smelter Reference List'!$A:$A,MATCH($A956,'Smelter Reference List'!$E:$E,0)))</f>
        <v/>
      </c>
      <c r="C956" s="297" t="str">
        <f>IF(LEN(A956)=0,"",INDEX('Smelter Reference List'!$C:$C,MATCH($A956,'Smelter Reference List'!$E:$E,0)))</f>
        <v/>
      </c>
      <c r="D956" s="161" t="str">
        <f ca="1">IF(ISERROR($S956),"",OFFSET('Smelter Reference List'!$C$4,$S956-4,0)&amp;"")</f>
        <v/>
      </c>
      <c r="E956" s="161" t="str">
        <f ca="1">IF(ISERROR($S956),"",OFFSET('Smelter Reference List'!$D$4,$S956-4,0)&amp;"")</f>
        <v/>
      </c>
      <c r="F956" s="161" t="str">
        <f ca="1">IF(ISERROR($S956),"",OFFSET('Smelter Reference List'!$E$4,$S956-4,0))</f>
        <v/>
      </c>
      <c r="G956" s="161" t="str">
        <f ca="1">IF(C956=$U$4,"Enter smelter details", IF(ISERROR($S956),"",OFFSET('Smelter Reference List'!$F$4,$S956-4,0)))</f>
        <v/>
      </c>
      <c r="H956" s="247" t="str">
        <f ca="1">IF(ISERROR($S956),"",OFFSET('Smelter Reference List'!$G$4,$S956-4,0))</f>
        <v/>
      </c>
      <c r="I956" s="248" t="str">
        <f ca="1">IF(ISERROR($S956),"",OFFSET('Smelter Reference List'!$H$4,$S956-4,0))</f>
        <v/>
      </c>
      <c r="J956" s="248" t="str">
        <f ca="1">IF(ISERROR($S956),"",OFFSET('Smelter Reference List'!$I$4,$S956-4,0))</f>
        <v/>
      </c>
      <c r="K956" s="245"/>
      <c r="L956" s="245"/>
      <c r="M956" s="245"/>
      <c r="N956" s="245"/>
      <c r="O956" s="245"/>
      <c r="P956" s="245"/>
      <c r="Q956" s="246"/>
      <c r="R956" s="233"/>
      <c r="S956" s="234" t="e">
        <f>IF(C956="",NA(),MATCH($B956&amp;$C956,'Smelter Reference List'!$J:$J,0))</f>
        <v>#N/A</v>
      </c>
      <c r="T956" s="235"/>
      <c r="U956" s="235">
        <f t="shared" ca="1" si="28"/>
        <v>0</v>
      </c>
      <c r="V956" s="235"/>
      <c r="W956" s="235"/>
      <c r="Y956" s="228" t="str">
        <f t="shared" si="29"/>
        <v/>
      </c>
    </row>
    <row r="957" spans="1:25" s="228" customFormat="1" ht="20.25">
      <c r="A957" s="257"/>
      <c r="B957" s="232" t="str">
        <f>IF(LEN(A957)=0,"",INDEX('Smelter Reference List'!$A:$A,MATCH($A957,'Smelter Reference List'!$E:$E,0)))</f>
        <v/>
      </c>
      <c r="C957" s="297" t="str">
        <f>IF(LEN(A957)=0,"",INDEX('Smelter Reference List'!$C:$C,MATCH($A957,'Smelter Reference List'!$E:$E,0)))</f>
        <v/>
      </c>
      <c r="D957" s="161" t="str">
        <f ca="1">IF(ISERROR($S957),"",OFFSET('Smelter Reference List'!$C$4,$S957-4,0)&amp;"")</f>
        <v/>
      </c>
      <c r="E957" s="161" t="str">
        <f ca="1">IF(ISERROR($S957),"",OFFSET('Smelter Reference List'!$D$4,$S957-4,0)&amp;"")</f>
        <v/>
      </c>
      <c r="F957" s="161" t="str">
        <f ca="1">IF(ISERROR($S957),"",OFFSET('Smelter Reference List'!$E$4,$S957-4,0))</f>
        <v/>
      </c>
      <c r="G957" s="161" t="str">
        <f ca="1">IF(C957=$U$4,"Enter smelter details", IF(ISERROR($S957),"",OFFSET('Smelter Reference List'!$F$4,$S957-4,0)))</f>
        <v/>
      </c>
      <c r="H957" s="247" t="str">
        <f ca="1">IF(ISERROR($S957),"",OFFSET('Smelter Reference List'!$G$4,$S957-4,0))</f>
        <v/>
      </c>
      <c r="I957" s="248" t="str">
        <f ca="1">IF(ISERROR($S957),"",OFFSET('Smelter Reference List'!$H$4,$S957-4,0))</f>
        <v/>
      </c>
      <c r="J957" s="248" t="str">
        <f ca="1">IF(ISERROR($S957),"",OFFSET('Smelter Reference List'!$I$4,$S957-4,0))</f>
        <v/>
      </c>
      <c r="K957" s="245"/>
      <c r="L957" s="245"/>
      <c r="M957" s="245"/>
      <c r="N957" s="245"/>
      <c r="O957" s="245"/>
      <c r="P957" s="245"/>
      <c r="Q957" s="246"/>
      <c r="R957" s="233"/>
      <c r="S957" s="234" t="e">
        <f>IF(C957="",NA(),MATCH($B957&amp;$C957,'Smelter Reference List'!$J:$J,0))</f>
        <v>#N/A</v>
      </c>
      <c r="T957" s="235"/>
      <c r="U957" s="235">
        <f t="shared" ca="1" si="28"/>
        <v>0</v>
      </c>
      <c r="V957" s="235"/>
      <c r="W957" s="235"/>
      <c r="Y957" s="228" t="str">
        <f t="shared" si="29"/>
        <v/>
      </c>
    </row>
    <row r="958" spans="1:25" s="228" customFormat="1" ht="20.25">
      <c r="A958" s="257"/>
      <c r="B958" s="232" t="str">
        <f>IF(LEN(A958)=0,"",INDEX('Smelter Reference List'!$A:$A,MATCH($A958,'Smelter Reference List'!$E:$E,0)))</f>
        <v/>
      </c>
      <c r="C958" s="297" t="str">
        <f>IF(LEN(A958)=0,"",INDEX('Smelter Reference List'!$C:$C,MATCH($A958,'Smelter Reference List'!$E:$E,0)))</f>
        <v/>
      </c>
      <c r="D958" s="161" t="str">
        <f ca="1">IF(ISERROR($S958),"",OFFSET('Smelter Reference List'!$C$4,$S958-4,0)&amp;"")</f>
        <v/>
      </c>
      <c r="E958" s="161" t="str">
        <f ca="1">IF(ISERROR($S958),"",OFFSET('Smelter Reference List'!$D$4,$S958-4,0)&amp;"")</f>
        <v/>
      </c>
      <c r="F958" s="161" t="str">
        <f ca="1">IF(ISERROR($S958),"",OFFSET('Smelter Reference List'!$E$4,$S958-4,0))</f>
        <v/>
      </c>
      <c r="G958" s="161" t="str">
        <f ca="1">IF(C958=$U$4,"Enter smelter details", IF(ISERROR($S958),"",OFFSET('Smelter Reference List'!$F$4,$S958-4,0)))</f>
        <v/>
      </c>
      <c r="H958" s="247" t="str">
        <f ca="1">IF(ISERROR($S958),"",OFFSET('Smelter Reference List'!$G$4,$S958-4,0))</f>
        <v/>
      </c>
      <c r="I958" s="248" t="str">
        <f ca="1">IF(ISERROR($S958),"",OFFSET('Smelter Reference List'!$H$4,$S958-4,0))</f>
        <v/>
      </c>
      <c r="J958" s="248" t="str">
        <f ca="1">IF(ISERROR($S958),"",OFFSET('Smelter Reference List'!$I$4,$S958-4,0))</f>
        <v/>
      </c>
      <c r="K958" s="245"/>
      <c r="L958" s="245"/>
      <c r="M958" s="245"/>
      <c r="N958" s="245"/>
      <c r="O958" s="245"/>
      <c r="P958" s="245"/>
      <c r="Q958" s="246"/>
      <c r="R958" s="233"/>
      <c r="S958" s="234" t="e">
        <f>IF(C958="",NA(),MATCH($B958&amp;$C958,'Smelter Reference List'!$J:$J,0))</f>
        <v>#N/A</v>
      </c>
      <c r="T958" s="235"/>
      <c r="U958" s="235">
        <f t="shared" ca="1" si="28"/>
        <v>0</v>
      </c>
      <c r="V958" s="235"/>
      <c r="W958" s="235"/>
      <c r="Y958" s="228" t="str">
        <f t="shared" si="29"/>
        <v/>
      </c>
    </row>
    <row r="959" spans="1:25" s="228" customFormat="1" ht="20.25">
      <c r="A959" s="257"/>
      <c r="B959" s="232" t="str">
        <f>IF(LEN(A959)=0,"",INDEX('Smelter Reference List'!$A:$A,MATCH($A959,'Smelter Reference List'!$E:$E,0)))</f>
        <v/>
      </c>
      <c r="C959" s="297" t="str">
        <f>IF(LEN(A959)=0,"",INDEX('Smelter Reference List'!$C:$C,MATCH($A959,'Smelter Reference List'!$E:$E,0)))</f>
        <v/>
      </c>
      <c r="D959" s="161" t="str">
        <f ca="1">IF(ISERROR($S959),"",OFFSET('Smelter Reference List'!$C$4,$S959-4,0)&amp;"")</f>
        <v/>
      </c>
      <c r="E959" s="161" t="str">
        <f ca="1">IF(ISERROR($S959),"",OFFSET('Smelter Reference List'!$D$4,$S959-4,0)&amp;"")</f>
        <v/>
      </c>
      <c r="F959" s="161" t="str">
        <f ca="1">IF(ISERROR($S959),"",OFFSET('Smelter Reference List'!$E$4,$S959-4,0))</f>
        <v/>
      </c>
      <c r="G959" s="161" t="str">
        <f ca="1">IF(C959=$U$4,"Enter smelter details", IF(ISERROR($S959),"",OFFSET('Smelter Reference List'!$F$4,$S959-4,0)))</f>
        <v/>
      </c>
      <c r="H959" s="247" t="str">
        <f ca="1">IF(ISERROR($S959),"",OFFSET('Smelter Reference List'!$G$4,$S959-4,0))</f>
        <v/>
      </c>
      <c r="I959" s="248" t="str">
        <f ca="1">IF(ISERROR($S959),"",OFFSET('Smelter Reference List'!$H$4,$S959-4,0))</f>
        <v/>
      </c>
      <c r="J959" s="248" t="str">
        <f ca="1">IF(ISERROR($S959),"",OFFSET('Smelter Reference List'!$I$4,$S959-4,0))</f>
        <v/>
      </c>
      <c r="K959" s="245"/>
      <c r="L959" s="245"/>
      <c r="M959" s="245"/>
      <c r="N959" s="245"/>
      <c r="O959" s="245"/>
      <c r="P959" s="245"/>
      <c r="Q959" s="246"/>
      <c r="R959" s="233"/>
      <c r="S959" s="234" t="e">
        <f>IF(C959="",NA(),MATCH($B959&amp;$C959,'Smelter Reference List'!$J:$J,0))</f>
        <v>#N/A</v>
      </c>
      <c r="T959" s="235"/>
      <c r="U959" s="235">
        <f t="shared" ca="1" si="28"/>
        <v>0</v>
      </c>
      <c r="V959" s="235"/>
      <c r="W959" s="235"/>
      <c r="Y959" s="228" t="str">
        <f t="shared" si="29"/>
        <v/>
      </c>
    </row>
    <row r="960" spans="1:25" s="228" customFormat="1" ht="20.25">
      <c r="A960" s="257"/>
      <c r="B960" s="232" t="str">
        <f>IF(LEN(A960)=0,"",INDEX('Smelter Reference List'!$A:$A,MATCH($A960,'Smelter Reference List'!$E:$E,0)))</f>
        <v/>
      </c>
      <c r="C960" s="297" t="str">
        <f>IF(LEN(A960)=0,"",INDEX('Smelter Reference List'!$C:$C,MATCH($A960,'Smelter Reference List'!$E:$E,0)))</f>
        <v/>
      </c>
      <c r="D960" s="161" t="str">
        <f ca="1">IF(ISERROR($S960),"",OFFSET('Smelter Reference List'!$C$4,$S960-4,0)&amp;"")</f>
        <v/>
      </c>
      <c r="E960" s="161" t="str">
        <f ca="1">IF(ISERROR($S960),"",OFFSET('Smelter Reference List'!$D$4,$S960-4,0)&amp;"")</f>
        <v/>
      </c>
      <c r="F960" s="161" t="str">
        <f ca="1">IF(ISERROR($S960),"",OFFSET('Smelter Reference List'!$E$4,$S960-4,0))</f>
        <v/>
      </c>
      <c r="G960" s="161" t="str">
        <f ca="1">IF(C960=$U$4,"Enter smelter details", IF(ISERROR($S960),"",OFFSET('Smelter Reference List'!$F$4,$S960-4,0)))</f>
        <v/>
      </c>
      <c r="H960" s="247" t="str">
        <f ca="1">IF(ISERROR($S960),"",OFFSET('Smelter Reference List'!$G$4,$S960-4,0))</f>
        <v/>
      </c>
      <c r="I960" s="248" t="str">
        <f ca="1">IF(ISERROR($S960),"",OFFSET('Smelter Reference List'!$H$4,$S960-4,0))</f>
        <v/>
      </c>
      <c r="J960" s="248" t="str">
        <f ca="1">IF(ISERROR($S960),"",OFFSET('Smelter Reference List'!$I$4,$S960-4,0))</f>
        <v/>
      </c>
      <c r="K960" s="245"/>
      <c r="L960" s="245"/>
      <c r="M960" s="245"/>
      <c r="N960" s="245"/>
      <c r="O960" s="245"/>
      <c r="P960" s="245"/>
      <c r="Q960" s="246"/>
      <c r="R960" s="233"/>
      <c r="S960" s="234" t="e">
        <f>IF(C960="",NA(),MATCH($B960&amp;$C960,'Smelter Reference List'!$J:$J,0))</f>
        <v>#N/A</v>
      </c>
      <c r="T960" s="235"/>
      <c r="U960" s="235">
        <f t="shared" ca="1" si="28"/>
        <v>0</v>
      </c>
      <c r="V960" s="235"/>
      <c r="W960" s="235"/>
      <c r="Y960" s="228" t="str">
        <f t="shared" si="29"/>
        <v/>
      </c>
    </row>
    <row r="961" spans="1:25" s="228" customFormat="1" ht="20.25">
      <c r="A961" s="257"/>
      <c r="B961" s="232" t="str">
        <f>IF(LEN(A961)=0,"",INDEX('Smelter Reference List'!$A:$A,MATCH($A961,'Smelter Reference List'!$E:$E,0)))</f>
        <v/>
      </c>
      <c r="C961" s="297" t="str">
        <f>IF(LEN(A961)=0,"",INDEX('Smelter Reference List'!$C:$C,MATCH($A961,'Smelter Reference List'!$E:$E,0)))</f>
        <v/>
      </c>
      <c r="D961" s="161" t="str">
        <f ca="1">IF(ISERROR($S961),"",OFFSET('Smelter Reference List'!$C$4,$S961-4,0)&amp;"")</f>
        <v/>
      </c>
      <c r="E961" s="161" t="str">
        <f ca="1">IF(ISERROR($S961),"",OFFSET('Smelter Reference List'!$D$4,$S961-4,0)&amp;"")</f>
        <v/>
      </c>
      <c r="F961" s="161" t="str">
        <f ca="1">IF(ISERROR($S961),"",OFFSET('Smelter Reference List'!$E$4,$S961-4,0))</f>
        <v/>
      </c>
      <c r="G961" s="161" t="str">
        <f ca="1">IF(C961=$U$4,"Enter smelter details", IF(ISERROR($S961),"",OFFSET('Smelter Reference List'!$F$4,$S961-4,0)))</f>
        <v/>
      </c>
      <c r="H961" s="247" t="str">
        <f ca="1">IF(ISERROR($S961),"",OFFSET('Smelter Reference List'!$G$4,$S961-4,0))</f>
        <v/>
      </c>
      <c r="I961" s="248" t="str">
        <f ca="1">IF(ISERROR($S961),"",OFFSET('Smelter Reference List'!$H$4,$S961-4,0))</f>
        <v/>
      </c>
      <c r="J961" s="248" t="str">
        <f ca="1">IF(ISERROR($S961),"",OFFSET('Smelter Reference List'!$I$4,$S961-4,0))</f>
        <v/>
      </c>
      <c r="K961" s="245"/>
      <c r="L961" s="245"/>
      <c r="M961" s="245"/>
      <c r="N961" s="245"/>
      <c r="O961" s="245"/>
      <c r="P961" s="245"/>
      <c r="Q961" s="246"/>
      <c r="R961" s="233"/>
      <c r="S961" s="234" t="e">
        <f>IF(C961="",NA(),MATCH($B961&amp;$C961,'Smelter Reference List'!$J:$J,0))</f>
        <v>#N/A</v>
      </c>
      <c r="T961" s="235"/>
      <c r="U961" s="235">
        <f t="shared" ca="1" si="28"/>
        <v>0</v>
      </c>
      <c r="V961" s="235"/>
      <c r="W961" s="235"/>
      <c r="Y961" s="228" t="str">
        <f t="shared" si="29"/>
        <v/>
      </c>
    </row>
    <row r="962" spans="1:25" s="228" customFormat="1" ht="20.25">
      <c r="A962" s="257"/>
      <c r="B962" s="232" t="str">
        <f>IF(LEN(A962)=0,"",INDEX('Smelter Reference List'!$A:$A,MATCH($A962,'Smelter Reference List'!$E:$E,0)))</f>
        <v/>
      </c>
      <c r="C962" s="297" t="str">
        <f>IF(LEN(A962)=0,"",INDEX('Smelter Reference List'!$C:$C,MATCH($A962,'Smelter Reference List'!$E:$E,0)))</f>
        <v/>
      </c>
      <c r="D962" s="161" t="str">
        <f ca="1">IF(ISERROR($S962),"",OFFSET('Smelter Reference List'!$C$4,$S962-4,0)&amp;"")</f>
        <v/>
      </c>
      <c r="E962" s="161" t="str">
        <f ca="1">IF(ISERROR($S962),"",OFFSET('Smelter Reference List'!$D$4,$S962-4,0)&amp;"")</f>
        <v/>
      </c>
      <c r="F962" s="161" t="str">
        <f ca="1">IF(ISERROR($S962),"",OFFSET('Smelter Reference List'!$E$4,$S962-4,0))</f>
        <v/>
      </c>
      <c r="G962" s="161" t="str">
        <f ca="1">IF(C962=$U$4,"Enter smelter details", IF(ISERROR($S962),"",OFFSET('Smelter Reference List'!$F$4,$S962-4,0)))</f>
        <v/>
      </c>
      <c r="H962" s="247" t="str">
        <f ca="1">IF(ISERROR($S962),"",OFFSET('Smelter Reference List'!$G$4,$S962-4,0))</f>
        <v/>
      </c>
      <c r="I962" s="248" t="str">
        <f ca="1">IF(ISERROR($S962),"",OFFSET('Smelter Reference List'!$H$4,$S962-4,0))</f>
        <v/>
      </c>
      <c r="J962" s="248" t="str">
        <f ca="1">IF(ISERROR($S962),"",OFFSET('Smelter Reference List'!$I$4,$S962-4,0))</f>
        <v/>
      </c>
      <c r="K962" s="245"/>
      <c r="L962" s="245"/>
      <c r="M962" s="245"/>
      <c r="N962" s="245"/>
      <c r="O962" s="245"/>
      <c r="P962" s="245"/>
      <c r="Q962" s="246"/>
      <c r="R962" s="233"/>
      <c r="S962" s="234" t="e">
        <f>IF(C962="",NA(),MATCH($B962&amp;$C962,'Smelter Reference List'!$J:$J,0))</f>
        <v>#N/A</v>
      </c>
      <c r="T962" s="235"/>
      <c r="U962" s="235">
        <f t="shared" ca="1" si="28"/>
        <v>0</v>
      </c>
      <c r="V962" s="235"/>
      <c r="W962" s="235"/>
      <c r="Y962" s="228" t="str">
        <f t="shared" si="29"/>
        <v/>
      </c>
    </row>
    <row r="963" spans="1:25" s="228" customFormat="1" ht="20.25">
      <c r="A963" s="257"/>
      <c r="B963" s="232" t="str">
        <f>IF(LEN(A963)=0,"",INDEX('Smelter Reference List'!$A:$A,MATCH($A963,'Smelter Reference List'!$E:$E,0)))</f>
        <v/>
      </c>
      <c r="C963" s="297" t="str">
        <f>IF(LEN(A963)=0,"",INDEX('Smelter Reference List'!$C:$C,MATCH($A963,'Smelter Reference List'!$E:$E,0)))</f>
        <v/>
      </c>
      <c r="D963" s="161" t="str">
        <f ca="1">IF(ISERROR($S963),"",OFFSET('Smelter Reference List'!$C$4,$S963-4,0)&amp;"")</f>
        <v/>
      </c>
      <c r="E963" s="161" t="str">
        <f ca="1">IF(ISERROR($S963),"",OFFSET('Smelter Reference List'!$D$4,$S963-4,0)&amp;"")</f>
        <v/>
      </c>
      <c r="F963" s="161" t="str">
        <f ca="1">IF(ISERROR($S963),"",OFFSET('Smelter Reference List'!$E$4,$S963-4,0))</f>
        <v/>
      </c>
      <c r="G963" s="161" t="str">
        <f ca="1">IF(C963=$U$4,"Enter smelter details", IF(ISERROR($S963),"",OFFSET('Smelter Reference List'!$F$4,$S963-4,0)))</f>
        <v/>
      </c>
      <c r="H963" s="247" t="str">
        <f ca="1">IF(ISERROR($S963),"",OFFSET('Smelter Reference List'!$G$4,$S963-4,0))</f>
        <v/>
      </c>
      <c r="I963" s="248" t="str">
        <f ca="1">IF(ISERROR($S963),"",OFFSET('Smelter Reference List'!$H$4,$S963-4,0))</f>
        <v/>
      </c>
      <c r="J963" s="248" t="str">
        <f ca="1">IF(ISERROR($S963),"",OFFSET('Smelter Reference List'!$I$4,$S963-4,0))</f>
        <v/>
      </c>
      <c r="K963" s="245"/>
      <c r="L963" s="245"/>
      <c r="M963" s="245"/>
      <c r="N963" s="245"/>
      <c r="O963" s="245"/>
      <c r="P963" s="245"/>
      <c r="Q963" s="246"/>
      <c r="R963" s="233"/>
      <c r="S963" s="234" t="e">
        <f>IF(C963="",NA(),MATCH($B963&amp;$C963,'Smelter Reference List'!$J:$J,0))</f>
        <v>#N/A</v>
      </c>
      <c r="T963" s="235"/>
      <c r="U963" s="235">
        <f t="shared" ca="1" si="28"/>
        <v>0</v>
      </c>
      <c r="V963" s="235"/>
      <c r="W963" s="235"/>
      <c r="Y963" s="228" t="str">
        <f t="shared" si="29"/>
        <v/>
      </c>
    </row>
    <row r="964" spans="1:25" s="228" customFormat="1" ht="20.25">
      <c r="A964" s="257"/>
      <c r="B964" s="232" t="str">
        <f>IF(LEN(A964)=0,"",INDEX('Smelter Reference List'!$A:$A,MATCH($A964,'Smelter Reference List'!$E:$E,0)))</f>
        <v/>
      </c>
      <c r="C964" s="297" t="str">
        <f>IF(LEN(A964)=0,"",INDEX('Smelter Reference List'!$C:$C,MATCH($A964,'Smelter Reference List'!$E:$E,0)))</f>
        <v/>
      </c>
      <c r="D964" s="161" t="str">
        <f ca="1">IF(ISERROR($S964),"",OFFSET('Smelter Reference List'!$C$4,$S964-4,0)&amp;"")</f>
        <v/>
      </c>
      <c r="E964" s="161" t="str">
        <f ca="1">IF(ISERROR($S964),"",OFFSET('Smelter Reference List'!$D$4,$S964-4,0)&amp;"")</f>
        <v/>
      </c>
      <c r="F964" s="161" t="str">
        <f ca="1">IF(ISERROR($S964),"",OFFSET('Smelter Reference List'!$E$4,$S964-4,0))</f>
        <v/>
      </c>
      <c r="G964" s="161" t="str">
        <f ca="1">IF(C964=$U$4,"Enter smelter details", IF(ISERROR($S964),"",OFFSET('Smelter Reference List'!$F$4,$S964-4,0)))</f>
        <v/>
      </c>
      <c r="H964" s="247" t="str">
        <f ca="1">IF(ISERROR($S964),"",OFFSET('Smelter Reference List'!$G$4,$S964-4,0))</f>
        <v/>
      </c>
      <c r="I964" s="248" t="str">
        <f ca="1">IF(ISERROR($S964),"",OFFSET('Smelter Reference List'!$H$4,$S964-4,0))</f>
        <v/>
      </c>
      <c r="J964" s="248" t="str">
        <f ca="1">IF(ISERROR($S964),"",OFFSET('Smelter Reference List'!$I$4,$S964-4,0))</f>
        <v/>
      </c>
      <c r="K964" s="245"/>
      <c r="L964" s="245"/>
      <c r="M964" s="245"/>
      <c r="N964" s="245"/>
      <c r="O964" s="245"/>
      <c r="P964" s="245"/>
      <c r="Q964" s="246"/>
      <c r="R964" s="233"/>
      <c r="S964" s="234" t="e">
        <f>IF(C964="",NA(),MATCH($B964&amp;$C964,'Smelter Reference List'!$J:$J,0))</f>
        <v>#N/A</v>
      </c>
      <c r="T964" s="235"/>
      <c r="U964" s="235">
        <f t="shared" ca="1" si="28"/>
        <v>0</v>
      </c>
      <c r="V964" s="235"/>
      <c r="W964" s="235"/>
      <c r="Y964" s="228" t="str">
        <f t="shared" si="29"/>
        <v/>
      </c>
    </row>
    <row r="965" spans="1:25" s="228" customFormat="1" ht="20.25">
      <c r="A965" s="257"/>
      <c r="B965" s="232" t="str">
        <f>IF(LEN(A965)=0,"",INDEX('Smelter Reference List'!$A:$A,MATCH($A965,'Smelter Reference List'!$E:$E,0)))</f>
        <v/>
      </c>
      <c r="C965" s="297" t="str">
        <f>IF(LEN(A965)=0,"",INDEX('Smelter Reference List'!$C:$C,MATCH($A965,'Smelter Reference List'!$E:$E,0)))</f>
        <v/>
      </c>
      <c r="D965" s="161" t="str">
        <f ca="1">IF(ISERROR($S965),"",OFFSET('Smelter Reference List'!$C$4,$S965-4,0)&amp;"")</f>
        <v/>
      </c>
      <c r="E965" s="161" t="str">
        <f ca="1">IF(ISERROR($S965),"",OFFSET('Smelter Reference List'!$D$4,$S965-4,0)&amp;"")</f>
        <v/>
      </c>
      <c r="F965" s="161" t="str">
        <f ca="1">IF(ISERROR($S965),"",OFFSET('Smelter Reference List'!$E$4,$S965-4,0))</f>
        <v/>
      </c>
      <c r="G965" s="161" t="str">
        <f ca="1">IF(C965=$U$4,"Enter smelter details", IF(ISERROR($S965),"",OFFSET('Smelter Reference List'!$F$4,$S965-4,0)))</f>
        <v/>
      </c>
      <c r="H965" s="247" t="str">
        <f ca="1">IF(ISERROR($S965),"",OFFSET('Smelter Reference List'!$G$4,$S965-4,0))</f>
        <v/>
      </c>
      <c r="I965" s="248" t="str">
        <f ca="1">IF(ISERROR($S965),"",OFFSET('Smelter Reference List'!$H$4,$S965-4,0))</f>
        <v/>
      </c>
      <c r="J965" s="248" t="str">
        <f ca="1">IF(ISERROR($S965),"",OFFSET('Smelter Reference List'!$I$4,$S965-4,0))</f>
        <v/>
      </c>
      <c r="K965" s="245"/>
      <c r="L965" s="245"/>
      <c r="M965" s="245"/>
      <c r="N965" s="245"/>
      <c r="O965" s="245"/>
      <c r="P965" s="245"/>
      <c r="Q965" s="246"/>
      <c r="R965" s="233"/>
      <c r="S965" s="234" t="e">
        <f>IF(C965="",NA(),MATCH($B965&amp;$C965,'Smelter Reference List'!$J:$J,0))</f>
        <v>#N/A</v>
      </c>
      <c r="T965" s="235"/>
      <c r="U965" s="235">
        <f t="shared" ca="1" si="28"/>
        <v>0</v>
      </c>
      <c r="V965" s="235"/>
      <c r="W965" s="235"/>
      <c r="Y965" s="228" t="str">
        <f t="shared" si="29"/>
        <v/>
      </c>
    </row>
    <row r="966" spans="1:25" s="228" customFormat="1" ht="20.25">
      <c r="A966" s="257"/>
      <c r="B966" s="232" t="str">
        <f>IF(LEN(A966)=0,"",INDEX('Smelter Reference List'!$A:$A,MATCH($A966,'Smelter Reference List'!$E:$E,0)))</f>
        <v/>
      </c>
      <c r="C966" s="297" t="str">
        <f>IF(LEN(A966)=0,"",INDEX('Smelter Reference List'!$C:$C,MATCH($A966,'Smelter Reference List'!$E:$E,0)))</f>
        <v/>
      </c>
      <c r="D966" s="161" t="str">
        <f ca="1">IF(ISERROR($S966),"",OFFSET('Smelter Reference List'!$C$4,$S966-4,0)&amp;"")</f>
        <v/>
      </c>
      <c r="E966" s="161" t="str">
        <f ca="1">IF(ISERROR($S966),"",OFFSET('Smelter Reference List'!$D$4,$S966-4,0)&amp;"")</f>
        <v/>
      </c>
      <c r="F966" s="161" t="str">
        <f ca="1">IF(ISERROR($S966),"",OFFSET('Smelter Reference List'!$E$4,$S966-4,0))</f>
        <v/>
      </c>
      <c r="G966" s="161" t="str">
        <f ca="1">IF(C966=$U$4,"Enter smelter details", IF(ISERROR($S966),"",OFFSET('Smelter Reference List'!$F$4,$S966-4,0)))</f>
        <v/>
      </c>
      <c r="H966" s="247" t="str">
        <f ca="1">IF(ISERROR($S966),"",OFFSET('Smelter Reference List'!$G$4,$S966-4,0))</f>
        <v/>
      </c>
      <c r="I966" s="248" t="str">
        <f ca="1">IF(ISERROR($S966),"",OFFSET('Smelter Reference List'!$H$4,$S966-4,0))</f>
        <v/>
      </c>
      <c r="J966" s="248" t="str">
        <f ca="1">IF(ISERROR($S966),"",OFFSET('Smelter Reference List'!$I$4,$S966-4,0))</f>
        <v/>
      </c>
      <c r="K966" s="245"/>
      <c r="L966" s="245"/>
      <c r="M966" s="245"/>
      <c r="N966" s="245"/>
      <c r="O966" s="245"/>
      <c r="P966" s="245"/>
      <c r="Q966" s="246"/>
      <c r="R966" s="233"/>
      <c r="S966" s="234" t="e">
        <f>IF(C966="",NA(),MATCH($B966&amp;$C966,'Smelter Reference List'!$J:$J,0))</f>
        <v>#N/A</v>
      </c>
      <c r="T966" s="235"/>
      <c r="U966" s="235">
        <f t="shared" ref="U966:U1029" ca="1" si="30">IF(AND(C966="Smelter not listed",OR(LEN(D966)=0,LEN(E966)=0)),1,0)</f>
        <v>0</v>
      </c>
      <c r="V966" s="235"/>
      <c r="W966" s="235"/>
      <c r="Y966" s="228" t="str">
        <f t="shared" ref="Y966:Y1029" si="31">B966&amp;C966</f>
        <v/>
      </c>
    </row>
    <row r="967" spans="1:25" s="228" customFormat="1" ht="20.25">
      <c r="A967" s="257"/>
      <c r="B967" s="232" t="str">
        <f>IF(LEN(A967)=0,"",INDEX('Smelter Reference List'!$A:$A,MATCH($A967,'Smelter Reference List'!$E:$E,0)))</f>
        <v/>
      </c>
      <c r="C967" s="297" t="str">
        <f>IF(LEN(A967)=0,"",INDEX('Smelter Reference List'!$C:$C,MATCH($A967,'Smelter Reference List'!$E:$E,0)))</f>
        <v/>
      </c>
      <c r="D967" s="161" t="str">
        <f ca="1">IF(ISERROR($S967),"",OFFSET('Smelter Reference List'!$C$4,$S967-4,0)&amp;"")</f>
        <v/>
      </c>
      <c r="E967" s="161" t="str">
        <f ca="1">IF(ISERROR($S967),"",OFFSET('Smelter Reference List'!$D$4,$S967-4,0)&amp;"")</f>
        <v/>
      </c>
      <c r="F967" s="161" t="str">
        <f ca="1">IF(ISERROR($S967),"",OFFSET('Smelter Reference List'!$E$4,$S967-4,0))</f>
        <v/>
      </c>
      <c r="G967" s="161" t="str">
        <f ca="1">IF(C967=$U$4,"Enter smelter details", IF(ISERROR($S967),"",OFFSET('Smelter Reference List'!$F$4,$S967-4,0)))</f>
        <v/>
      </c>
      <c r="H967" s="247" t="str">
        <f ca="1">IF(ISERROR($S967),"",OFFSET('Smelter Reference List'!$G$4,$S967-4,0))</f>
        <v/>
      </c>
      <c r="I967" s="248" t="str">
        <f ca="1">IF(ISERROR($S967),"",OFFSET('Smelter Reference List'!$H$4,$S967-4,0))</f>
        <v/>
      </c>
      <c r="J967" s="248" t="str">
        <f ca="1">IF(ISERROR($S967),"",OFFSET('Smelter Reference List'!$I$4,$S967-4,0))</f>
        <v/>
      </c>
      <c r="K967" s="245"/>
      <c r="L967" s="245"/>
      <c r="M967" s="245"/>
      <c r="N967" s="245"/>
      <c r="O967" s="245"/>
      <c r="P967" s="245"/>
      <c r="Q967" s="246"/>
      <c r="R967" s="233"/>
      <c r="S967" s="234" t="e">
        <f>IF(C967="",NA(),MATCH($B967&amp;$C967,'Smelter Reference List'!$J:$J,0))</f>
        <v>#N/A</v>
      </c>
      <c r="T967" s="235"/>
      <c r="U967" s="235">
        <f t="shared" ca="1" si="30"/>
        <v>0</v>
      </c>
      <c r="V967" s="235"/>
      <c r="W967" s="235"/>
      <c r="Y967" s="228" t="str">
        <f t="shared" si="31"/>
        <v/>
      </c>
    </row>
    <row r="968" spans="1:25" s="228" customFormat="1" ht="20.25">
      <c r="A968" s="257"/>
      <c r="B968" s="232" t="str">
        <f>IF(LEN(A968)=0,"",INDEX('Smelter Reference List'!$A:$A,MATCH($A968,'Smelter Reference List'!$E:$E,0)))</f>
        <v/>
      </c>
      <c r="C968" s="297" t="str">
        <f>IF(LEN(A968)=0,"",INDEX('Smelter Reference List'!$C:$C,MATCH($A968,'Smelter Reference List'!$E:$E,0)))</f>
        <v/>
      </c>
      <c r="D968" s="161" t="str">
        <f ca="1">IF(ISERROR($S968),"",OFFSET('Smelter Reference List'!$C$4,$S968-4,0)&amp;"")</f>
        <v/>
      </c>
      <c r="E968" s="161" t="str">
        <f ca="1">IF(ISERROR($S968),"",OFFSET('Smelter Reference List'!$D$4,$S968-4,0)&amp;"")</f>
        <v/>
      </c>
      <c r="F968" s="161" t="str">
        <f ca="1">IF(ISERROR($S968),"",OFFSET('Smelter Reference List'!$E$4,$S968-4,0))</f>
        <v/>
      </c>
      <c r="G968" s="161" t="str">
        <f ca="1">IF(C968=$U$4,"Enter smelter details", IF(ISERROR($S968),"",OFFSET('Smelter Reference List'!$F$4,$S968-4,0)))</f>
        <v/>
      </c>
      <c r="H968" s="247" t="str">
        <f ca="1">IF(ISERROR($S968),"",OFFSET('Smelter Reference List'!$G$4,$S968-4,0))</f>
        <v/>
      </c>
      <c r="I968" s="248" t="str">
        <f ca="1">IF(ISERROR($S968),"",OFFSET('Smelter Reference List'!$H$4,$S968-4,0))</f>
        <v/>
      </c>
      <c r="J968" s="248" t="str">
        <f ca="1">IF(ISERROR($S968),"",OFFSET('Smelter Reference List'!$I$4,$S968-4,0))</f>
        <v/>
      </c>
      <c r="K968" s="245"/>
      <c r="L968" s="245"/>
      <c r="M968" s="245"/>
      <c r="N968" s="245"/>
      <c r="O968" s="245"/>
      <c r="P968" s="245"/>
      <c r="Q968" s="246"/>
      <c r="R968" s="233"/>
      <c r="S968" s="234" t="e">
        <f>IF(C968="",NA(),MATCH($B968&amp;$C968,'Smelter Reference List'!$J:$J,0))</f>
        <v>#N/A</v>
      </c>
      <c r="T968" s="235"/>
      <c r="U968" s="235">
        <f t="shared" ca="1" si="30"/>
        <v>0</v>
      </c>
      <c r="V968" s="235"/>
      <c r="W968" s="235"/>
      <c r="Y968" s="228" t="str">
        <f t="shared" si="31"/>
        <v/>
      </c>
    </row>
    <row r="969" spans="1:25" s="228" customFormat="1" ht="20.25">
      <c r="A969" s="257"/>
      <c r="B969" s="232" t="str">
        <f>IF(LEN(A969)=0,"",INDEX('Smelter Reference List'!$A:$A,MATCH($A969,'Smelter Reference List'!$E:$E,0)))</f>
        <v/>
      </c>
      <c r="C969" s="297" t="str">
        <f>IF(LEN(A969)=0,"",INDEX('Smelter Reference List'!$C:$C,MATCH($A969,'Smelter Reference List'!$E:$E,0)))</f>
        <v/>
      </c>
      <c r="D969" s="161" t="str">
        <f ca="1">IF(ISERROR($S969),"",OFFSET('Smelter Reference List'!$C$4,$S969-4,0)&amp;"")</f>
        <v/>
      </c>
      <c r="E969" s="161" t="str">
        <f ca="1">IF(ISERROR($S969),"",OFFSET('Smelter Reference List'!$D$4,$S969-4,0)&amp;"")</f>
        <v/>
      </c>
      <c r="F969" s="161" t="str">
        <f ca="1">IF(ISERROR($S969),"",OFFSET('Smelter Reference List'!$E$4,$S969-4,0))</f>
        <v/>
      </c>
      <c r="G969" s="161" t="str">
        <f ca="1">IF(C969=$U$4,"Enter smelter details", IF(ISERROR($S969),"",OFFSET('Smelter Reference List'!$F$4,$S969-4,0)))</f>
        <v/>
      </c>
      <c r="H969" s="247" t="str">
        <f ca="1">IF(ISERROR($S969),"",OFFSET('Smelter Reference List'!$G$4,$S969-4,0))</f>
        <v/>
      </c>
      <c r="I969" s="248" t="str">
        <f ca="1">IF(ISERROR($S969),"",OFFSET('Smelter Reference List'!$H$4,$S969-4,0))</f>
        <v/>
      </c>
      <c r="J969" s="248" t="str">
        <f ca="1">IF(ISERROR($S969),"",OFFSET('Smelter Reference List'!$I$4,$S969-4,0))</f>
        <v/>
      </c>
      <c r="K969" s="245"/>
      <c r="L969" s="245"/>
      <c r="M969" s="245"/>
      <c r="N969" s="245"/>
      <c r="O969" s="245"/>
      <c r="P969" s="245"/>
      <c r="Q969" s="246"/>
      <c r="R969" s="233"/>
      <c r="S969" s="234" t="e">
        <f>IF(C969="",NA(),MATCH($B969&amp;$C969,'Smelter Reference List'!$J:$J,0))</f>
        <v>#N/A</v>
      </c>
      <c r="T969" s="235"/>
      <c r="U969" s="235">
        <f t="shared" ca="1" si="30"/>
        <v>0</v>
      </c>
      <c r="V969" s="235"/>
      <c r="W969" s="235"/>
      <c r="Y969" s="228" t="str">
        <f t="shared" si="31"/>
        <v/>
      </c>
    </row>
    <row r="970" spans="1:25" s="228" customFormat="1" ht="20.25">
      <c r="A970" s="257"/>
      <c r="B970" s="232" t="str">
        <f>IF(LEN(A970)=0,"",INDEX('Smelter Reference List'!$A:$A,MATCH($A970,'Smelter Reference List'!$E:$E,0)))</f>
        <v/>
      </c>
      <c r="C970" s="297" t="str">
        <f>IF(LEN(A970)=0,"",INDEX('Smelter Reference List'!$C:$C,MATCH($A970,'Smelter Reference List'!$E:$E,0)))</f>
        <v/>
      </c>
      <c r="D970" s="161" t="str">
        <f ca="1">IF(ISERROR($S970),"",OFFSET('Smelter Reference List'!$C$4,$S970-4,0)&amp;"")</f>
        <v/>
      </c>
      <c r="E970" s="161" t="str">
        <f ca="1">IF(ISERROR($S970),"",OFFSET('Smelter Reference List'!$D$4,$S970-4,0)&amp;"")</f>
        <v/>
      </c>
      <c r="F970" s="161" t="str">
        <f ca="1">IF(ISERROR($S970),"",OFFSET('Smelter Reference List'!$E$4,$S970-4,0))</f>
        <v/>
      </c>
      <c r="G970" s="161" t="str">
        <f ca="1">IF(C970=$U$4,"Enter smelter details", IF(ISERROR($S970),"",OFFSET('Smelter Reference List'!$F$4,$S970-4,0)))</f>
        <v/>
      </c>
      <c r="H970" s="247" t="str">
        <f ca="1">IF(ISERROR($S970),"",OFFSET('Smelter Reference List'!$G$4,$S970-4,0))</f>
        <v/>
      </c>
      <c r="I970" s="248" t="str">
        <f ca="1">IF(ISERROR($S970),"",OFFSET('Smelter Reference List'!$H$4,$S970-4,0))</f>
        <v/>
      </c>
      <c r="J970" s="248" t="str">
        <f ca="1">IF(ISERROR($S970),"",OFFSET('Smelter Reference List'!$I$4,$S970-4,0))</f>
        <v/>
      </c>
      <c r="K970" s="245"/>
      <c r="L970" s="245"/>
      <c r="M970" s="245"/>
      <c r="N970" s="245"/>
      <c r="O970" s="245"/>
      <c r="P970" s="245"/>
      <c r="Q970" s="246"/>
      <c r="R970" s="233"/>
      <c r="S970" s="234" t="e">
        <f>IF(C970="",NA(),MATCH($B970&amp;$C970,'Smelter Reference List'!$J:$J,0))</f>
        <v>#N/A</v>
      </c>
      <c r="T970" s="235"/>
      <c r="U970" s="235">
        <f t="shared" ca="1" si="30"/>
        <v>0</v>
      </c>
      <c r="V970" s="235"/>
      <c r="W970" s="235"/>
      <c r="Y970" s="228" t="str">
        <f t="shared" si="31"/>
        <v/>
      </c>
    </row>
    <row r="971" spans="1:25" s="228" customFormat="1" ht="20.25">
      <c r="A971" s="257"/>
      <c r="B971" s="232" t="str">
        <f>IF(LEN(A971)=0,"",INDEX('Smelter Reference List'!$A:$A,MATCH($A971,'Smelter Reference List'!$E:$E,0)))</f>
        <v/>
      </c>
      <c r="C971" s="297" t="str">
        <f>IF(LEN(A971)=0,"",INDEX('Smelter Reference List'!$C:$C,MATCH($A971,'Smelter Reference List'!$E:$E,0)))</f>
        <v/>
      </c>
      <c r="D971" s="161" t="str">
        <f ca="1">IF(ISERROR($S971),"",OFFSET('Smelter Reference List'!$C$4,$S971-4,0)&amp;"")</f>
        <v/>
      </c>
      <c r="E971" s="161" t="str">
        <f ca="1">IF(ISERROR($S971),"",OFFSET('Smelter Reference List'!$D$4,$S971-4,0)&amp;"")</f>
        <v/>
      </c>
      <c r="F971" s="161" t="str">
        <f ca="1">IF(ISERROR($S971),"",OFFSET('Smelter Reference List'!$E$4,$S971-4,0))</f>
        <v/>
      </c>
      <c r="G971" s="161" t="str">
        <f ca="1">IF(C971=$U$4,"Enter smelter details", IF(ISERROR($S971),"",OFFSET('Smelter Reference List'!$F$4,$S971-4,0)))</f>
        <v/>
      </c>
      <c r="H971" s="247" t="str">
        <f ca="1">IF(ISERROR($S971),"",OFFSET('Smelter Reference List'!$G$4,$S971-4,0))</f>
        <v/>
      </c>
      <c r="I971" s="248" t="str">
        <f ca="1">IF(ISERROR($S971),"",OFFSET('Smelter Reference List'!$H$4,$S971-4,0))</f>
        <v/>
      </c>
      <c r="J971" s="248" t="str">
        <f ca="1">IF(ISERROR($S971),"",OFFSET('Smelter Reference List'!$I$4,$S971-4,0))</f>
        <v/>
      </c>
      <c r="K971" s="245"/>
      <c r="L971" s="245"/>
      <c r="M971" s="245"/>
      <c r="N971" s="245"/>
      <c r="O971" s="245"/>
      <c r="P971" s="245"/>
      <c r="Q971" s="246"/>
      <c r="R971" s="233"/>
      <c r="S971" s="234" t="e">
        <f>IF(C971="",NA(),MATCH($B971&amp;$C971,'Smelter Reference List'!$J:$J,0))</f>
        <v>#N/A</v>
      </c>
      <c r="T971" s="235"/>
      <c r="U971" s="235">
        <f t="shared" ca="1" si="30"/>
        <v>0</v>
      </c>
      <c r="V971" s="235"/>
      <c r="W971" s="235"/>
      <c r="Y971" s="228" t="str">
        <f t="shared" si="31"/>
        <v/>
      </c>
    </row>
    <row r="972" spans="1:25" s="228" customFormat="1" ht="20.25">
      <c r="A972" s="257"/>
      <c r="B972" s="232" t="str">
        <f>IF(LEN(A972)=0,"",INDEX('Smelter Reference List'!$A:$A,MATCH($A972,'Smelter Reference List'!$E:$E,0)))</f>
        <v/>
      </c>
      <c r="C972" s="297" t="str">
        <f>IF(LEN(A972)=0,"",INDEX('Smelter Reference List'!$C:$C,MATCH($A972,'Smelter Reference List'!$E:$E,0)))</f>
        <v/>
      </c>
      <c r="D972" s="161" t="str">
        <f ca="1">IF(ISERROR($S972),"",OFFSET('Smelter Reference List'!$C$4,$S972-4,0)&amp;"")</f>
        <v/>
      </c>
      <c r="E972" s="161" t="str">
        <f ca="1">IF(ISERROR($S972),"",OFFSET('Smelter Reference List'!$D$4,$S972-4,0)&amp;"")</f>
        <v/>
      </c>
      <c r="F972" s="161" t="str">
        <f ca="1">IF(ISERROR($S972),"",OFFSET('Smelter Reference List'!$E$4,$S972-4,0))</f>
        <v/>
      </c>
      <c r="G972" s="161" t="str">
        <f ca="1">IF(C972=$U$4,"Enter smelter details", IF(ISERROR($S972),"",OFFSET('Smelter Reference List'!$F$4,$S972-4,0)))</f>
        <v/>
      </c>
      <c r="H972" s="247" t="str">
        <f ca="1">IF(ISERROR($S972),"",OFFSET('Smelter Reference List'!$G$4,$S972-4,0))</f>
        <v/>
      </c>
      <c r="I972" s="248" t="str">
        <f ca="1">IF(ISERROR($S972),"",OFFSET('Smelter Reference List'!$H$4,$S972-4,0))</f>
        <v/>
      </c>
      <c r="J972" s="248" t="str">
        <f ca="1">IF(ISERROR($S972),"",OFFSET('Smelter Reference List'!$I$4,$S972-4,0))</f>
        <v/>
      </c>
      <c r="K972" s="245"/>
      <c r="L972" s="245"/>
      <c r="M972" s="245"/>
      <c r="N972" s="245"/>
      <c r="O972" s="245"/>
      <c r="P972" s="245"/>
      <c r="Q972" s="246"/>
      <c r="R972" s="233"/>
      <c r="S972" s="234" t="e">
        <f>IF(C972="",NA(),MATCH($B972&amp;$C972,'Smelter Reference List'!$J:$J,0))</f>
        <v>#N/A</v>
      </c>
      <c r="T972" s="235"/>
      <c r="U972" s="235">
        <f t="shared" ca="1" si="30"/>
        <v>0</v>
      </c>
      <c r="V972" s="235"/>
      <c r="W972" s="235"/>
      <c r="Y972" s="228" t="str">
        <f t="shared" si="31"/>
        <v/>
      </c>
    </row>
    <row r="973" spans="1:25" s="228" customFormat="1" ht="20.25">
      <c r="A973" s="257"/>
      <c r="B973" s="232" t="str">
        <f>IF(LEN(A973)=0,"",INDEX('Smelter Reference List'!$A:$A,MATCH($A973,'Smelter Reference List'!$E:$E,0)))</f>
        <v/>
      </c>
      <c r="C973" s="297" t="str">
        <f>IF(LEN(A973)=0,"",INDEX('Smelter Reference List'!$C:$C,MATCH($A973,'Smelter Reference List'!$E:$E,0)))</f>
        <v/>
      </c>
      <c r="D973" s="161" t="str">
        <f ca="1">IF(ISERROR($S973),"",OFFSET('Smelter Reference List'!$C$4,$S973-4,0)&amp;"")</f>
        <v/>
      </c>
      <c r="E973" s="161" t="str">
        <f ca="1">IF(ISERROR($S973),"",OFFSET('Smelter Reference List'!$D$4,$S973-4,0)&amp;"")</f>
        <v/>
      </c>
      <c r="F973" s="161" t="str">
        <f ca="1">IF(ISERROR($S973),"",OFFSET('Smelter Reference List'!$E$4,$S973-4,0))</f>
        <v/>
      </c>
      <c r="G973" s="161" t="str">
        <f ca="1">IF(C973=$U$4,"Enter smelter details", IF(ISERROR($S973),"",OFFSET('Smelter Reference List'!$F$4,$S973-4,0)))</f>
        <v/>
      </c>
      <c r="H973" s="247" t="str">
        <f ca="1">IF(ISERROR($S973),"",OFFSET('Smelter Reference List'!$G$4,$S973-4,0))</f>
        <v/>
      </c>
      <c r="I973" s="248" t="str">
        <f ca="1">IF(ISERROR($S973),"",OFFSET('Smelter Reference List'!$H$4,$S973-4,0))</f>
        <v/>
      </c>
      <c r="J973" s="248" t="str">
        <f ca="1">IF(ISERROR($S973),"",OFFSET('Smelter Reference List'!$I$4,$S973-4,0))</f>
        <v/>
      </c>
      <c r="K973" s="245"/>
      <c r="L973" s="245"/>
      <c r="M973" s="245"/>
      <c r="N973" s="245"/>
      <c r="O973" s="245"/>
      <c r="P973" s="245"/>
      <c r="Q973" s="246"/>
      <c r="R973" s="233"/>
      <c r="S973" s="234" t="e">
        <f>IF(C973="",NA(),MATCH($B973&amp;$C973,'Smelter Reference List'!$J:$J,0))</f>
        <v>#N/A</v>
      </c>
      <c r="T973" s="235"/>
      <c r="U973" s="235">
        <f t="shared" ca="1" si="30"/>
        <v>0</v>
      </c>
      <c r="V973" s="235"/>
      <c r="W973" s="235"/>
      <c r="Y973" s="228" t="str">
        <f t="shared" si="31"/>
        <v/>
      </c>
    </row>
    <row r="974" spans="1:25" s="228" customFormat="1" ht="20.25">
      <c r="A974" s="257"/>
      <c r="B974" s="232" t="str">
        <f>IF(LEN(A974)=0,"",INDEX('Smelter Reference List'!$A:$A,MATCH($A974,'Smelter Reference List'!$E:$E,0)))</f>
        <v/>
      </c>
      <c r="C974" s="297" t="str">
        <f>IF(LEN(A974)=0,"",INDEX('Smelter Reference List'!$C:$C,MATCH($A974,'Smelter Reference List'!$E:$E,0)))</f>
        <v/>
      </c>
      <c r="D974" s="161" t="str">
        <f ca="1">IF(ISERROR($S974),"",OFFSET('Smelter Reference List'!$C$4,$S974-4,0)&amp;"")</f>
        <v/>
      </c>
      <c r="E974" s="161" t="str">
        <f ca="1">IF(ISERROR($S974),"",OFFSET('Smelter Reference List'!$D$4,$S974-4,0)&amp;"")</f>
        <v/>
      </c>
      <c r="F974" s="161" t="str">
        <f ca="1">IF(ISERROR($S974),"",OFFSET('Smelter Reference List'!$E$4,$S974-4,0))</f>
        <v/>
      </c>
      <c r="G974" s="161" t="str">
        <f ca="1">IF(C974=$U$4,"Enter smelter details", IF(ISERROR($S974),"",OFFSET('Smelter Reference List'!$F$4,$S974-4,0)))</f>
        <v/>
      </c>
      <c r="H974" s="247" t="str">
        <f ca="1">IF(ISERROR($S974),"",OFFSET('Smelter Reference List'!$G$4,$S974-4,0))</f>
        <v/>
      </c>
      <c r="I974" s="248" t="str">
        <f ca="1">IF(ISERROR($S974),"",OFFSET('Smelter Reference List'!$H$4,$S974-4,0))</f>
        <v/>
      </c>
      <c r="J974" s="248" t="str">
        <f ca="1">IF(ISERROR($S974),"",OFFSET('Smelter Reference List'!$I$4,$S974-4,0))</f>
        <v/>
      </c>
      <c r="K974" s="245"/>
      <c r="L974" s="245"/>
      <c r="M974" s="245"/>
      <c r="N974" s="245"/>
      <c r="O974" s="245"/>
      <c r="P974" s="245"/>
      <c r="Q974" s="246"/>
      <c r="R974" s="233"/>
      <c r="S974" s="234" t="e">
        <f>IF(C974="",NA(),MATCH($B974&amp;$C974,'Smelter Reference List'!$J:$J,0))</f>
        <v>#N/A</v>
      </c>
      <c r="T974" s="235"/>
      <c r="U974" s="235">
        <f t="shared" ca="1" si="30"/>
        <v>0</v>
      </c>
      <c r="V974" s="235"/>
      <c r="W974" s="235"/>
      <c r="Y974" s="228" t="str">
        <f t="shared" si="31"/>
        <v/>
      </c>
    </row>
    <row r="975" spans="1:25" s="228" customFormat="1" ht="20.25">
      <c r="A975" s="257"/>
      <c r="B975" s="232" t="str">
        <f>IF(LEN(A975)=0,"",INDEX('Smelter Reference List'!$A:$A,MATCH($A975,'Smelter Reference List'!$E:$E,0)))</f>
        <v/>
      </c>
      <c r="C975" s="297" t="str">
        <f>IF(LEN(A975)=0,"",INDEX('Smelter Reference List'!$C:$C,MATCH($A975,'Smelter Reference List'!$E:$E,0)))</f>
        <v/>
      </c>
      <c r="D975" s="161" t="str">
        <f ca="1">IF(ISERROR($S975),"",OFFSET('Smelter Reference List'!$C$4,$S975-4,0)&amp;"")</f>
        <v/>
      </c>
      <c r="E975" s="161" t="str">
        <f ca="1">IF(ISERROR($S975),"",OFFSET('Smelter Reference List'!$D$4,$S975-4,0)&amp;"")</f>
        <v/>
      </c>
      <c r="F975" s="161" t="str">
        <f ca="1">IF(ISERROR($S975),"",OFFSET('Smelter Reference List'!$E$4,$S975-4,0))</f>
        <v/>
      </c>
      <c r="G975" s="161" t="str">
        <f ca="1">IF(C975=$U$4,"Enter smelter details", IF(ISERROR($S975),"",OFFSET('Smelter Reference List'!$F$4,$S975-4,0)))</f>
        <v/>
      </c>
      <c r="H975" s="247" t="str">
        <f ca="1">IF(ISERROR($S975),"",OFFSET('Smelter Reference List'!$G$4,$S975-4,0))</f>
        <v/>
      </c>
      <c r="I975" s="248" t="str">
        <f ca="1">IF(ISERROR($S975),"",OFFSET('Smelter Reference List'!$H$4,$S975-4,0))</f>
        <v/>
      </c>
      <c r="J975" s="248" t="str">
        <f ca="1">IF(ISERROR($S975),"",OFFSET('Smelter Reference List'!$I$4,$S975-4,0))</f>
        <v/>
      </c>
      <c r="K975" s="245"/>
      <c r="L975" s="245"/>
      <c r="M975" s="245"/>
      <c r="N975" s="245"/>
      <c r="O975" s="245"/>
      <c r="P975" s="245"/>
      <c r="Q975" s="246"/>
      <c r="R975" s="233"/>
      <c r="S975" s="234" t="e">
        <f>IF(C975="",NA(),MATCH($B975&amp;$C975,'Smelter Reference List'!$J:$J,0))</f>
        <v>#N/A</v>
      </c>
      <c r="T975" s="235"/>
      <c r="U975" s="235">
        <f t="shared" ca="1" si="30"/>
        <v>0</v>
      </c>
      <c r="V975" s="235"/>
      <c r="W975" s="235"/>
      <c r="Y975" s="228" t="str">
        <f t="shared" si="31"/>
        <v/>
      </c>
    </row>
    <row r="976" spans="1:25" s="228" customFormat="1" ht="20.25">
      <c r="A976" s="257"/>
      <c r="B976" s="232" t="str">
        <f>IF(LEN(A976)=0,"",INDEX('Smelter Reference List'!$A:$A,MATCH($A976,'Smelter Reference List'!$E:$E,0)))</f>
        <v/>
      </c>
      <c r="C976" s="297" t="str">
        <f>IF(LEN(A976)=0,"",INDEX('Smelter Reference List'!$C:$C,MATCH($A976,'Smelter Reference List'!$E:$E,0)))</f>
        <v/>
      </c>
      <c r="D976" s="161" t="str">
        <f ca="1">IF(ISERROR($S976),"",OFFSET('Smelter Reference List'!$C$4,$S976-4,0)&amp;"")</f>
        <v/>
      </c>
      <c r="E976" s="161" t="str">
        <f ca="1">IF(ISERROR($S976),"",OFFSET('Smelter Reference List'!$D$4,$S976-4,0)&amp;"")</f>
        <v/>
      </c>
      <c r="F976" s="161" t="str">
        <f ca="1">IF(ISERROR($S976),"",OFFSET('Smelter Reference List'!$E$4,$S976-4,0))</f>
        <v/>
      </c>
      <c r="G976" s="161" t="str">
        <f ca="1">IF(C976=$U$4,"Enter smelter details", IF(ISERROR($S976),"",OFFSET('Smelter Reference List'!$F$4,$S976-4,0)))</f>
        <v/>
      </c>
      <c r="H976" s="247" t="str">
        <f ca="1">IF(ISERROR($S976),"",OFFSET('Smelter Reference List'!$G$4,$S976-4,0))</f>
        <v/>
      </c>
      <c r="I976" s="248" t="str">
        <f ca="1">IF(ISERROR($S976),"",OFFSET('Smelter Reference List'!$H$4,$S976-4,0))</f>
        <v/>
      </c>
      <c r="J976" s="248" t="str">
        <f ca="1">IF(ISERROR($S976),"",OFFSET('Smelter Reference List'!$I$4,$S976-4,0))</f>
        <v/>
      </c>
      <c r="K976" s="245"/>
      <c r="L976" s="245"/>
      <c r="M976" s="245"/>
      <c r="N976" s="245"/>
      <c r="O976" s="245"/>
      <c r="P976" s="245"/>
      <c r="Q976" s="246"/>
      <c r="R976" s="233"/>
      <c r="S976" s="234" t="e">
        <f>IF(C976="",NA(),MATCH($B976&amp;$C976,'Smelter Reference List'!$J:$J,0))</f>
        <v>#N/A</v>
      </c>
      <c r="T976" s="235"/>
      <c r="U976" s="235">
        <f t="shared" ca="1" si="30"/>
        <v>0</v>
      </c>
      <c r="V976" s="235"/>
      <c r="W976" s="235"/>
      <c r="Y976" s="228" t="str">
        <f t="shared" si="31"/>
        <v/>
      </c>
    </row>
    <row r="977" spans="1:25" s="228" customFormat="1" ht="20.25">
      <c r="A977" s="257"/>
      <c r="B977" s="232" t="str">
        <f>IF(LEN(A977)=0,"",INDEX('Smelter Reference List'!$A:$A,MATCH($A977,'Smelter Reference List'!$E:$E,0)))</f>
        <v/>
      </c>
      <c r="C977" s="297" t="str">
        <f>IF(LEN(A977)=0,"",INDEX('Smelter Reference List'!$C:$C,MATCH($A977,'Smelter Reference List'!$E:$E,0)))</f>
        <v/>
      </c>
      <c r="D977" s="161" t="str">
        <f ca="1">IF(ISERROR($S977),"",OFFSET('Smelter Reference List'!$C$4,$S977-4,0)&amp;"")</f>
        <v/>
      </c>
      <c r="E977" s="161" t="str">
        <f ca="1">IF(ISERROR($S977),"",OFFSET('Smelter Reference List'!$D$4,$S977-4,0)&amp;"")</f>
        <v/>
      </c>
      <c r="F977" s="161" t="str">
        <f ca="1">IF(ISERROR($S977),"",OFFSET('Smelter Reference List'!$E$4,$S977-4,0))</f>
        <v/>
      </c>
      <c r="G977" s="161" t="str">
        <f ca="1">IF(C977=$U$4,"Enter smelter details", IF(ISERROR($S977),"",OFFSET('Smelter Reference List'!$F$4,$S977-4,0)))</f>
        <v/>
      </c>
      <c r="H977" s="247" t="str">
        <f ca="1">IF(ISERROR($S977),"",OFFSET('Smelter Reference List'!$G$4,$S977-4,0))</f>
        <v/>
      </c>
      <c r="I977" s="248" t="str">
        <f ca="1">IF(ISERROR($S977),"",OFFSET('Smelter Reference List'!$H$4,$S977-4,0))</f>
        <v/>
      </c>
      <c r="J977" s="248" t="str">
        <f ca="1">IF(ISERROR($S977),"",OFFSET('Smelter Reference List'!$I$4,$S977-4,0))</f>
        <v/>
      </c>
      <c r="K977" s="245"/>
      <c r="L977" s="245"/>
      <c r="M977" s="245"/>
      <c r="N977" s="245"/>
      <c r="O977" s="245"/>
      <c r="P977" s="245"/>
      <c r="Q977" s="246"/>
      <c r="R977" s="233"/>
      <c r="S977" s="234" t="e">
        <f>IF(C977="",NA(),MATCH($B977&amp;$C977,'Smelter Reference List'!$J:$J,0))</f>
        <v>#N/A</v>
      </c>
      <c r="T977" s="235"/>
      <c r="U977" s="235">
        <f t="shared" ca="1" si="30"/>
        <v>0</v>
      </c>
      <c r="V977" s="235"/>
      <c r="W977" s="235"/>
      <c r="Y977" s="228" t="str">
        <f t="shared" si="31"/>
        <v/>
      </c>
    </row>
    <row r="978" spans="1:25" s="228" customFormat="1" ht="20.25">
      <c r="A978" s="257"/>
      <c r="B978" s="232" t="str">
        <f>IF(LEN(A978)=0,"",INDEX('Smelter Reference List'!$A:$A,MATCH($A978,'Smelter Reference List'!$E:$E,0)))</f>
        <v/>
      </c>
      <c r="C978" s="297" t="str">
        <f>IF(LEN(A978)=0,"",INDEX('Smelter Reference List'!$C:$C,MATCH($A978,'Smelter Reference List'!$E:$E,0)))</f>
        <v/>
      </c>
      <c r="D978" s="161" t="str">
        <f ca="1">IF(ISERROR($S978),"",OFFSET('Smelter Reference List'!$C$4,$S978-4,0)&amp;"")</f>
        <v/>
      </c>
      <c r="E978" s="161" t="str">
        <f ca="1">IF(ISERROR($S978),"",OFFSET('Smelter Reference List'!$D$4,$S978-4,0)&amp;"")</f>
        <v/>
      </c>
      <c r="F978" s="161" t="str">
        <f ca="1">IF(ISERROR($S978),"",OFFSET('Smelter Reference List'!$E$4,$S978-4,0))</f>
        <v/>
      </c>
      <c r="G978" s="161" t="str">
        <f ca="1">IF(C978=$U$4,"Enter smelter details", IF(ISERROR($S978),"",OFFSET('Smelter Reference List'!$F$4,$S978-4,0)))</f>
        <v/>
      </c>
      <c r="H978" s="247" t="str">
        <f ca="1">IF(ISERROR($S978),"",OFFSET('Smelter Reference List'!$G$4,$S978-4,0))</f>
        <v/>
      </c>
      <c r="I978" s="248" t="str">
        <f ca="1">IF(ISERROR($S978),"",OFFSET('Smelter Reference List'!$H$4,$S978-4,0))</f>
        <v/>
      </c>
      <c r="J978" s="248" t="str">
        <f ca="1">IF(ISERROR($S978),"",OFFSET('Smelter Reference List'!$I$4,$S978-4,0))</f>
        <v/>
      </c>
      <c r="K978" s="245"/>
      <c r="L978" s="245"/>
      <c r="M978" s="245"/>
      <c r="N978" s="245"/>
      <c r="O978" s="245"/>
      <c r="P978" s="245"/>
      <c r="Q978" s="246"/>
      <c r="R978" s="233"/>
      <c r="S978" s="234" t="e">
        <f>IF(C978="",NA(),MATCH($B978&amp;$C978,'Smelter Reference List'!$J:$J,0))</f>
        <v>#N/A</v>
      </c>
      <c r="T978" s="235"/>
      <c r="U978" s="235">
        <f t="shared" ca="1" si="30"/>
        <v>0</v>
      </c>
      <c r="V978" s="235"/>
      <c r="W978" s="235"/>
      <c r="Y978" s="228" t="str">
        <f t="shared" si="31"/>
        <v/>
      </c>
    </row>
    <row r="979" spans="1:25" s="228" customFormat="1" ht="20.25">
      <c r="A979" s="257"/>
      <c r="B979" s="232" t="str">
        <f>IF(LEN(A979)=0,"",INDEX('Smelter Reference List'!$A:$A,MATCH($A979,'Smelter Reference List'!$E:$E,0)))</f>
        <v/>
      </c>
      <c r="C979" s="297" t="str">
        <f>IF(LEN(A979)=0,"",INDEX('Smelter Reference List'!$C:$C,MATCH($A979,'Smelter Reference List'!$E:$E,0)))</f>
        <v/>
      </c>
      <c r="D979" s="161" t="str">
        <f ca="1">IF(ISERROR($S979),"",OFFSET('Smelter Reference List'!$C$4,$S979-4,0)&amp;"")</f>
        <v/>
      </c>
      <c r="E979" s="161" t="str">
        <f ca="1">IF(ISERROR($S979),"",OFFSET('Smelter Reference List'!$D$4,$S979-4,0)&amp;"")</f>
        <v/>
      </c>
      <c r="F979" s="161" t="str">
        <f ca="1">IF(ISERROR($S979),"",OFFSET('Smelter Reference List'!$E$4,$S979-4,0))</f>
        <v/>
      </c>
      <c r="G979" s="161" t="str">
        <f ca="1">IF(C979=$U$4,"Enter smelter details", IF(ISERROR($S979),"",OFFSET('Smelter Reference List'!$F$4,$S979-4,0)))</f>
        <v/>
      </c>
      <c r="H979" s="247" t="str">
        <f ca="1">IF(ISERROR($S979),"",OFFSET('Smelter Reference List'!$G$4,$S979-4,0))</f>
        <v/>
      </c>
      <c r="I979" s="248" t="str">
        <f ca="1">IF(ISERROR($S979),"",OFFSET('Smelter Reference List'!$H$4,$S979-4,0))</f>
        <v/>
      </c>
      <c r="J979" s="248" t="str">
        <f ca="1">IF(ISERROR($S979),"",OFFSET('Smelter Reference List'!$I$4,$S979-4,0))</f>
        <v/>
      </c>
      <c r="K979" s="245"/>
      <c r="L979" s="245"/>
      <c r="M979" s="245"/>
      <c r="N979" s="245"/>
      <c r="O979" s="245"/>
      <c r="P979" s="245"/>
      <c r="Q979" s="246"/>
      <c r="R979" s="233"/>
      <c r="S979" s="234" t="e">
        <f>IF(C979="",NA(),MATCH($B979&amp;$C979,'Smelter Reference List'!$J:$J,0))</f>
        <v>#N/A</v>
      </c>
      <c r="T979" s="235"/>
      <c r="U979" s="235">
        <f t="shared" ca="1" si="30"/>
        <v>0</v>
      </c>
      <c r="V979" s="235"/>
      <c r="W979" s="235"/>
      <c r="Y979" s="228" t="str">
        <f t="shared" si="31"/>
        <v/>
      </c>
    </row>
    <row r="980" spans="1:25" s="228" customFormat="1" ht="20.25">
      <c r="A980" s="257"/>
      <c r="B980" s="232" t="str">
        <f>IF(LEN(A980)=0,"",INDEX('Smelter Reference List'!$A:$A,MATCH($A980,'Smelter Reference List'!$E:$E,0)))</f>
        <v/>
      </c>
      <c r="C980" s="297" t="str">
        <f>IF(LEN(A980)=0,"",INDEX('Smelter Reference List'!$C:$C,MATCH($A980,'Smelter Reference List'!$E:$E,0)))</f>
        <v/>
      </c>
      <c r="D980" s="161" t="str">
        <f ca="1">IF(ISERROR($S980),"",OFFSET('Smelter Reference List'!$C$4,$S980-4,0)&amp;"")</f>
        <v/>
      </c>
      <c r="E980" s="161" t="str">
        <f ca="1">IF(ISERROR($S980),"",OFFSET('Smelter Reference List'!$D$4,$S980-4,0)&amp;"")</f>
        <v/>
      </c>
      <c r="F980" s="161" t="str">
        <f ca="1">IF(ISERROR($S980),"",OFFSET('Smelter Reference List'!$E$4,$S980-4,0))</f>
        <v/>
      </c>
      <c r="G980" s="161" t="str">
        <f ca="1">IF(C980=$U$4,"Enter smelter details", IF(ISERROR($S980),"",OFFSET('Smelter Reference List'!$F$4,$S980-4,0)))</f>
        <v/>
      </c>
      <c r="H980" s="247" t="str">
        <f ca="1">IF(ISERROR($S980),"",OFFSET('Smelter Reference List'!$G$4,$S980-4,0))</f>
        <v/>
      </c>
      <c r="I980" s="248" t="str">
        <f ca="1">IF(ISERROR($S980),"",OFFSET('Smelter Reference List'!$H$4,$S980-4,0))</f>
        <v/>
      </c>
      <c r="J980" s="248" t="str">
        <f ca="1">IF(ISERROR($S980),"",OFFSET('Smelter Reference List'!$I$4,$S980-4,0))</f>
        <v/>
      </c>
      <c r="K980" s="245"/>
      <c r="L980" s="245"/>
      <c r="M980" s="245"/>
      <c r="N980" s="245"/>
      <c r="O980" s="245"/>
      <c r="P980" s="245"/>
      <c r="Q980" s="246"/>
      <c r="R980" s="233"/>
      <c r="S980" s="234" t="e">
        <f>IF(C980="",NA(),MATCH($B980&amp;$C980,'Smelter Reference List'!$J:$J,0))</f>
        <v>#N/A</v>
      </c>
      <c r="T980" s="235"/>
      <c r="U980" s="235">
        <f t="shared" ca="1" si="30"/>
        <v>0</v>
      </c>
      <c r="V980" s="235"/>
      <c r="W980" s="235"/>
      <c r="Y980" s="228" t="str">
        <f t="shared" si="31"/>
        <v/>
      </c>
    </row>
    <row r="981" spans="1:25" s="228" customFormat="1" ht="20.25">
      <c r="A981" s="257"/>
      <c r="B981" s="232" t="str">
        <f>IF(LEN(A981)=0,"",INDEX('Smelter Reference List'!$A:$A,MATCH($A981,'Smelter Reference List'!$E:$E,0)))</f>
        <v/>
      </c>
      <c r="C981" s="297" t="str">
        <f>IF(LEN(A981)=0,"",INDEX('Smelter Reference List'!$C:$C,MATCH($A981,'Smelter Reference List'!$E:$E,0)))</f>
        <v/>
      </c>
      <c r="D981" s="161" t="str">
        <f ca="1">IF(ISERROR($S981),"",OFFSET('Smelter Reference List'!$C$4,$S981-4,0)&amp;"")</f>
        <v/>
      </c>
      <c r="E981" s="161" t="str">
        <f ca="1">IF(ISERROR($S981),"",OFFSET('Smelter Reference List'!$D$4,$S981-4,0)&amp;"")</f>
        <v/>
      </c>
      <c r="F981" s="161" t="str">
        <f ca="1">IF(ISERROR($S981),"",OFFSET('Smelter Reference List'!$E$4,$S981-4,0))</f>
        <v/>
      </c>
      <c r="G981" s="161" t="str">
        <f ca="1">IF(C981=$U$4,"Enter smelter details", IF(ISERROR($S981),"",OFFSET('Smelter Reference List'!$F$4,$S981-4,0)))</f>
        <v/>
      </c>
      <c r="H981" s="247" t="str">
        <f ca="1">IF(ISERROR($S981),"",OFFSET('Smelter Reference List'!$G$4,$S981-4,0))</f>
        <v/>
      </c>
      <c r="I981" s="248" t="str">
        <f ca="1">IF(ISERROR($S981),"",OFFSET('Smelter Reference List'!$H$4,$S981-4,0))</f>
        <v/>
      </c>
      <c r="J981" s="248" t="str">
        <f ca="1">IF(ISERROR($S981),"",OFFSET('Smelter Reference List'!$I$4,$S981-4,0))</f>
        <v/>
      </c>
      <c r="K981" s="245"/>
      <c r="L981" s="245"/>
      <c r="M981" s="245"/>
      <c r="N981" s="245"/>
      <c r="O981" s="245"/>
      <c r="P981" s="245"/>
      <c r="Q981" s="246"/>
      <c r="R981" s="233"/>
      <c r="S981" s="234" t="e">
        <f>IF(C981="",NA(),MATCH($B981&amp;$C981,'Smelter Reference List'!$J:$J,0))</f>
        <v>#N/A</v>
      </c>
      <c r="T981" s="235"/>
      <c r="U981" s="235">
        <f t="shared" ca="1" si="30"/>
        <v>0</v>
      </c>
      <c r="V981" s="235"/>
      <c r="W981" s="235"/>
      <c r="Y981" s="228" t="str">
        <f t="shared" si="31"/>
        <v/>
      </c>
    </row>
    <row r="982" spans="1:25" s="228" customFormat="1" ht="20.25">
      <c r="A982" s="257"/>
      <c r="B982" s="232" t="str">
        <f>IF(LEN(A982)=0,"",INDEX('Smelter Reference List'!$A:$A,MATCH($A982,'Smelter Reference List'!$E:$E,0)))</f>
        <v/>
      </c>
      <c r="C982" s="297" t="str">
        <f>IF(LEN(A982)=0,"",INDEX('Smelter Reference List'!$C:$C,MATCH($A982,'Smelter Reference List'!$E:$E,0)))</f>
        <v/>
      </c>
      <c r="D982" s="161" t="str">
        <f ca="1">IF(ISERROR($S982),"",OFFSET('Smelter Reference List'!$C$4,$S982-4,0)&amp;"")</f>
        <v/>
      </c>
      <c r="E982" s="161" t="str">
        <f ca="1">IF(ISERROR($S982),"",OFFSET('Smelter Reference List'!$D$4,$S982-4,0)&amp;"")</f>
        <v/>
      </c>
      <c r="F982" s="161" t="str">
        <f ca="1">IF(ISERROR($S982),"",OFFSET('Smelter Reference List'!$E$4,$S982-4,0))</f>
        <v/>
      </c>
      <c r="G982" s="161" t="str">
        <f ca="1">IF(C982=$U$4,"Enter smelter details", IF(ISERROR($S982),"",OFFSET('Smelter Reference List'!$F$4,$S982-4,0)))</f>
        <v/>
      </c>
      <c r="H982" s="247" t="str">
        <f ca="1">IF(ISERROR($S982),"",OFFSET('Smelter Reference List'!$G$4,$S982-4,0))</f>
        <v/>
      </c>
      <c r="I982" s="248" t="str">
        <f ca="1">IF(ISERROR($S982),"",OFFSET('Smelter Reference List'!$H$4,$S982-4,0))</f>
        <v/>
      </c>
      <c r="J982" s="248" t="str">
        <f ca="1">IF(ISERROR($S982),"",OFFSET('Smelter Reference List'!$I$4,$S982-4,0))</f>
        <v/>
      </c>
      <c r="K982" s="245"/>
      <c r="L982" s="245"/>
      <c r="M982" s="245"/>
      <c r="N982" s="245"/>
      <c r="O982" s="245"/>
      <c r="P982" s="245"/>
      <c r="Q982" s="246"/>
      <c r="R982" s="233"/>
      <c r="S982" s="234" t="e">
        <f>IF(C982="",NA(),MATCH($B982&amp;$C982,'Smelter Reference List'!$J:$J,0))</f>
        <v>#N/A</v>
      </c>
      <c r="T982" s="235"/>
      <c r="U982" s="235">
        <f t="shared" ca="1" si="30"/>
        <v>0</v>
      </c>
      <c r="V982" s="235"/>
      <c r="W982" s="235"/>
      <c r="Y982" s="228" t="str">
        <f t="shared" si="31"/>
        <v/>
      </c>
    </row>
    <row r="983" spans="1:25" s="228" customFormat="1" ht="20.25">
      <c r="A983" s="257"/>
      <c r="B983" s="232" t="str">
        <f>IF(LEN(A983)=0,"",INDEX('Smelter Reference List'!$A:$A,MATCH($A983,'Smelter Reference List'!$E:$E,0)))</f>
        <v/>
      </c>
      <c r="C983" s="297" t="str">
        <f>IF(LEN(A983)=0,"",INDEX('Smelter Reference List'!$C:$C,MATCH($A983,'Smelter Reference List'!$E:$E,0)))</f>
        <v/>
      </c>
      <c r="D983" s="161" t="str">
        <f ca="1">IF(ISERROR($S983),"",OFFSET('Smelter Reference List'!$C$4,$S983-4,0)&amp;"")</f>
        <v/>
      </c>
      <c r="E983" s="161" t="str">
        <f ca="1">IF(ISERROR($S983),"",OFFSET('Smelter Reference List'!$D$4,$S983-4,0)&amp;"")</f>
        <v/>
      </c>
      <c r="F983" s="161" t="str">
        <f ca="1">IF(ISERROR($S983),"",OFFSET('Smelter Reference List'!$E$4,$S983-4,0))</f>
        <v/>
      </c>
      <c r="G983" s="161" t="str">
        <f ca="1">IF(C983=$U$4,"Enter smelter details", IF(ISERROR($S983),"",OFFSET('Smelter Reference List'!$F$4,$S983-4,0)))</f>
        <v/>
      </c>
      <c r="H983" s="247" t="str">
        <f ca="1">IF(ISERROR($S983),"",OFFSET('Smelter Reference List'!$G$4,$S983-4,0))</f>
        <v/>
      </c>
      <c r="I983" s="248" t="str">
        <f ca="1">IF(ISERROR($S983),"",OFFSET('Smelter Reference List'!$H$4,$S983-4,0))</f>
        <v/>
      </c>
      <c r="J983" s="248" t="str">
        <f ca="1">IF(ISERROR($S983),"",OFFSET('Smelter Reference List'!$I$4,$S983-4,0))</f>
        <v/>
      </c>
      <c r="K983" s="245"/>
      <c r="L983" s="245"/>
      <c r="M983" s="245"/>
      <c r="N983" s="245"/>
      <c r="O983" s="245"/>
      <c r="P983" s="245"/>
      <c r="Q983" s="246"/>
      <c r="R983" s="233"/>
      <c r="S983" s="234" t="e">
        <f>IF(C983="",NA(),MATCH($B983&amp;$C983,'Smelter Reference List'!$J:$J,0))</f>
        <v>#N/A</v>
      </c>
      <c r="T983" s="235"/>
      <c r="U983" s="235">
        <f t="shared" ca="1" si="30"/>
        <v>0</v>
      </c>
      <c r="V983" s="235"/>
      <c r="W983" s="235"/>
      <c r="Y983" s="228" t="str">
        <f t="shared" si="31"/>
        <v/>
      </c>
    </row>
    <row r="984" spans="1:25" s="228" customFormat="1" ht="20.25">
      <c r="A984" s="257"/>
      <c r="B984" s="232" t="str">
        <f>IF(LEN(A984)=0,"",INDEX('Smelter Reference List'!$A:$A,MATCH($A984,'Smelter Reference List'!$E:$E,0)))</f>
        <v/>
      </c>
      <c r="C984" s="297" t="str">
        <f>IF(LEN(A984)=0,"",INDEX('Smelter Reference List'!$C:$C,MATCH($A984,'Smelter Reference List'!$E:$E,0)))</f>
        <v/>
      </c>
      <c r="D984" s="161" t="str">
        <f ca="1">IF(ISERROR($S984),"",OFFSET('Smelter Reference List'!$C$4,$S984-4,0)&amp;"")</f>
        <v/>
      </c>
      <c r="E984" s="161" t="str">
        <f ca="1">IF(ISERROR($S984),"",OFFSET('Smelter Reference List'!$D$4,$S984-4,0)&amp;"")</f>
        <v/>
      </c>
      <c r="F984" s="161" t="str">
        <f ca="1">IF(ISERROR($S984),"",OFFSET('Smelter Reference List'!$E$4,$S984-4,0))</f>
        <v/>
      </c>
      <c r="G984" s="161" t="str">
        <f ca="1">IF(C984=$U$4,"Enter smelter details", IF(ISERROR($S984),"",OFFSET('Smelter Reference List'!$F$4,$S984-4,0)))</f>
        <v/>
      </c>
      <c r="H984" s="247" t="str">
        <f ca="1">IF(ISERROR($S984),"",OFFSET('Smelter Reference List'!$G$4,$S984-4,0))</f>
        <v/>
      </c>
      <c r="I984" s="248" t="str">
        <f ca="1">IF(ISERROR($S984),"",OFFSET('Smelter Reference List'!$H$4,$S984-4,0))</f>
        <v/>
      </c>
      <c r="J984" s="248" t="str">
        <f ca="1">IF(ISERROR($S984),"",OFFSET('Smelter Reference List'!$I$4,$S984-4,0))</f>
        <v/>
      </c>
      <c r="K984" s="245"/>
      <c r="L984" s="245"/>
      <c r="M984" s="245"/>
      <c r="N984" s="245"/>
      <c r="O984" s="245"/>
      <c r="P984" s="245"/>
      <c r="Q984" s="246"/>
      <c r="R984" s="233"/>
      <c r="S984" s="234" t="e">
        <f>IF(C984="",NA(),MATCH($B984&amp;$C984,'Smelter Reference List'!$J:$J,0))</f>
        <v>#N/A</v>
      </c>
      <c r="T984" s="235"/>
      <c r="U984" s="235">
        <f t="shared" ca="1" si="30"/>
        <v>0</v>
      </c>
      <c r="V984" s="235"/>
      <c r="W984" s="235"/>
      <c r="Y984" s="228" t="str">
        <f t="shared" si="31"/>
        <v/>
      </c>
    </row>
    <row r="985" spans="1:25" s="228" customFormat="1" ht="20.25">
      <c r="A985" s="257"/>
      <c r="B985" s="232" t="str">
        <f>IF(LEN(A985)=0,"",INDEX('Smelter Reference List'!$A:$A,MATCH($A985,'Smelter Reference List'!$E:$E,0)))</f>
        <v/>
      </c>
      <c r="C985" s="297" t="str">
        <f>IF(LEN(A985)=0,"",INDEX('Smelter Reference List'!$C:$C,MATCH($A985,'Smelter Reference List'!$E:$E,0)))</f>
        <v/>
      </c>
      <c r="D985" s="161" t="str">
        <f ca="1">IF(ISERROR($S985),"",OFFSET('Smelter Reference List'!$C$4,$S985-4,0)&amp;"")</f>
        <v/>
      </c>
      <c r="E985" s="161" t="str">
        <f ca="1">IF(ISERROR($S985),"",OFFSET('Smelter Reference List'!$D$4,$S985-4,0)&amp;"")</f>
        <v/>
      </c>
      <c r="F985" s="161" t="str">
        <f ca="1">IF(ISERROR($S985),"",OFFSET('Smelter Reference List'!$E$4,$S985-4,0))</f>
        <v/>
      </c>
      <c r="G985" s="161" t="str">
        <f ca="1">IF(C985=$U$4,"Enter smelter details", IF(ISERROR($S985),"",OFFSET('Smelter Reference List'!$F$4,$S985-4,0)))</f>
        <v/>
      </c>
      <c r="H985" s="247" t="str">
        <f ca="1">IF(ISERROR($S985),"",OFFSET('Smelter Reference List'!$G$4,$S985-4,0))</f>
        <v/>
      </c>
      <c r="I985" s="248" t="str">
        <f ca="1">IF(ISERROR($S985),"",OFFSET('Smelter Reference List'!$H$4,$S985-4,0))</f>
        <v/>
      </c>
      <c r="J985" s="248" t="str">
        <f ca="1">IF(ISERROR($S985),"",OFFSET('Smelter Reference List'!$I$4,$S985-4,0))</f>
        <v/>
      </c>
      <c r="K985" s="245"/>
      <c r="L985" s="245"/>
      <c r="M985" s="245"/>
      <c r="N985" s="245"/>
      <c r="O985" s="245"/>
      <c r="P985" s="245"/>
      <c r="Q985" s="246"/>
      <c r="R985" s="233"/>
      <c r="S985" s="234" t="e">
        <f>IF(C985="",NA(),MATCH($B985&amp;$C985,'Smelter Reference List'!$J:$J,0))</f>
        <v>#N/A</v>
      </c>
      <c r="T985" s="235"/>
      <c r="U985" s="235">
        <f t="shared" ca="1" si="30"/>
        <v>0</v>
      </c>
      <c r="V985" s="235"/>
      <c r="W985" s="235"/>
      <c r="Y985" s="228" t="str">
        <f t="shared" si="31"/>
        <v/>
      </c>
    </row>
    <row r="986" spans="1:25" s="228" customFormat="1" ht="20.25">
      <c r="A986" s="257"/>
      <c r="B986" s="232" t="str">
        <f>IF(LEN(A986)=0,"",INDEX('Smelter Reference List'!$A:$A,MATCH($A986,'Smelter Reference List'!$E:$E,0)))</f>
        <v/>
      </c>
      <c r="C986" s="297" t="str">
        <f>IF(LEN(A986)=0,"",INDEX('Smelter Reference List'!$C:$C,MATCH($A986,'Smelter Reference List'!$E:$E,0)))</f>
        <v/>
      </c>
      <c r="D986" s="161" t="str">
        <f ca="1">IF(ISERROR($S986),"",OFFSET('Smelter Reference List'!$C$4,$S986-4,0)&amp;"")</f>
        <v/>
      </c>
      <c r="E986" s="161" t="str">
        <f ca="1">IF(ISERROR($S986),"",OFFSET('Smelter Reference List'!$D$4,$S986-4,0)&amp;"")</f>
        <v/>
      </c>
      <c r="F986" s="161" t="str">
        <f ca="1">IF(ISERROR($S986),"",OFFSET('Smelter Reference List'!$E$4,$S986-4,0))</f>
        <v/>
      </c>
      <c r="G986" s="161" t="str">
        <f ca="1">IF(C986=$U$4,"Enter smelter details", IF(ISERROR($S986),"",OFFSET('Smelter Reference List'!$F$4,$S986-4,0)))</f>
        <v/>
      </c>
      <c r="H986" s="247" t="str">
        <f ca="1">IF(ISERROR($S986),"",OFFSET('Smelter Reference List'!$G$4,$S986-4,0))</f>
        <v/>
      </c>
      <c r="I986" s="248" t="str">
        <f ca="1">IF(ISERROR($S986),"",OFFSET('Smelter Reference List'!$H$4,$S986-4,0))</f>
        <v/>
      </c>
      <c r="J986" s="248" t="str">
        <f ca="1">IF(ISERROR($S986),"",OFFSET('Smelter Reference List'!$I$4,$S986-4,0))</f>
        <v/>
      </c>
      <c r="K986" s="245"/>
      <c r="L986" s="245"/>
      <c r="M986" s="245"/>
      <c r="N986" s="245"/>
      <c r="O986" s="245"/>
      <c r="P986" s="245"/>
      <c r="Q986" s="246"/>
      <c r="R986" s="233"/>
      <c r="S986" s="234" t="e">
        <f>IF(C986="",NA(),MATCH($B986&amp;$C986,'Smelter Reference List'!$J:$J,0))</f>
        <v>#N/A</v>
      </c>
      <c r="T986" s="235"/>
      <c r="U986" s="235">
        <f t="shared" ca="1" si="30"/>
        <v>0</v>
      </c>
      <c r="V986" s="235"/>
      <c r="W986" s="235"/>
      <c r="Y986" s="228" t="str">
        <f t="shared" si="31"/>
        <v/>
      </c>
    </row>
    <row r="987" spans="1:25" s="228" customFormat="1" ht="20.25">
      <c r="A987" s="257"/>
      <c r="B987" s="232" t="str">
        <f>IF(LEN(A987)=0,"",INDEX('Smelter Reference List'!$A:$A,MATCH($A987,'Smelter Reference List'!$E:$E,0)))</f>
        <v/>
      </c>
      <c r="C987" s="297" t="str">
        <f>IF(LEN(A987)=0,"",INDEX('Smelter Reference List'!$C:$C,MATCH($A987,'Smelter Reference List'!$E:$E,0)))</f>
        <v/>
      </c>
      <c r="D987" s="161" t="str">
        <f ca="1">IF(ISERROR($S987),"",OFFSET('Smelter Reference List'!$C$4,$S987-4,0)&amp;"")</f>
        <v/>
      </c>
      <c r="E987" s="161" t="str">
        <f ca="1">IF(ISERROR($S987),"",OFFSET('Smelter Reference List'!$D$4,$S987-4,0)&amp;"")</f>
        <v/>
      </c>
      <c r="F987" s="161" t="str">
        <f ca="1">IF(ISERROR($S987),"",OFFSET('Smelter Reference List'!$E$4,$S987-4,0))</f>
        <v/>
      </c>
      <c r="G987" s="161" t="str">
        <f ca="1">IF(C987=$U$4,"Enter smelter details", IF(ISERROR($S987),"",OFFSET('Smelter Reference List'!$F$4,$S987-4,0)))</f>
        <v/>
      </c>
      <c r="H987" s="247" t="str">
        <f ca="1">IF(ISERROR($S987),"",OFFSET('Smelter Reference List'!$G$4,$S987-4,0))</f>
        <v/>
      </c>
      <c r="I987" s="248" t="str">
        <f ca="1">IF(ISERROR($S987),"",OFFSET('Smelter Reference List'!$H$4,$S987-4,0))</f>
        <v/>
      </c>
      <c r="J987" s="248" t="str">
        <f ca="1">IF(ISERROR($S987),"",OFFSET('Smelter Reference List'!$I$4,$S987-4,0))</f>
        <v/>
      </c>
      <c r="K987" s="245"/>
      <c r="L987" s="245"/>
      <c r="M987" s="245"/>
      <c r="N987" s="245"/>
      <c r="O987" s="245"/>
      <c r="P987" s="245"/>
      <c r="Q987" s="246"/>
      <c r="R987" s="233"/>
      <c r="S987" s="234" t="e">
        <f>IF(C987="",NA(),MATCH($B987&amp;$C987,'Smelter Reference List'!$J:$J,0))</f>
        <v>#N/A</v>
      </c>
      <c r="T987" s="235"/>
      <c r="U987" s="235">
        <f t="shared" ca="1" si="30"/>
        <v>0</v>
      </c>
      <c r="V987" s="235"/>
      <c r="W987" s="235"/>
      <c r="Y987" s="228" t="str">
        <f t="shared" si="31"/>
        <v/>
      </c>
    </row>
    <row r="988" spans="1:25" s="228" customFormat="1" ht="20.25">
      <c r="A988" s="257"/>
      <c r="B988" s="232" t="str">
        <f>IF(LEN(A988)=0,"",INDEX('Smelter Reference List'!$A:$A,MATCH($A988,'Smelter Reference List'!$E:$E,0)))</f>
        <v/>
      </c>
      <c r="C988" s="297" t="str">
        <f>IF(LEN(A988)=0,"",INDEX('Smelter Reference List'!$C:$C,MATCH($A988,'Smelter Reference List'!$E:$E,0)))</f>
        <v/>
      </c>
      <c r="D988" s="161" t="str">
        <f ca="1">IF(ISERROR($S988),"",OFFSET('Smelter Reference List'!$C$4,$S988-4,0)&amp;"")</f>
        <v/>
      </c>
      <c r="E988" s="161" t="str">
        <f ca="1">IF(ISERROR($S988),"",OFFSET('Smelter Reference List'!$D$4,$S988-4,0)&amp;"")</f>
        <v/>
      </c>
      <c r="F988" s="161" t="str">
        <f ca="1">IF(ISERROR($S988),"",OFFSET('Smelter Reference List'!$E$4,$S988-4,0))</f>
        <v/>
      </c>
      <c r="G988" s="161" t="str">
        <f ca="1">IF(C988=$U$4,"Enter smelter details", IF(ISERROR($S988),"",OFFSET('Smelter Reference List'!$F$4,$S988-4,0)))</f>
        <v/>
      </c>
      <c r="H988" s="247" t="str">
        <f ca="1">IF(ISERROR($S988),"",OFFSET('Smelter Reference List'!$G$4,$S988-4,0))</f>
        <v/>
      </c>
      <c r="I988" s="248" t="str">
        <f ca="1">IF(ISERROR($S988),"",OFFSET('Smelter Reference List'!$H$4,$S988-4,0))</f>
        <v/>
      </c>
      <c r="J988" s="248" t="str">
        <f ca="1">IF(ISERROR($S988),"",OFFSET('Smelter Reference List'!$I$4,$S988-4,0))</f>
        <v/>
      </c>
      <c r="K988" s="245"/>
      <c r="L988" s="245"/>
      <c r="M988" s="245"/>
      <c r="N988" s="245"/>
      <c r="O988" s="245"/>
      <c r="P988" s="245"/>
      <c r="Q988" s="246"/>
      <c r="R988" s="233"/>
      <c r="S988" s="234" t="e">
        <f>IF(C988="",NA(),MATCH($B988&amp;$C988,'Smelter Reference List'!$J:$J,0))</f>
        <v>#N/A</v>
      </c>
      <c r="T988" s="235"/>
      <c r="U988" s="235">
        <f t="shared" ca="1" si="30"/>
        <v>0</v>
      </c>
      <c r="V988" s="235"/>
      <c r="W988" s="235"/>
      <c r="Y988" s="228" t="str">
        <f t="shared" si="31"/>
        <v/>
      </c>
    </row>
    <row r="989" spans="1:25" s="228" customFormat="1" ht="20.25">
      <c r="A989" s="257"/>
      <c r="B989" s="232" t="str">
        <f>IF(LEN(A989)=0,"",INDEX('Smelter Reference List'!$A:$A,MATCH($A989,'Smelter Reference List'!$E:$E,0)))</f>
        <v/>
      </c>
      <c r="C989" s="297" t="str">
        <f>IF(LEN(A989)=0,"",INDEX('Smelter Reference List'!$C:$C,MATCH($A989,'Smelter Reference List'!$E:$E,0)))</f>
        <v/>
      </c>
      <c r="D989" s="161" t="str">
        <f ca="1">IF(ISERROR($S989),"",OFFSET('Smelter Reference List'!$C$4,$S989-4,0)&amp;"")</f>
        <v/>
      </c>
      <c r="E989" s="161" t="str">
        <f ca="1">IF(ISERROR($S989),"",OFFSET('Smelter Reference List'!$D$4,$S989-4,0)&amp;"")</f>
        <v/>
      </c>
      <c r="F989" s="161" t="str">
        <f ca="1">IF(ISERROR($S989),"",OFFSET('Smelter Reference List'!$E$4,$S989-4,0))</f>
        <v/>
      </c>
      <c r="G989" s="161" t="str">
        <f ca="1">IF(C989=$U$4,"Enter smelter details", IF(ISERROR($S989),"",OFFSET('Smelter Reference List'!$F$4,$S989-4,0)))</f>
        <v/>
      </c>
      <c r="H989" s="247" t="str">
        <f ca="1">IF(ISERROR($S989),"",OFFSET('Smelter Reference List'!$G$4,$S989-4,0))</f>
        <v/>
      </c>
      <c r="I989" s="248" t="str">
        <f ca="1">IF(ISERROR($S989),"",OFFSET('Smelter Reference List'!$H$4,$S989-4,0))</f>
        <v/>
      </c>
      <c r="J989" s="248" t="str">
        <f ca="1">IF(ISERROR($S989),"",OFFSET('Smelter Reference List'!$I$4,$S989-4,0))</f>
        <v/>
      </c>
      <c r="K989" s="245"/>
      <c r="L989" s="245"/>
      <c r="M989" s="245"/>
      <c r="N989" s="245"/>
      <c r="O989" s="245"/>
      <c r="P989" s="245"/>
      <c r="Q989" s="246"/>
      <c r="R989" s="233"/>
      <c r="S989" s="234" t="e">
        <f>IF(C989="",NA(),MATCH($B989&amp;$C989,'Smelter Reference List'!$J:$J,0))</f>
        <v>#N/A</v>
      </c>
      <c r="T989" s="235"/>
      <c r="U989" s="235">
        <f t="shared" ca="1" si="30"/>
        <v>0</v>
      </c>
      <c r="V989" s="235"/>
      <c r="W989" s="235"/>
      <c r="Y989" s="228" t="str">
        <f t="shared" si="31"/>
        <v/>
      </c>
    </row>
    <row r="990" spans="1:25" s="228" customFormat="1" ht="20.25">
      <c r="A990" s="257"/>
      <c r="B990" s="232" t="str">
        <f>IF(LEN(A990)=0,"",INDEX('Smelter Reference List'!$A:$A,MATCH($A990,'Smelter Reference List'!$E:$E,0)))</f>
        <v/>
      </c>
      <c r="C990" s="297" t="str">
        <f>IF(LEN(A990)=0,"",INDEX('Smelter Reference List'!$C:$C,MATCH($A990,'Smelter Reference List'!$E:$E,0)))</f>
        <v/>
      </c>
      <c r="D990" s="161" t="str">
        <f ca="1">IF(ISERROR($S990),"",OFFSET('Smelter Reference List'!$C$4,$S990-4,0)&amp;"")</f>
        <v/>
      </c>
      <c r="E990" s="161" t="str">
        <f ca="1">IF(ISERROR($S990),"",OFFSET('Smelter Reference List'!$D$4,$S990-4,0)&amp;"")</f>
        <v/>
      </c>
      <c r="F990" s="161" t="str">
        <f ca="1">IF(ISERROR($S990),"",OFFSET('Smelter Reference List'!$E$4,$S990-4,0))</f>
        <v/>
      </c>
      <c r="G990" s="161" t="str">
        <f ca="1">IF(C990=$U$4,"Enter smelter details", IF(ISERROR($S990),"",OFFSET('Smelter Reference List'!$F$4,$S990-4,0)))</f>
        <v/>
      </c>
      <c r="H990" s="247" t="str">
        <f ca="1">IF(ISERROR($S990),"",OFFSET('Smelter Reference List'!$G$4,$S990-4,0))</f>
        <v/>
      </c>
      <c r="I990" s="248" t="str">
        <f ca="1">IF(ISERROR($S990),"",OFFSET('Smelter Reference List'!$H$4,$S990-4,0))</f>
        <v/>
      </c>
      <c r="J990" s="248" t="str">
        <f ca="1">IF(ISERROR($S990),"",OFFSET('Smelter Reference List'!$I$4,$S990-4,0))</f>
        <v/>
      </c>
      <c r="K990" s="245"/>
      <c r="L990" s="245"/>
      <c r="M990" s="245"/>
      <c r="N990" s="245"/>
      <c r="O990" s="245"/>
      <c r="P990" s="245"/>
      <c r="Q990" s="246"/>
      <c r="R990" s="233"/>
      <c r="S990" s="234" t="e">
        <f>IF(C990="",NA(),MATCH($B990&amp;$C990,'Smelter Reference List'!$J:$J,0))</f>
        <v>#N/A</v>
      </c>
      <c r="T990" s="235"/>
      <c r="U990" s="235">
        <f t="shared" ca="1" si="30"/>
        <v>0</v>
      </c>
      <c r="V990" s="235"/>
      <c r="W990" s="235"/>
      <c r="Y990" s="228" t="str">
        <f t="shared" si="31"/>
        <v/>
      </c>
    </row>
    <row r="991" spans="1:25" s="228" customFormat="1" ht="20.25">
      <c r="A991" s="257"/>
      <c r="B991" s="232" t="str">
        <f>IF(LEN(A991)=0,"",INDEX('Smelter Reference List'!$A:$A,MATCH($A991,'Smelter Reference List'!$E:$E,0)))</f>
        <v/>
      </c>
      <c r="C991" s="297" t="str">
        <f>IF(LEN(A991)=0,"",INDEX('Smelter Reference List'!$C:$C,MATCH($A991,'Smelter Reference List'!$E:$E,0)))</f>
        <v/>
      </c>
      <c r="D991" s="161" t="str">
        <f ca="1">IF(ISERROR($S991),"",OFFSET('Smelter Reference List'!$C$4,$S991-4,0)&amp;"")</f>
        <v/>
      </c>
      <c r="E991" s="161" t="str">
        <f ca="1">IF(ISERROR($S991),"",OFFSET('Smelter Reference List'!$D$4,$S991-4,0)&amp;"")</f>
        <v/>
      </c>
      <c r="F991" s="161" t="str">
        <f ca="1">IF(ISERROR($S991),"",OFFSET('Smelter Reference List'!$E$4,$S991-4,0))</f>
        <v/>
      </c>
      <c r="G991" s="161" t="str">
        <f ca="1">IF(C991=$U$4,"Enter smelter details", IF(ISERROR($S991),"",OFFSET('Smelter Reference List'!$F$4,$S991-4,0)))</f>
        <v/>
      </c>
      <c r="H991" s="247" t="str">
        <f ca="1">IF(ISERROR($S991),"",OFFSET('Smelter Reference List'!$G$4,$S991-4,0))</f>
        <v/>
      </c>
      <c r="I991" s="248" t="str">
        <f ca="1">IF(ISERROR($S991),"",OFFSET('Smelter Reference List'!$H$4,$S991-4,0))</f>
        <v/>
      </c>
      <c r="J991" s="248" t="str">
        <f ca="1">IF(ISERROR($S991),"",OFFSET('Smelter Reference List'!$I$4,$S991-4,0))</f>
        <v/>
      </c>
      <c r="K991" s="245"/>
      <c r="L991" s="245"/>
      <c r="M991" s="245"/>
      <c r="N991" s="245"/>
      <c r="O991" s="245"/>
      <c r="P991" s="245"/>
      <c r="Q991" s="246"/>
      <c r="R991" s="233"/>
      <c r="S991" s="234" t="e">
        <f>IF(C991="",NA(),MATCH($B991&amp;$C991,'Smelter Reference List'!$J:$J,0))</f>
        <v>#N/A</v>
      </c>
      <c r="T991" s="235"/>
      <c r="U991" s="235">
        <f t="shared" ca="1" si="30"/>
        <v>0</v>
      </c>
      <c r="V991" s="235"/>
      <c r="W991" s="235"/>
      <c r="Y991" s="228" t="str">
        <f t="shared" si="31"/>
        <v/>
      </c>
    </row>
    <row r="992" spans="1:25" s="228" customFormat="1" ht="20.25">
      <c r="A992" s="257"/>
      <c r="B992" s="232" t="str">
        <f>IF(LEN(A992)=0,"",INDEX('Smelter Reference List'!$A:$A,MATCH($A992,'Smelter Reference List'!$E:$E,0)))</f>
        <v/>
      </c>
      <c r="C992" s="297" t="str">
        <f>IF(LEN(A992)=0,"",INDEX('Smelter Reference List'!$C:$C,MATCH($A992,'Smelter Reference List'!$E:$E,0)))</f>
        <v/>
      </c>
      <c r="D992" s="161" t="str">
        <f ca="1">IF(ISERROR($S992),"",OFFSET('Smelter Reference List'!$C$4,$S992-4,0)&amp;"")</f>
        <v/>
      </c>
      <c r="E992" s="161" t="str">
        <f ca="1">IF(ISERROR($S992),"",OFFSET('Smelter Reference List'!$D$4,$S992-4,0)&amp;"")</f>
        <v/>
      </c>
      <c r="F992" s="161" t="str">
        <f ca="1">IF(ISERROR($S992),"",OFFSET('Smelter Reference List'!$E$4,$S992-4,0))</f>
        <v/>
      </c>
      <c r="G992" s="161" t="str">
        <f ca="1">IF(C992=$U$4,"Enter smelter details", IF(ISERROR($S992),"",OFFSET('Smelter Reference List'!$F$4,$S992-4,0)))</f>
        <v/>
      </c>
      <c r="H992" s="247" t="str">
        <f ca="1">IF(ISERROR($S992),"",OFFSET('Smelter Reference List'!$G$4,$S992-4,0))</f>
        <v/>
      </c>
      <c r="I992" s="248" t="str">
        <f ca="1">IF(ISERROR($S992),"",OFFSET('Smelter Reference List'!$H$4,$S992-4,0))</f>
        <v/>
      </c>
      <c r="J992" s="248" t="str">
        <f ca="1">IF(ISERROR($S992),"",OFFSET('Smelter Reference List'!$I$4,$S992-4,0))</f>
        <v/>
      </c>
      <c r="K992" s="245"/>
      <c r="L992" s="245"/>
      <c r="M992" s="245"/>
      <c r="N992" s="245"/>
      <c r="O992" s="245"/>
      <c r="P992" s="245"/>
      <c r="Q992" s="246"/>
      <c r="R992" s="233"/>
      <c r="S992" s="234" t="e">
        <f>IF(C992="",NA(),MATCH($B992&amp;$C992,'Smelter Reference List'!$J:$J,0))</f>
        <v>#N/A</v>
      </c>
      <c r="T992" s="235"/>
      <c r="U992" s="235">
        <f t="shared" ca="1" si="30"/>
        <v>0</v>
      </c>
      <c r="V992" s="235"/>
      <c r="W992" s="235"/>
      <c r="Y992" s="228" t="str">
        <f t="shared" si="31"/>
        <v/>
      </c>
    </row>
    <row r="993" spans="1:25" s="228" customFormat="1" ht="20.25">
      <c r="A993" s="257"/>
      <c r="B993" s="232" t="str">
        <f>IF(LEN(A993)=0,"",INDEX('Smelter Reference List'!$A:$A,MATCH($A993,'Smelter Reference List'!$E:$E,0)))</f>
        <v/>
      </c>
      <c r="C993" s="297" t="str">
        <f>IF(LEN(A993)=0,"",INDEX('Smelter Reference List'!$C:$C,MATCH($A993,'Smelter Reference List'!$E:$E,0)))</f>
        <v/>
      </c>
      <c r="D993" s="161" t="str">
        <f ca="1">IF(ISERROR($S993),"",OFFSET('Smelter Reference List'!$C$4,$S993-4,0)&amp;"")</f>
        <v/>
      </c>
      <c r="E993" s="161" t="str">
        <f ca="1">IF(ISERROR($S993),"",OFFSET('Smelter Reference List'!$D$4,$S993-4,0)&amp;"")</f>
        <v/>
      </c>
      <c r="F993" s="161" t="str">
        <f ca="1">IF(ISERROR($S993),"",OFFSET('Smelter Reference List'!$E$4,$S993-4,0))</f>
        <v/>
      </c>
      <c r="G993" s="161" t="str">
        <f ca="1">IF(C993=$U$4,"Enter smelter details", IF(ISERROR($S993),"",OFFSET('Smelter Reference List'!$F$4,$S993-4,0)))</f>
        <v/>
      </c>
      <c r="H993" s="247" t="str">
        <f ca="1">IF(ISERROR($S993),"",OFFSET('Smelter Reference List'!$G$4,$S993-4,0))</f>
        <v/>
      </c>
      <c r="I993" s="248" t="str">
        <f ca="1">IF(ISERROR($S993),"",OFFSET('Smelter Reference List'!$H$4,$S993-4,0))</f>
        <v/>
      </c>
      <c r="J993" s="248" t="str">
        <f ca="1">IF(ISERROR($S993),"",OFFSET('Smelter Reference List'!$I$4,$S993-4,0))</f>
        <v/>
      </c>
      <c r="K993" s="245"/>
      <c r="L993" s="245"/>
      <c r="M993" s="245"/>
      <c r="N993" s="245"/>
      <c r="O993" s="245"/>
      <c r="P993" s="245"/>
      <c r="Q993" s="246"/>
      <c r="R993" s="233"/>
      <c r="S993" s="234" t="e">
        <f>IF(C993="",NA(),MATCH($B993&amp;$C993,'Smelter Reference List'!$J:$J,0))</f>
        <v>#N/A</v>
      </c>
      <c r="T993" s="235"/>
      <c r="U993" s="235">
        <f t="shared" ca="1" si="30"/>
        <v>0</v>
      </c>
      <c r="V993" s="235"/>
      <c r="W993" s="235"/>
      <c r="Y993" s="228" t="str">
        <f t="shared" si="31"/>
        <v/>
      </c>
    </row>
    <row r="994" spans="1:25" s="228" customFormat="1" ht="20.25">
      <c r="A994" s="257"/>
      <c r="B994" s="232" t="str">
        <f>IF(LEN(A994)=0,"",INDEX('Smelter Reference List'!$A:$A,MATCH($A994,'Smelter Reference List'!$E:$E,0)))</f>
        <v/>
      </c>
      <c r="C994" s="297" t="str">
        <f>IF(LEN(A994)=0,"",INDEX('Smelter Reference List'!$C:$C,MATCH($A994,'Smelter Reference List'!$E:$E,0)))</f>
        <v/>
      </c>
      <c r="D994" s="161" t="str">
        <f ca="1">IF(ISERROR($S994),"",OFFSET('Smelter Reference List'!$C$4,$S994-4,0)&amp;"")</f>
        <v/>
      </c>
      <c r="E994" s="161" t="str">
        <f ca="1">IF(ISERROR($S994),"",OFFSET('Smelter Reference List'!$D$4,$S994-4,0)&amp;"")</f>
        <v/>
      </c>
      <c r="F994" s="161" t="str">
        <f ca="1">IF(ISERROR($S994),"",OFFSET('Smelter Reference List'!$E$4,$S994-4,0))</f>
        <v/>
      </c>
      <c r="G994" s="161" t="str">
        <f ca="1">IF(C994=$U$4,"Enter smelter details", IF(ISERROR($S994),"",OFFSET('Smelter Reference List'!$F$4,$S994-4,0)))</f>
        <v/>
      </c>
      <c r="H994" s="247" t="str">
        <f ca="1">IF(ISERROR($S994),"",OFFSET('Smelter Reference List'!$G$4,$S994-4,0))</f>
        <v/>
      </c>
      <c r="I994" s="248" t="str">
        <f ca="1">IF(ISERROR($S994),"",OFFSET('Smelter Reference List'!$H$4,$S994-4,0))</f>
        <v/>
      </c>
      <c r="J994" s="248" t="str">
        <f ca="1">IF(ISERROR($S994),"",OFFSET('Smelter Reference List'!$I$4,$S994-4,0))</f>
        <v/>
      </c>
      <c r="K994" s="245"/>
      <c r="L994" s="245"/>
      <c r="M994" s="245"/>
      <c r="N994" s="245"/>
      <c r="O994" s="245"/>
      <c r="P994" s="245"/>
      <c r="Q994" s="246"/>
      <c r="R994" s="233"/>
      <c r="S994" s="234" t="e">
        <f>IF(C994="",NA(),MATCH($B994&amp;$C994,'Smelter Reference List'!$J:$J,0))</f>
        <v>#N/A</v>
      </c>
      <c r="T994" s="235"/>
      <c r="U994" s="235">
        <f t="shared" ca="1" si="30"/>
        <v>0</v>
      </c>
      <c r="V994" s="235"/>
      <c r="W994" s="235"/>
      <c r="Y994" s="228" t="str">
        <f t="shared" si="31"/>
        <v/>
      </c>
    </row>
    <row r="995" spans="1:25" s="228" customFormat="1" ht="20.25">
      <c r="A995" s="257"/>
      <c r="B995" s="232" t="str">
        <f>IF(LEN(A995)=0,"",INDEX('Smelter Reference List'!$A:$A,MATCH($A995,'Smelter Reference List'!$E:$E,0)))</f>
        <v/>
      </c>
      <c r="C995" s="297" t="str">
        <f>IF(LEN(A995)=0,"",INDEX('Smelter Reference List'!$C:$C,MATCH($A995,'Smelter Reference List'!$E:$E,0)))</f>
        <v/>
      </c>
      <c r="D995" s="161" t="str">
        <f ca="1">IF(ISERROR($S995),"",OFFSET('Smelter Reference List'!$C$4,$S995-4,0)&amp;"")</f>
        <v/>
      </c>
      <c r="E995" s="161" t="str">
        <f ca="1">IF(ISERROR($S995),"",OFFSET('Smelter Reference List'!$D$4,$S995-4,0)&amp;"")</f>
        <v/>
      </c>
      <c r="F995" s="161" t="str">
        <f ca="1">IF(ISERROR($S995),"",OFFSET('Smelter Reference List'!$E$4,$S995-4,0))</f>
        <v/>
      </c>
      <c r="G995" s="161" t="str">
        <f ca="1">IF(C995=$U$4,"Enter smelter details", IF(ISERROR($S995),"",OFFSET('Smelter Reference List'!$F$4,$S995-4,0)))</f>
        <v/>
      </c>
      <c r="H995" s="247" t="str">
        <f ca="1">IF(ISERROR($S995),"",OFFSET('Smelter Reference List'!$G$4,$S995-4,0))</f>
        <v/>
      </c>
      <c r="I995" s="248" t="str">
        <f ca="1">IF(ISERROR($S995),"",OFFSET('Smelter Reference List'!$H$4,$S995-4,0))</f>
        <v/>
      </c>
      <c r="J995" s="248" t="str">
        <f ca="1">IF(ISERROR($S995),"",OFFSET('Smelter Reference List'!$I$4,$S995-4,0))</f>
        <v/>
      </c>
      <c r="K995" s="245"/>
      <c r="L995" s="245"/>
      <c r="M995" s="245"/>
      <c r="N995" s="245"/>
      <c r="O995" s="245"/>
      <c r="P995" s="245"/>
      <c r="Q995" s="246"/>
      <c r="R995" s="233"/>
      <c r="S995" s="234" t="e">
        <f>IF(C995="",NA(),MATCH($B995&amp;$C995,'Smelter Reference List'!$J:$J,0))</f>
        <v>#N/A</v>
      </c>
      <c r="T995" s="235"/>
      <c r="U995" s="235">
        <f t="shared" ca="1" si="30"/>
        <v>0</v>
      </c>
      <c r="V995" s="235"/>
      <c r="W995" s="235"/>
      <c r="Y995" s="228" t="str">
        <f t="shared" si="31"/>
        <v/>
      </c>
    </row>
    <row r="996" spans="1:25" s="228" customFormat="1" ht="20.25">
      <c r="A996" s="257"/>
      <c r="B996" s="232" t="str">
        <f>IF(LEN(A996)=0,"",INDEX('Smelter Reference List'!$A:$A,MATCH($A996,'Smelter Reference List'!$E:$E,0)))</f>
        <v/>
      </c>
      <c r="C996" s="297" t="str">
        <f>IF(LEN(A996)=0,"",INDEX('Smelter Reference List'!$C:$C,MATCH($A996,'Smelter Reference List'!$E:$E,0)))</f>
        <v/>
      </c>
      <c r="D996" s="161" t="str">
        <f ca="1">IF(ISERROR($S996),"",OFFSET('Smelter Reference List'!$C$4,$S996-4,0)&amp;"")</f>
        <v/>
      </c>
      <c r="E996" s="161" t="str">
        <f ca="1">IF(ISERROR($S996),"",OFFSET('Smelter Reference List'!$D$4,$S996-4,0)&amp;"")</f>
        <v/>
      </c>
      <c r="F996" s="161" t="str">
        <f ca="1">IF(ISERROR($S996),"",OFFSET('Smelter Reference List'!$E$4,$S996-4,0))</f>
        <v/>
      </c>
      <c r="G996" s="161" t="str">
        <f ca="1">IF(C996=$U$4,"Enter smelter details", IF(ISERROR($S996),"",OFFSET('Smelter Reference List'!$F$4,$S996-4,0)))</f>
        <v/>
      </c>
      <c r="H996" s="247" t="str">
        <f ca="1">IF(ISERROR($S996),"",OFFSET('Smelter Reference List'!$G$4,$S996-4,0))</f>
        <v/>
      </c>
      <c r="I996" s="248" t="str">
        <f ca="1">IF(ISERROR($S996),"",OFFSET('Smelter Reference List'!$H$4,$S996-4,0))</f>
        <v/>
      </c>
      <c r="J996" s="248" t="str">
        <f ca="1">IF(ISERROR($S996),"",OFFSET('Smelter Reference List'!$I$4,$S996-4,0))</f>
        <v/>
      </c>
      <c r="K996" s="245"/>
      <c r="L996" s="245"/>
      <c r="M996" s="245"/>
      <c r="N996" s="245"/>
      <c r="O996" s="245"/>
      <c r="P996" s="245"/>
      <c r="Q996" s="246"/>
      <c r="R996" s="233"/>
      <c r="S996" s="234" t="e">
        <f>IF(C996="",NA(),MATCH($B996&amp;$C996,'Smelter Reference List'!$J:$J,0))</f>
        <v>#N/A</v>
      </c>
      <c r="T996" s="235"/>
      <c r="U996" s="235">
        <f t="shared" ca="1" si="30"/>
        <v>0</v>
      </c>
      <c r="V996" s="235"/>
      <c r="W996" s="235"/>
      <c r="Y996" s="228" t="str">
        <f t="shared" si="31"/>
        <v/>
      </c>
    </row>
    <row r="997" spans="1:25" s="228" customFormat="1" ht="20.25">
      <c r="A997" s="257"/>
      <c r="B997" s="232" t="str">
        <f>IF(LEN(A997)=0,"",INDEX('Smelter Reference List'!$A:$A,MATCH($A997,'Smelter Reference List'!$E:$E,0)))</f>
        <v/>
      </c>
      <c r="C997" s="297" t="str">
        <f>IF(LEN(A997)=0,"",INDEX('Smelter Reference List'!$C:$C,MATCH($A997,'Smelter Reference List'!$E:$E,0)))</f>
        <v/>
      </c>
      <c r="D997" s="161" t="str">
        <f ca="1">IF(ISERROR($S997),"",OFFSET('Smelter Reference List'!$C$4,$S997-4,0)&amp;"")</f>
        <v/>
      </c>
      <c r="E997" s="161" t="str">
        <f ca="1">IF(ISERROR($S997),"",OFFSET('Smelter Reference List'!$D$4,$S997-4,0)&amp;"")</f>
        <v/>
      </c>
      <c r="F997" s="161" t="str">
        <f ca="1">IF(ISERROR($S997),"",OFFSET('Smelter Reference List'!$E$4,$S997-4,0))</f>
        <v/>
      </c>
      <c r="G997" s="161" t="str">
        <f ca="1">IF(C997=$U$4,"Enter smelter details", IF(ISERROR($S997),"",OFFSET('Smelter Reference List'!$F$4,$S997-4,0)))</f>
        <v/>
      </c>
      <c r="H997" s="247" t="str">
        <f ca="1">IF(ISERROR($S997),"",OFFSET('Smelter Reference List'!$G$4,$S997-4,0))</f>
        <v/>
      </c>
      <c r="I997" s="248" t="str">
        <f ca="1">IF(ISERROR($S997),"",OFFSET('Smelter Reference List'!$H$4,$S997-4,0))</f>
        <v/>
      </c>
      <c r="J997" s="248" t="str">
        <f ca="1">IF(ISERROR($S997),"",OFFSET('Smelter Reference List'!$I$4,$S997-4,0))</f>
        <v/>
      </c>
      <c r="K997" s="245"/>
      <c r="L997" s="245"/>
      <c r="M997" s="245"/>
      <c r="N997" s="245"/>
      <c r="O997" s="245"/>
      <c r="P997" s="245"/>
      <c r="Q997" s="246"/>
      <c r="R997" s="233"/>
      <c r="S997" s="234" t="e">
        <f>IF(C997="",NA(),MATCH($B997&amp;$C997,'Smelter Reference List'!$J:$J,0))</f>
        <v>#N/A</v>
      </c>
      <c r="T997" s="235"/>
      <c r="U997" s="235">
        <f t="shared" ca="1" si="30"/>
        <v>0</v>
      </c>
      <c r="V997" s="235"/>
      <c r="W997" s="235"/>
      <c r="Y997" s="228" t="str">
        <f t="shared" si="31"/>
        <v/>
      </c>
    </row>
    <row r="998" spans="1:25" s="228" customFormat="1" ht="20.25">
      <c r="A998" s="257"/>
      <c r="B998" s="232" t="str">
        <f>IF(LEN(A998)=0,"",INDEX('Smelter Reference List'!$A:$A,MATCH($A998,'Smelter Reference List'!$E:$E,0)))</f>
        <v/>
      </c>
      <c r="C998" s="297" t="str">
        <f>IF(LEN(A998)=0,"",INDEX('Smelter Reference List'!$C:$C,MATCH($A998,'Smelter Reference List'!$E:$E,0)))</f>
        <v/>
      </c>
      <c r="D998" s="161" t="str">
        <f ca="1">IF(ISERROR($S998),"",OFFSET('Smelter Reference List'!$C$4,$S998-4,0)&amp;"")</f>
        <v/>
      </c>
      <c r="E998" s="161" t="str">
        <f ca="1">IF(ISERROR($S998),"",OFFSET('Smelter Reference List'!$D$4,$S998-4,0)&amp;"")</f>
        <v/>
      </c>
      <c r="F998" s="161" t="str">
        <f ca="1">IF(ISERROR($S998),"",OFFSET('Smelter Reference List'!$E$4,$S998-4,0))</f>
        <v/>
      </c>
      <c r="G998" s="161" t="str">
        <f ca="1">IF(C998=$U$4,"Enter smelter details", IF(ISERROR($S998),"",OFFSET('Smelter Reference List'!$F$4,$S998-4,0)))</f>
        <v/>
      </c>
      <c r="H998" s="247" t="str">
        <f ca="1">IF(ISERROR($S998),"",OFFSET('Smelter Reference List'!$G$4,$S998-4,0))</f>
        <v/>
      </c>
      <c r="I998" s="248" t="str">
        <f ca="1">IF(ISERROR($S998),"",OFFSET('Smelter Reference List'!$H$4,$S998-4,0))</f>
        <v/>
      </c>
      <c r="J998" s="248" t="str">
        <f ca="1">IF(ISERROR($S998),"",OFFSET('Smelter Reference List'!$I$4,$S998-4,0))</f>
        <v/>
      </c>
      <c r="K998" s="245"/>
      <c r="L998" s="245"/>
      <c r="M998" s="245"/>
      <c r="N998" s="245"/>
      <c r="O998" s="245"/>
      <c r="P998" s="245"/>
      <c r="Q998" s="246"/>
      <c r="R998" s="233"/>
      <c r="S998" s="234" t="e">
        <f>IF(C998="",NA(),MATCH($B998&amp;$C998,'Smelter Reference List'!$J:$J,0))</f>
        <v>#N/A</v>
      </c>
      <c r="T998" s="235"/>
      <c r="U998" s="235">
        <f t="shared" ca="1" si="30"/>
        <v>0</v>
      </c>
      <c r="V998" s="235"/>
      <c r="W998" s="235"/>
      <c r="Y998" s="228" t="str">
        <f t="shared" si="31"/>
        <v/>
      </c>
    </row>
    <row r="999" spans="1:25" s="228" customFormat="1" ht="20.25">
      <c r="A999" s="257"/>
      <c r="B999" s="232" t="str">
        <f>IF(LEN(A999)=0,"",INDEX('Smelter Reference List'!$A:$A,MATCH($A999,'Smelter Reference List'!$E:$E,0)))</f>
        <v/>
      </c>
      <c r="C999" s="297" t="str">
        <f>IF(LEN(A999)=0,"",INDEX('Smelter Reference List'!$C:$C,MATCH($A999,'Smelter Reference List'!$E:$E,0)))</f>
        <v/>
      </c>
      <c r="D999" s="161" t="str">
        <f ca="1">IF(ISERROR($S999),"",OFFSET('Smelter Reference List'!$C$4,$S999-4,0)&amp;"")</f>
        <v/>
      </c>
      <c r="E999" s="161" t="str">
        <f ca="1">IF(ISERROR($S999),"",OFFSET('Smelter Reference List'!$D$4,$S999-4,0)&amp;"")</f>
        <v/>
      </c>
      <c r="F999" s="161" t="str">
        <f ca="1">IF(ISERROR($S999),"",OFFSET('Smelter Reference List'!$E$4,$S999-4,0))</f>
        <v/>
      </c>
      <c r="G999" s="161" t="str">
        <f ca="1">IF(C999=$U$4,"Enter smelter details", IF(ISERROR($S999),"",OFFSET('Smelter Reference List'!$F$4,$S999-4,0)))</f>
        <v/>
      </c>
      <c r="H999" s="247" t="str">
        <f ca="1">IF(ISERROR($S999),"",OFFSET('Smelter Reference List'!$G$4,$S999-4,0))</f>
        <v/>
      </c>
      <c r="I999" s="248" t="str">
        <f ca="1">IF(ISERROR($S999),"",OFFSET('Smelter Reference List'!$H$4,$S999-4,0))</f>
        <v/>
      </c>
      <c r="J999" s="248" t="str">
        <f ca="1">IF(ISERROR($S999),"",OFFSET('Smelter Reference List'!$I$4,$S999-4,0))</f>
        <v/>
      </c>
      <c r="K999" s="245"/>
      <c r="L999" s="245"/>
      <c r="M999" s="245"/>
      <c r="N999" s="245"/>
      <c r="O999" s="245"/>
      <c r="P999" s="245"/>
      <c r="Q999" s="246"/>
      <c r="R999" s="233"/>
      <c r="S999" s="234" t="e">
        <f>IF(C999="",NA(),MATCH($B999&amp;$C999,'Smelter Reference List'!$J:$J,0))</f>
        <v>#N/A</v>
      </c>
      <c r="T999" s="235"/>
      <c r="U999" s="235">
        <f t="shared" ca="1" si="30"/>
        <v>0</v>
      </c>
      <c r="V999" s="235"/>
      <c r="W999" s="235"/>
      <c r="Y999" s="228" t="str">
        <f t="shared" si="31"/>
        <v/>
      </c>
    </row>
    <row r="1000" spans="1:25" s="228" customFormat="1" ht="20.25">
      <c r="A1000" s="257"/>
      <c r="B1000" s="232" t="str">
        <f>IF(LEN(A1000)=0,"",INDEX('Smelter Reference List'!$A:$A,MATCH($A1000,'Smelter Reference List'!$E:$E,0)))</f>
        <v/>
      </c>
      <c r="C1000" s="297" t="str">
        <f>IF(LEN(A1000)=0,"",INDEX('Smelter Reference List'!$C:$C,MATCH($A1000,'Smelter Reference List'!$E:$E,0)))</f>
        <v/>
      </c>
      <c r="D1000" s="161" t="str">
        <f ca="1">IF(ISERROR($S1000),"",OFFSET('Smelter Reference List'!$C$4,$S1000-4,0)&amp;"")</f>
        <v/>
      </c>
      <c r="E1000" s="161" t="str">
        <f ca="1">IF(ISERROR($S1000),"",OFFSET('Smelter Reference List'!$D$4,$S1000-4,0)&amp;"")</f>
        <v/>
      </c>
      <c r="F1000" s="161" t="str">
        <f ca="1">IF(ISERROR($S1000),"",OFFSET('Smelter Reference List'!$E$4,$S1000-4,0))</f>
        <v/>
      </c>
      <c r="G1000" s="161" t="str">
        <f ca="1">IF(C1000=$U$4,"Enter smelter details", IF(ISERROR($S1000),"",OFFSET('Smelter Reference List'!$F$4,$S1000-4,0)))</f>
        <v/>
      </c>
      <c r="H1000" s="247" t="str">
        <f ca="1">IF(ISERROR($S1000),"",OFFSET('Smelter Reference List'!$G$4,$S1000-4,0))</f>
        <v/>
      </c>
      <c r="I1000" s="248" t="str">
        <f ca="1">IF(ISERROR($S1000),"",OFFSET('Smelter Reference List'!$H$4,$S1000-4,0))</f>
        <v/>
      </c>
      <c r="J1000" s="248" t="str">
        <f ca="1">IF(ISERROR($S1000),"",OFFSET('Smelter Reference List'!$I$4,$S1000-4,0))</f>
        <v/>
      </c>
      <c r="K1000" s="245"/>
      <c r="L1000" s="245"/>
      <c r="M1000" s="245"/>
      <c r="N1000" s="245"/>
      <c r="O1000" s="245"/>
      <c r="P1000" s="245"/>
      <c r="Q1000" s="246"/>
      <c r="R1000" s="233"/>
      <c r="S1000" s="234" t="e">
        <f>IF(C1000="",NA(),MATCH($B1000&amp;$C1000,'Smelter Reference List'!$J:$J,0))</f>
        <v>#N/A</v>
      </c>
      <c r="T1000" s="235"/>
      <c r="U1000" s="235">
        <f t="shared" ca="1" si="30"/>
        <v>0</v>
      </c>
      <c r="V1000" s="235"/>
      <c r="W1000" s="235"/>
      <c r="Y1000" s="228" t="str">
        <f t="shared" si="31"/>
        <v/>
      </c>
    </row>
    <row r="1001" spans="1:25" s="228" customFormat="1" ht="20.25">
      <c r="A1001" s="257"/>
      <c r="B1001" s="232" t="str">
        <f>IF(LEN(A1001)=0,"",INDEX('Smelter Reference List'!$A:$A,MATCH($A1001,'Smelter Reference List'!$E:$E,0)))</f>
        <v/>
      </c>
      <c r="C1001" s="297" t="str">
        <f>IF(LEN(A1001)=0,"",INDEX('Smelter Reference List'!$C:$C,MATCH($A1001,'Smelter Reference List'!$E:$E,0)))</f>
        <v/>
      </c>
      <c r="D1001" s="161" t="str">
        <f ca="1">IF(ISERROR($S1001),"",OFFSET('Smelter Reference List'!$C$4,$S1001-4,0)&amp;"")</f>
        <v/>
      </c>
      <c r="E1001" s="161" t="str">
        <f ca="1">IF(ISERROR($S1001),"",OFFSET('Smelter Reference List'!$D$4,$S1001-4,0)&amp;"")</f>
        <v/>
      </c>
      <c r="F1001" s="161" t="str">
        <f ca="1">IF(ISERROR($S1001),"",OFFSET('Smelter Reference List'!$E$4,$S1001-4,0))</f>
        <v/>
      </c>
      <c r="G1001" s="161" t="str">
        <f ca="1">IF(C1001=$U$4,"Enter smelter details", IF(ISERROR($S1001),"",OFFSET('Smelter Reference List'!$F$4,$S1001-4,0)))</f>
        <v/>
      </c>
      <c r="H1001" s="247" t="str">
        <f ca="1">IF(ISERROR($S1001),"",OFFSET('Smelter Reference List'!$G$4,$S1001-4,0))</f>
        <v/>
      </c>
      <c r="I1001" s="248" t="str">
        <f ca="1">IF(ISERROR($S1001),"",OFFSET('Smelter Reference List'!$H$4,$S1001-4,0))</f>
        <v/>
      </c>
      <c r="J1001" s="248" t="str">
        <f ca="1">IF(ISERROR($S1001),"",OFFSET('Smelter Reference List'!$I$4,$S1001-4,0))</f>
        <v/>
      </c>
      <c r="K1001" s="245"/>
      <c r="L1001" s="245"/>
      <c r="M1001" s="245"/>
      <c r="N1001" s="245"/>
      <c r="O1001" s="245"/>
      <c r="P1001" s="245"/>
      <c r="Q1001" s="246"/>
      <c r="R1001" s="233"/>
      <c r="S1001" s="234" t="e">
        <f>IF(C1001="",NA(),MATCH($B1001&amp;$C1001,'Smelter Reference List'!$J:$J,0))</f>
        <v>#N/A</v>
      </c>
      <c r="T1001" s="235"/>
      <c r="U1001" s="235">
        <f t="shared" ca="1" si="30"/>
        <v>0</v>
      </c>
      <c r="V1001" s="235"/>
      <c r="W1001" s="235"/>
      <c r="Y1001" s="228" t="str">
        <f t="shared" si="31"/>
        <v/>
      </c>
    </row>
    <row r="1002" spans="1:25" s="228" customFormat="1" ht="20.25">
      <c r="A1002" s="257"/>
      <c r="B1002" s="232" t="str">
        <f>IF(LEN(A1002)=0,"",INDEX('Smelter Reference List'!$A:$A,MATCH($A1002,'Smelter Reference List'!$E:$E,0)))</f>
        <v/>
      </c>
      <c r="C1002" s="297" t="str">
        <f>IF(LEN(A1002)=0,"",INDEX('Smelter Reference List'!$C:$C,MATCH($A1002,'Smelter Reference List'!$E:$E,0)))</f>
        <v/>
      </c>
      <c r="D1002" s="161" t="str">
        <f ca="1">IF(ISERROR($S1002),"",OFFSET('Smelter Reference List'!$C$4,$S1002-4,0)&amp;"")</f>
        <v/>
      </c>
      <c r="E1002" s="161" t="str">
        <f ca="1">IF(ISERROR($S1002),"",OFFSET('Smelter Reference List'!$D$4,$S1002-4,0)&amp;"")</f>
        <v/>
      </c>
      <c r="F1002" s="161" t="str">
        <f ca="1">IF(ISERROR($S1002),"",OFFSET('Smelter Reference List'!$E$4,$S1002-4,0))</f>
        <v/>
      </c>
      <c r="G1002" s="161" t="str">
        <f ca="1">IF(C1002=$U$4,"Enter smelter details", IF(ISERROR($S1002),"",OFFSET('Smelter Reference List'!$F$4,$S1002-4,0)))</f>
        <v/>
      </c>
      <c r="H1002" s="247" t="str">
        <f ca="1">IF(ISERROR($S1002),"",OFFSET('Smelter Reference List'!$G$4,$S1002-4,0))</f>
        <v/>
      </c>
      <c r="I1002" s="248" t="str">
        <f ca="1">IF(ISERROR($S1002),"",OFFSET('Smelter Reference List'!$H$4,$S1002-4,0))</f>
        <v/>
      </c>
      <c r="J1002" s="248" t="str">
        <f ca="1">IF(ISERROR($S1002),"",OFFSET('Smelter Reference List'!$I$4,$S1002-4,0))</f>
        <v/>
      </c>
      <c r="K1002" s="245"/>
      <c r="L1002" s="245"/>
      <c r="M1002" s="245"/>
      <c r="N1002" s="245"/>
      <c r="O1002" s="245"/>
      <c r="P1002" s="245"/>
      <c r="Q1002" s="246"/>
      <c r="R1002" s="233"/>
      <c r="S1002" s="234" t="e">
        <f>IF(C1002="",NA(),MATCH($B1002&amp;$C1002,'Smelter Reference List'!$J:$J,0))</f>
        <v>#N/A</v>
      </c>
      <c r="T1002" s="235"/>
      <c r="U1002" s="235">
        <f t="shared" ca="1" si="30"/>
        <v>0</v>
      </c>
      <c r="V1002" s="235"/>
      <c r="W1002" s="235"/>
      <c r="Y1002" s="228" t="str">
        <f t="shared" si="31"/>
        <v/>
      </c>
    </row>
    <row r="1003" spans="1:25" s="228" customFormat="1" ht="20.25">
      <c r="A1003" s="257"/>
      <c r="B1003" s="232" t="str">
        <f>IF(LEN(A1003)=0,"",INDEX('Smelter Reference List'!$A:$A,MATCH($A1003,'Smelter Reference List'!$E:$E,0)))</f>
        <v/>
      </c>
      <c r="C1003" s="297" t="str">
        <f>IF(LEN(A1003)=0,"",INDEX('Smelter Reference List'!$C:$C,MATCH($A1003,'Smelter Reference List'!$E:$E,0)))</f>
        <v/>
      </c>
      <c r="D1003" s="161" t="str">
        <f ca="1">IF(ISERROR($S1003),"",OFFSET('Smelter Reference List'!$C$4,$S1003-4,0)&amp;"")</f>
        <v/>
      </c>
      <c r="E1003" s="161" t="str">
        <f ca="1">IF(ISERROR($S1003),"",OFFSET('Smelter Reference List'!$D$4,$S1003-4,0)&amp;"")</f>
        <v/>
      </c>
      <c r="F1003" s="161" t="str">
        <f ca="1">IF(ISERROR($S1003),"",OFFSET('Smelter Reference List'!$E$4,$S1003-4,0))</f>
        <v/>
      </c>
      <c r="G1003" s="161" t="str">
        <f ca="1">IF(C1003=$U$4,"Enter smelter details", IF(ISERROR($S1003),"",OFFSET('Smelter Reference List'!$F$4,$S1003-4,0)))</f>
        <v/>
      </c>
      <c r="H1003" s="247" t="str">
        <f ca="1">IF(ISERROR($S1003),"",OFFSET('Smelter Reference List'!$G$4,$S1003-4,0))</f>
        <v/>
      </c>
      <c r="I1003" s="248" t="str">
        <f ca="1">IF(ISERROR($S1003),"",OFFSET('Smelter Reference List'!$H$4,$S1003-4,0))</f>
        <v/>
      </c>
      <c r="J1003" s="248" t="str">
        <f ca="1">IF(ISERROR($S1003),"",OFFSET('Smelter Reference List'!$I$4,$S1003-4,0))</f>
        <v/>
      </c>
      <c r="K1003" s="245"/>
      <c r="L1003" s="245"/>
      <c r="M1003" s="245"/>
      <c r="N1003" s="245"/>
      <c r="O1003" s="245"/>
      <c r="P1003" s="245"/>
      <c r="Q1003" s="246"/>
      <c r="R1003" s="233"/>
      <c r="S1003" s="234" t="e">
        <f>IF(C1003="",NA(),MATCH($B1003&amp;$C1003,'Smelter Reference List'!$J:$J,0))</f>
        <v>#N/A</v>
      </c>
      <c r="T1003" s="235"/>
      <c r="U1003" s="235">
        <f t="shared" ca="1" si="30"/>
        <v>0</v>
      </c>
      <c r="V1003" s="235"/>
      <c r="W1003" s="235"/>
      <c r="Y1003" s="228" t="str">
        <f t="shared" si="31"/>
        <v/>
      </c>
    </row>
    <row r="1004" spans="1:25" s="228" customFormat="1" ht="20.25">
      <c r="A1004" s="257"/>
      <c r="B1004" s="232" t="str">
        <f>IF(LEN(A1004)=0,"",INDEX('Smelter Reference List'!$A:$A,MATCH($A1004,'Smelter Reference List'!$E:$E,0)))</f>
        <v/>
      </c>
      <c r="C1004" s="297" t="str">
        <f>IF(LEN(A1004)=0,"",INDEX('Smelter Reference List'!$C:$C,MATCH($A1004,'Smelter Reference List'!$E:$E,0)))</f>
        <v/>
      </c>
      <c r="D1004" s="161" t="str">
        <f ca="1">IF(ISERROR($S1004),"",OFFSET('Smelter Reference List'!$C$4,$S1004-4,0)&amp;"")</f>
        <v/>
      </c>
      <c r="E1004" s="161" t="str">
        <f ca="1">IF(ISERROR($S1004),"",OFFSET('Smelter Reference List'!$D$4,$S1004-4,0)&amp;"")</f>
        <v/>
      </c>
      <c r="F1004" s="161" t="str">
        <f ca="1">IF(ISERROR($S1004),"",OFFSET('Smelter Reference List'!$E$4,$S1004-4,0))</f>
        <v/>
      </c>
      <c r="G1004" s="161" t="str">
        <f ca="1">IF(C1004=$U$4,"Enter smelter details", IF(ISERROR($S1004),"",OFFSET('Smelter Reference List'!$F$4,$S1004-4,0)))</f>
        <v/>
      </c>
      <c r="H1004" s="247" t="str">
        <f ca="1">IF(ISERROR($S1004),"",OFFSET('Smelter Reference List'!$G$4,$S1004-4,0))</f>
        <v/>
      </c>
      <c r="I1004" s="248" t="str">
        <f ca="1">IF(ISERROR($S1004),"",OFFSET('Smelter Reference List'!$H$4,$S1004-4,0))</f>
        <v/>
      </c>
      <c r="J1004" s="248" t="str">
        <f ca="1">IF(ISERROR($S1004),"",OFFSET('Smelter Reference List'!$I$4,$S1004-4,0))</f>
        <v/>
      </c>
      <c r="K1004" s="245"/>
      <c r="L1004" s="245"/>
      <c r="M1004" s="245"/>
      <c r="N1004" s="245"/>
      <c r="O1004" s="245"/>
      <c r="P1004" s="245"/>
      <c r="Q1004" s="246"/>
      <c r="R1004" s="233"/>
      <c r="S1004" s="234" t="e">
        <f>IF(C1004="",NA(),MATCH($B1004&amp;$C1004,'Smelter Reference List'!$J:$J,0))</f>
        <v>#N/A</v>
      </c>
      <c r="T1004" s="235"/>
      <c r="U1004" s="235">
        <f t="shared" ca="1" si="30"/>
        <v>0</v>
      </c>
      <c r="V1004" s="235"/>
      <c r="W1004" s="235"/>
      <c r="Y1004" s="228" t="str">
        <f t="shared" si="31"/>
        <v/>
      </c>
    </row>
    <row r="1005" spans="1:25" s="228" customFormat="1" ht="20.25">
      <c r="A1005" s="257"/>
      <c r="B1005" s="232" t="str">
        <f>IF(LEN(A1005)=0,"",INDEX('Smelter Reference List'!$A:$A,MATCH($A1005,'Smelter Reference List'!$E:$E,0)))</f>
        <v/>
      </c>
      <c r="C1005" s="297" t="str">
        <f>IF(LEN(A1005)=0,"",INDEX('Smelter Reference List'!$C:$C,MATCH($A1005,'Smelter Reference List'!$E:$E,0)))</f>
        <v/>
      </c>
      <c r="D1005" s="161" t="str">
        <f ca="1">IF(ISERROR($S1005),"",OFFSET('Smelter Reference List'!$C$4,$S1005-4,0)&amp;"")</f>
        <v/>
      </c>
      <c r="E1005" s="161" t="str">
        <f ca="1">IF(ISERROR($S1005),"",OFFSET('Smelter Reference List'!$D$4,$S1005-4,0)&amp;"")</f>
        <v/>
      </c>
      <c r="F1005" s="161" t="str">
        <f ca="1">IF(ISERROR($S1005),"",OFFSET('Smelter Reference List'!$E$4,$S1005-4,0))</f>
        <v/>
      </c>
      <c r="G1005" s="161" t="str">
        <f ca="1">IF(C1005=$U$4,"Enter smelter details", IF(ISERROR($S1005),"",OFFSET('Smelter Reference List'!$F$4,$S1005-4,0)))</f>
        <v/>
      </c>
      <c r="H1005" s="247" t="str">
        <f ca="1">IF(ISERROR($S1005),"",OFFSET('Smelter Reference List'!$G$4,$S1005-4,0))</f>
        <v/>
      </c>
      <c r="I1005" s="248" t="str">
        <f ca="1">IF(ISERROR($S1005),"",OFFSET('Smelter Reference List'!$H$4,$S1005-4,0))</f>
        <v/>
      </c>
      <c r="J1005" s="248" t="str">
        <f ca="1">IF(ISERROR($S1005),"",OFFSET('Smelter Reference List'!$I$4,$S1005-4,0))</f>
        <v/>
      </c>
      <c r="K1005" s="245"/>
      <c r="L1005" s="245"/>
      <c r="M1005" s="245"/>
      <c r="N1005" s="245"/>
      <c r="O1005" s="245"/>
      <c r="P1005" s="245"/>
      <c r="Q1005" s="246"/>
      <c r="R1005" s="233"/>
      <c r="S1005" s="234" t="e">
        <f>IF(C1005="",NA(),MATCH($B1005&amp;$C1005,'Smelter Reference List'!$J:$J,0))</f>
        <v>#N/A</v>
      </c>
      <c r="T1005" s="235"/>
      <c r="U1005" s="235">
        <f t="shared" ca="1" si="30"/>
        <v>0</v>
      </c>
      <c r="V1005" s="235"/>
      <c r="W1005" s="235"/>
      <c r="Y1005" s="228" t="str">
        <f t="shared" si="31"/>
        <v/>
      </c>
    </row>
    <row r="1006" spans="1:25" s="228" customFormat="1" ht="20.25">
      <c r="A1006" s="257"/>
      <c r="B1006" s="232" t="str">
        <f>IF(LEN(A1006)=0,"",INDEX('Smelter Reference List'!$A:$A,MATCH($A1006,'Smelter Reference List'!$E:$E,0)))</f>
        <v/>
      </c>
      <c r="C1006" s="297" t="str">
        <f>IF(LEN(A1006)=0,"",INDEX('Smelter Reference List'!$C:$C,MATCH($A1006,'Smelter Reference List'!$E:$E,0)))</f>
        <v/>
      </c>
      <c r="D1006" s="161" t="str">
        <f ca="1">IF(ISERROR($S1006),"",OFFSET('Smelter Reference List'!$C$4,$S1006-4,0)&amp;"")</f>
        <v/>
      </c>
      <c r="E1006" s="161" t="str">
        <f ca="1">IF(ISERROR($S1006),"",OFFSET('Smelter Reference List'!$D$4,$S1006-4,0)&amp;"")</f>
        <v/>
      </c>
      <c r="F1006" s="161" t="str">
        <f ca="1">IF(ISERROR($S1006),"",OFFSET('Smelter Reference List'!$E$4,$S1006-4,0))</f>
        <v/>
      </c>
      <c r="G1006" s="161" t="str">
        <f ca="1">IF(C1006=$U$4,"Enter smelter details", IF(ISERROR($S1006),"",OFFSET('Smelter Reference List'!$F$4,$S1006-4,0)))</f>
        <v/>
      </c>
      <c r="H1006" s="247" t="str">
        <f ca="1">IF(ISERROR($S1006),"",OFFSET('Smelter Reference List'!$G$4,$S1006-4,0))</f>
        <v/>
      </c>
      <c r="I1006" s="248" t="str">
        <f ca="1">IF(ISERROR($S1006),"",OFFSET('Smelter Reference List'!$H$4,$S1006-4,0))</f>
        <v/>
      </c>
      <c r="J1006" s="248" t="str">
        <f ca="1">IF(ISERROR($S1006),"",OFFSET('Smelter Reference List'!$I$4,$S1006-4,0))</f>
        <v/>
      </c>
      <c r="K1006" s="245"/>
      <c r="L1006" s="245"/>
      <c r="M1006" s="245"/>
      <c r="N1006" s="245"/>
      <c r="O1006" s="245"/>
      <c r="P1006" s="245"/>
      <c r="Q1006" s="246"/>
      <c r="R1006" s="233"/>
      <c r="S1006" s="234" t="e">
        <f>IF(C1006="",NA(),MATCH($B1006&amp;$C1006,'Smelter Reference List'!$J:$J,0))</f>
        <v>#N/A</v>
      </c>
      <c r="T1006" s="235"/>
      <c r="U1006" s="235">
        <f t="shared" ca="1" si="30"/>
        <v>0</v>
      </c>
      <c r="V1006" s="235"/>
      <c r="W1006" s="235"/>
      <c r="Y1006" s="228" t="str">
        <f t="shared" si="31"/>
        <v/>
      </c>
    </row>
    <row r="1007" spans="1:25" s="228" customFormat="1" ht="20.25">
      <c r="A1007" s="257"/>
      <c r="B1007" s="232" t="str">
        <f>IF(LEN(A1007)=0,"",INDEX('Smelter Reference List'!$A:$A,MATCH($A1007,'Smelter Reference List'!$E:$E,0)))</f>
        <v/>
      </c>
      <c r="C1007" s="297" t="str">
        <f>IF(LEN(A1007)=0,"",INDEX('Smelter Reference List'!$C:$C,MATCH($A1007,'Smelter Reference List'!$E:$E,0)))</f>
        <v/>
      </c>
      <c r="D1007" s="161" t="str">
        <f ca="1">IF(ISERROR($S1007),"",OFFSET('Smelter Reference List'!$C$4,$S1007-4,0)&amp;"")</f>
        <v/>
      </c>
      <c r="E1007" s="161" t="str">
        <f ca="1">IF(ISERROR($S1007),"",OFFSET('Smelter Reference List'!$D$4,$S1007-4,0)&amp;"")</f>
        <v/>
      </c>
      <c r="F1007" s="161" t="str">
        <f ca="1">IF(ISERROR($S1007),"",OFFSET('Smelter Reference List'!$E$4,$S1007-4,0))</f>
        <v/>
      </c>
      <c r="G1007" s="161" t="str">
        <f ca="1">IF(C1007=$U$4,"Enter smelter details", IF(ISERROR($S1007),"",OFFSET('Smelter Reference List'!$F$4,$S1007-4,0)))</f>
        <v/>
      </c>
      <c r="H1007" s="247" t="str">
        <f ca="1">IF(ISERROR($S1007),"",OFFSET('Smelter Reference List'!$G$4,$S1007-4,0))</f>
        <v/>
      </c>
      <c r="I1007" s="248" t="str">
        <f ca="1">IF(ISERROR($S1007),"",OFFSET('Smelter Reference List'!$H$4,$S1007-4,0))</f>
        <v/>
      </c>
      <c r="J1007" s="248" t="str">
        <f ca="1">IF(ISERROR($S1007),"",OFFSET('Smelter Reference List'!$I$4,$S1007-4,0))</f>
        <v/>
      </c>
      <c r="K1007" s="245"/>
      <c r="L1007" s="245"/>
      <c r="M1007" s="245"/>
      <c r="N1007" s="245"/>
      <c r="O1007" s="245"/>
      <c r="P1007" s="245"/>
      <c r="Q1007" s="246"/>
      <c r="R1007" s="233"/>
      <c r="S1007" s="234" t="e">
        <f>IF(C1007="",NA(),MATCH($B1007&amp;$C1007,'Smelter Reference List'!$J:$J,0))</f>
        <v>#N/A</v>
      </c>
      <c r="T1007" s="235"/>
      <c r="U1007" s="235">
        <f t="shared" ca="1" si="30"/>
        <v>0</v>
      </c>
      <c r="V1007" s="235"/>
      <c r="W1007" s="235"/>
      <c r="Y1007" s="228" t="str">
        <f t="shared" si="31"/>
        <v/>
      </c>
    </row>
    <row r="1008" spans="1:25" s="228" customFormat="1" ht="20.25">
      <c r="A1008" s="257"/>
      <c r="B1008" s="232" t="str">
        <f>IF(LEN(A1008)=0,"",INDEX('Smelter Reference List'!$A:$A,MATCH($A1008,'Smelter Reference List'!$E:$E,0)))</f>
        <v/>
      </c>
      <c r="C1008" s="297" t="str">
        <f>IF(LEN(A1008)=0,"",INDEX('Smelter Reference List'!$C:$C,MATCH($A1008,'Smelter Reference List'!$E:$E,0)))</f>
        <v/>
      </c>
      <c r="D1008" s="161" t="str">
        <f ca="1">IF(ISERROR($S1008),"",OFFSET('Smelter Reference List'!$C$4,$S1008-4,0)&amp;"")</f>
        <v/>
      </c>
      <c r="E1008" s="161" t="str">
        <f ca="1">IF(ISERROR($S1008),"",OFFSET('Smelter Reference List'!$D$4,$S1008-4,0)&amp;"")</f>
        <v/>
      </c>
      <c r="F1008" s="161" t="str">
        <f ca="1">IF(ISERROR($S1008),"",OFFSET('Smelter Reference List'!$E$4,$S1008-4,0))</f>
        <v/>
      </c>
      <c r="G1008" s="161" t="str">
        <f ca="1">IF(C1008=$U$4,"Enter smelter details", IF(ISERROR($S1008),"",OFFSET('Smelter Reference List'!$F$4,$S1008-4,0)))</f>
        <v/>
      </c>
      <c r="H1008" s="247" t="str">
        <f ca="1">IF(ISERROR($S1008),"",OFFSET('Smelter Reference List'!$G$4,$S1008-4,0))</f>
        <v/>
      </c>
      <c r="I1008" s="248" t="str">
        <f ca="1">IF(ISERROR($S1008),"",OFFSET('Smelter Reference List'!$H$4,$S1008-4,0))</f>
        <v/>
      </c>
      <c r="J1008" s="248" t="str">
        <f ca="1">IF(ISERROR($S1008),"",OFFSET('Smelter Reference List'!$I$4,$S1008-4,0))</f>
        <v/>
      </c>
      <c r="K1008" s="245"/>
      <c r="L1008" s="245"/>
      <c r="M1008" s="245"/>
      <c r="N1008" s="245"/>
      <c r="O1008" s="245"/>
      <c r="P1008" s="245"/>
      <c r="Q1008" s="246"/>
      <c r="R1008" s="233"/>
      <c r="S1008" s="234" t="e">
        <f>IF(C1008="",NA(),MATCH($B1008&amp;$C1008,'Smelter Reference List'!$J:$J,0))</f>
        <v>#N/A</v>
      </c>
      <c r="T1008" s="235"/>
      <c r="U1008" s="235">
        <f t="shared" ca="1" si="30"/>
        <v>0</v>
      </c>
      <c r="V1008" s="235"/>
      <c r="W1008" s="235"/>
      <c r="Y1008" s="228" t="str">
        <f t="shared" si="31"/>
        <v/>
      </c>
    </row>
    <row r="1009" spans="1:25" s="228" customFormat="1" ht="20.25">
      <c r="A1009" s="257"/>
      <c r="B1009" s="232" t="str">
        <f>IF(LEN(A1009)=0,"",INDEX('Smelter Reference List'!$A:$A,MATCH($A1009,'Smelter Reference List'!$E:$E,0)))</f>
        <v/>
      </c>
      <c r="C1009" s="297" t="str">
        <f>IF(LEN(A1009)=0,"",INDEX('Smelter Reference List'!$C:$C,MATCH($A1009,'Smelter Reference List'!$E:$E,0)))</f>
        <v/>
      </c>
      <c r="D1009" s="161" t="str">
        <f ca="1">IF(ISERROR($S1009),"",OFFSET('Smelter Reference List'!$C$4,$S1009-4,0)&amp;"")</f>
        <v/>
      </c>
      <c r="E1009" s="161" t="str">
        <f ca="1">IF(ISERROR($S1009),"",OFFSET('Smelter Reference List'!$D$4,$S1009-4,0)&amp;"")</f>
        <v/>
      </c>
      <c r="F1009" s="161" t="str">
        <f ca="1">IF(ISERROR($S1009),"",OFFSET('Smelter Reference List'!$E$4,$S1009-4,0))</f>
        <v/>
      </c>
      <c r="G1009" s="161" t="str">
        <f ca="1">IF(C1009=$U$4,"Enter smelter details", IF(ISERROR($S1009),"",OFFSET('Smelter Reference List'!$F$4,$S1009-4,0)))</f>
        <v/>
      </c>
      <c r="H1009" s="247" t="str">
        <f ca="1">IF(ISERROR($S1009),"",OFFSET('Smelter Reference List'!$G$4,$S1009-4,0))</f>
        <v/>
      </c>
      <c r="I1009" s="248" t="str">
        <f ca="1">IF(ISERROR($S1009),"",OFFSET('Smelter Reference List'!$H$4,$S1009-4,0))</f>
        <v/>
      </c>
      <c r="J1009" s="248" t="str">
        <f ca="1">IF(ISERROR($S1009),"",OFFSET('Smelter Reference List'!$I$4,$S1009-4,0))</f>
        <v/>
      </c>
      <c r="K1009" s="245"/>
      <c r="L1009" s="245"/>
      <c r="M1009" s="245"/>
      <c r="N1009" s="245"/>
      <c r="O1009" s="245"/>
      <c r="P1009" s="245"/>
      <c r="Q1009" s="246"/>
      <c r="R1009" s="233"/>
      <c r="S1009" s="234" t="e">
        <f>IF(C1009="",NA(),MATCH($B1009&amp;$C1009,'Smelter Reference List'!$J:$J,0))</f>
        <v>#N/A</v>
      </c>
      <c r="T1009" s="235"/>
      <c r="U1009" s="235">
        <f t="shared" ca="1" si="30"/>
        <v>0</v>
      </c>
      <c r="V1009" s="235"/>
      <c r="W1009" s="235"/>
      <c r="Y1009" s="228" t="str">
        <f t="shared" si="31"/>
        <v/>
      </c>
    </row>
    <row r="1010" spans="1:25" s="228" customFormat="1" ht="20.25">
      <c r="A1010" s="257"/>
      <c r="B1010" s="232" t="str">
        <f>IF(LEN(A1010)=0,"",INDEX('Smelter Reference List'!$A:$A,MATCH($A1010,'Smelter Reference List'!$E:$E,0)))</f>
        <v/>
      </c>
      <c r="C1010" s="297" t="str">
        <f>IF(LEN(A1010)=0,"",INDEX('Smelter Reference List'!$C:$C,MATCH($A1010,'Smelter Reference List'!$E:$E,0)))</f>
        <v/>
      </c>
      <c r="D1010" s="161" t="str">
        <f ca="1">IF(ISERROR($S1010),"",OFFSET('Smelter Reference List'!$C$4,$S1010-4,0)&amp;"")</f>
        <v/>
      </c>
      <c r="E1010" s="161" t="str">
        <f ca="1">IF(ISERROR($S1010),"",OFFSET('Smelter Reference List'!$D$4,$S1010-4,0)&amp;"")</f>
        <v/>
      </c>
      <c r="F1010" s="161" t="str">
        <f ca="1">IF(ISERROR($S1010),"",OFFSET('Smelter Reference List'!$E$4,$S1010-4,0))</f>
        <v/>
      </c>
      <c r="G1010" s="161" t="str">
        <f ca="1">IF(C1010=$U$4,"Enter smelter details", IF(ISERROR($S1010),"",OFFSET('Smelter Reference List'!$F$4,$S1010-4,0)))</f>
        <v/>
      </c>
      <c r="H1010" s="247" t="str">
        <f ca="1">IF(ISERROR($S1010),"",OFFSET('Smelter Reference List'!$G$4,$S1010-4,0))</f>
        <v/>
      </c>
      <c r="I1010" s="248" t="str">
        <f ca="1">IF(ISERROR($S1010),"",OFFSET('Smelter Reference List'!$H$4,$S1010-4,0))</f>
        <v/>
      </c>
      <c r="J1010" s="248" t="str">
        <f ca="1">IF(ISERROR($S1010),"",OFFSET('Smelter Reference List'!$I$4,$S1010-4,0))</f>
        <v/>
      </c>
      <c r="K1010" s="245"/>
      <c r="L1010" s="245"/>
      <c r="M1010" s="245"/>
      <c r="N1010" s="245"/>
      <c r="O1010" s="245"/>
      <c r="P1010" s="245"/>
      <c r="Q1010" s="246"/>
      <c r="R1010" s="233"/>
      <c r="S1010" s="234" t="e">
        <f>IF(C1010="",NA(),MATCH($B1010&amp;$C1010,'Smelter Reference List'!$J:$J,0))</f>
        <v>#N/A</v>
      </c>
      <c r="T1010" s="235"/>
      <c r="U1010" s="235">
        <f t="shared" ca="1" si="30"/>
        <v>0</v>
      </c>
      <c r="V1010" s="235"/>
      <c r="W1010" s="235"/>
      <c r="Y1010" s="228" t="str">
        <f t="shared" si="31"/>
        <v/>
      </c>
    </row>
    <row r="1011" spans="1:25" s="228" customFormat="1" ht="20.25">
      <c r="A1011" s="257"/>
      <c r="B1011" s="232" t="str">
        <f>IF(LEN(A1011)=0,"",INDEX('Smelter Reference List'!$A:$A,MATCH($A1011,'Smelter Reference List'!$E:$E,0)))</f>
        <v/>
      </c>
      <c r="C1011" s="297" t="str">
        <f>IF(LEN(A1011)=0,"",INDEX('Smelter Reference List'!$C:$C,MATCH($A1011,'Smelter Reference List'!$E:$E,0)))</f>
        <v/>
      </c>
      <c r="D1011" s="161" t="str">
        <f ca="1">IF(ISERROR($S1011),"",OFFSET('Smelter Reference List'!$C$4,$S1011-4,0)&amp;"")</f>
        <v/>
      </c>
      <c r="E1011" s="161" t="str">
        <f ca="1">IF(ISERROR($S1011),"",OFFSET('Smelter Reference List'!$D$4,$S1011-4,0)&amp;"")</f>
        <v/>
      </c>
      <c r="F1011" s="161" t="str">
        <f ca="1">IF(ISERROR($S1011),"",OFFSET('Smelter Reference List'!$E$4,$S1011-4,0))</f>
        <v/>
      </c>
      <c r="G1011" s="161" t="str">
        <f ca="1">IF(C1011=$U$4,"Enter smelter details", IF(ISERROR($S1011),"",OFFSET('Smelter Reference List'!$F$4,$S1011-4,0)))</f>
        <v/>
      </c>
      <c r="H1011" s="247" t="str">
        <f ca="1">IF(ISERROR($S1011),"",OFFSET('Smelter Reference List'!$G$4,$S1011-4,0))</f>
        <v/>
      </c>
      <c r="I1011" s="248" t="str">
        <f ca="1">IF(ISERROR($S1011),"",OFFSET('Smelter Reference List'!$H$4,$S1011-4,0))</f>
        <v/>
      </c>
      <c r="J1011" s="248" t="str">
        <f ca="1">IF(ISERROR($S1011),"",OFFSET('Smelter Reference List'!$I$4,$S1011-4,0))</f>
        <v/>
      </c>
      <c r="K1011" s="245"/>
      <c r="L1011" s="245"/>
      <c r="M1011" s="245"/>
      <c r="N1011" s="245"/>
      <c r="O1011" s="245"/>
      <c r="P1011" s="245"/>
      <c r="Q1011" s="246"/>
      <c r="R1011" s="233"/>
      <c r="S1011" s="234" t="e">
        <f>IF(C1011="",NA(),MATCH($B1011&amp;$C1011,'Smelter Reference List'!$J:$J,0))</f>
        <v>#N/A</v>
      </c>
      <c r="T1011" s="235"/>
      <c r="U1011" s="235">
        <f t="shared" ca="1" si="30"/>
        <v>0</v>
      </c>
      <c r="V1011" s="235"/>
      <c r="W1011" s="235"/>
      <c r="Y1011" s="228" t="str">
        <f t="shared" si="31"/>
        <v/>
      </c>
    </row>
    <row r="1012" spans="1:25" s="228" customFormat="1" ht="20.25">
      <c r="A1012" s="257"/>
      <c r="B1012" s="232" t="str">
        <f>IF(LEN(A1012)=0,"",INDEX('Smelter Reference List'!$A:$A,MATCH($A1012,'Smelter Reference List'!$E:$E,0)))</f>
        <v/>
      </c>
      <c r="C1012" s="297" t="str">
        <f>IF(LEN(A1012)=0,"",INDEX('Smelter Reference List'!$C:$C,MATCH($A1012,'Smelter Reference List'!$E:$E,0)))</f>
        <v/>
      </c>
      <c r="D1012" s="161" t="str">
        <f ca="1">IF(ISERROR($S1012),"",OFFSET('Smelter Reference List'!$C$4,$S1012-4,0)&amp;"")</f>
        <v/>
      </c>
      <c r="E1012" s="161" t="str">
        <f ca="1">IF(ISERROR($S1012),"",OFFSET('Smelter Reference List'!$D$4,$S1012-4,0)&amp;"")</f>
        <v/>
      </c>
      <c r="F1012" s="161" t="str">
        <f ca="1">IF(ISERROR($S1012),"",OFFSET('Smelter Reference List'!$E$4,$S1012-4,0))</f>
        <v/>
      </c>
      <c r="G1012" s="161" t="str">
        <f ca="1">IF(C1012=$U$4,"Enter smelter details", IF(ISERROR($S1012),"",OFFSET('Smelter Reference List'!$F$4,$S1012-4,0)))</f>
        <v/>
      </c>
      <c r="H1012" s="247" t="str">
        <f ca="1">IF(ISERROR($S1012),"",OFFSET('Smelter Reference List'!$G$4,$S1012-4,0))</f>
        <v/>
      </c>
      <c r="I1012" s="248" t="str">
        <f ca="1">IF(ISERROR($S1012),"",OFFSET('Smelter Reference List'!$H$4,$S1012-4,0))</f>
        <v/>
      </c>
      <c r="J1012" s="248" t="str">
        <f ca="1">IF(ISERROR($S1012),"",OFFSET('Smelter Reference List'!$I$4,$S1012-4,0))</f>
        <v/>
      </c>
      <c r="K1012" s="245"/>
      <c r="L1012" s="245"/>
      <c r="M1012" s="245"/>
      <c r="N1012" s="245"/>
      <c r="O1012" s="245"/>
      <c r="P1012" s="245"/>
      <c r="Q1012" s="246"/>
      <c r="R1012" s="233"/>
      <c r="S1012" s="234" t="e">
        <f>IF(C1012="",NA(),MATCH($B1012&amp;$C1012,'Smelter Reference List'!$J:$J,0))</f>
        <v>#N/A</v>
      </c>
      <c r="T1012" s="235"/>
      <c r="U1012" s="235">
        <f t="shared" ca="1" si="30"/>
        <v>0</v>
      </c>
      <c r="V1012" s="235"/>
      <c r="W1012" s="235"/>
      <c r="Y1012" s="228" t="str">
        <f t="shared" si="31"/>
        <v/>
      </c>
    </row>
    <row r="1013" spans="1:25" s="228" customFormat="1" ht="20.25">
      <c r="A1013" s="257"/>
      <c r="B1013" s="232" t="str">
        <f>IF(LEN(A1013)=0,"",INDEX('Smelter Reference List'!$A:$A,MATCH($A1013,'Smelter Reference List'!$E:$E,0)))</f>
        <v/>
      </c>
      <c r="C1013" s="297" t="str">
        <f>IF(LEN(A1013)=0,"",INDEX('Smelter Reference List'!$C:$C,MATCH($A1013,'Smelter Reference List'!$E:$E,0)))</f>
        <v/>
      </c>
      <c r="D1013" s="161" t="str">
        <f ca="1">IF(ISERROR($S1013),"",OFFSET('Smelter Reference List'!$C$4,$S1013-4,0)&amp;"")</f>
        <v/>
      </c>
      <c r="E1013" s="161" t="str">
        <f ca="1">IF(ISERROR($S1013),"",OFFSET('Smelter Reference List'!$D$4,$S1013-4,0)&amp;"")</f>
        <v/>
      </c>
      <c r="F1013" s="161" t="str">
        <f ca="1">IF(ISERROR($S1013),"",OFFSET('Smelter Reference List'!$E$4,$S1013-4,0))</f>
        <v/>
      </c>
      <c r="G1013" s="161" t="str">
        <f ca="1">IF(C1013=$U$4,"Enter smelter details", IF(ISERROR($S1013),"",OFFSET('Smelter Reference List'!$F$4,$S1013-4,0)))</f>
        <v/>
      </c>
      <c r="H1013" s="247" t="str">
        <f ca="1">IF(ISERROR($S1013),"",OFFSET('Smelter Reference List'!$G$4,$S1013-4,0))</f>
        <v/>
      </c>
      <c r="I1013" s="248" t="str">
        <f ca="1">IF(ISERROR($S1013),"",OFFSET('Smelter Reference List'!$H$4,$S1013-4,0))</f>
        <v/>
      </c>
      <c r="J1013" s="248" t="str">
        <f ca="1">IF(ISERROR($S1013),"",OFFSET('Smelter Reference List'!$I$4,$S1013-4,0))</f>
        <v/>
      </c>
      <c r="K1013" s="245"/>
      <c r="L1013" s="245"/>
      <c r="M1013" s="245"/>
      <c r="N1013" s="245"/>
      <c r="O1013" s="245"/>
      <c r="P1013" s="245"/>
      <c r="Q1013" s="246"/>
      <c r="R1013" s="233"/>
      <c r="S1013" s="234" t="e">
        <f>IF(C1013="",NA(),MATCH($B1013&amp;$C1013,'Smelter Reference List'!$J:$J,0))</f>
        <v>#N/A</v>
      </c>
      <c r="T1013" s="235"/>
      <c r="U1013" s="235">
        <f t="shared" ca="1" si="30"/>
        <v>0</v>
      </c>
      <c r="V1013" s="235"/>
      <c r="W1013" s="235"/>
      <c r="Y1013" s="228" t="str">
        <f t="shared" si="31"/>
        <v/>
      </c>
    </row>
    <row r="1014" spans="1:25" s="228" customFormat="1" ht="20.25">
      <c r="A1014" s="257"/>
      <c r="B1014" s="232" t="str">
        <f>IF(LEN(A1014)=0,"",INDEX('Smelter Reference List'!$A:$A,MATCH($A1014,'Smelter Reference List'!$E:$E,0)))</f>
        <v/>
      </c>
      <c r="C1014" s="297" t="str">
        <f>IF(LEN(A1014)=0,"",INDEX('Smelter Reference List'!$C:$C,MATCH($A1014,'Smelter Reference List'!$E:$E,0)))</f>
        <v/>
      </c>
      <c r="D1014" s="161" t="str">
        <f ca="1">IF(ISERROR($S1014),"",OFFSET('Smelter Reference List'!$C$4,$S1014-4,0)&amp;"")</f>
        <v/>
      </c>
      <c r="E1014" s="161" t="str">
        <f ca="1">IF(ISERROR($S1014),"",OFFSET('Smelter Reference List'!$D$4,$S1014-4,0)&amp;"")</f>
        <v/>
      </c>
      <c r="F1014" s="161" t="str">
        <f ca="1">IF(ISERROR($S1014),"",OFFSET('Smelter Reference List'!$E$4,$S1014-4,0))</f>
        <v/>
      </c>
      <c r="G1014" s="161" t="str">
        <f ca="1">IF(C1014=$U$4,"Enter smelter details", IF(ISERROR($S1014),"",OFFSET('Smelter Reference List'!$F$4,$S1014-4,0)))</f>
        <v/>
      </c>
      <c r="H1014" s="247" t="str">
        <f ca="1">IF(ISERROR($S1014),"",OFFSET('Smelter Reference List'!$G$4,$S1014-4,0))</f>
        <v/>
      </c>
      <c r="I1014" s="248" t="str">
        <f ca="1">IF(ISERROR($S1014),"",OFFSET('Smelter Reference List'!$H$4,$S1014-4,0))</f>
        <v/>
      </c>
      <c r="J1014" s="248" t="str">
        <f ca="1">IF(ISERROR($S1014),"",OFFSET('Smelter Reference List'!$I$4,$S1014-4,0))</f>
        <v/>
      </c>
      <c r="K1014" s="245"/>
      <c r="L1014" s="245"/>
      <c r="M1014" s="245"/>
      <c r="N1014" s="245"/>
      <c r="O1014" s="245"/>
      <c r="P1014" s="245"/>
      <c r="Q1014" s="246"/>
      <c r="R1014" s="233"/>
      <c r="S1014" s="234" t="e">
        <f>IF(C1014="",NA(),MATCH($B1014&amp;$C1014,'Smelter Reference List'!$J:$J,0))</f>
        <v>#N/A</v>
      </c>
      <c r="T1014" s="235"/>
      <c r="U1014" s="235">
        <f t="shared" ca="1" si="30"/>
        <v>0</v>
      </c>
      <c r="V1014" s="235"/>
      <c r="W1014" s="235"/>
      <c r="Y1014" s="228" t="str">
        <f t="shared" si="31"/>
        <v/>
      </c>
    </row>
    <row r="1015" spans="1:25" s="228" customFormat="1" ht="20.25">
      <c r="A1015" s="257"/>
      <c r="B1015" s="232" t="str">
        <f>IF(LEN(A1015)=0,"",INDEX('Smelter Reference List'!$A:$A,MATCH($A1015,'Smelter Reference List'!$E:$E,0)))</f>
        <v/>
      </c>
      <c r="C1015" s="297" t="str">
        <f>IF(LEN(A1015)=0,"",INDEX('Smelter Reference List'!$C:$C,MATCH($A1015,'Smelter Reference List'!$E:$E,0)))</f>
        <v/>
      </c>
      <c r="D1015" s="161" t="str">
        <f ca="1">IF(ISERROR($S1015),"",OFFSET('Smelter Reference List'!$C$4,$S1015-4,0)&amp;"")</f>
        <v/>
      </c>
      <c r="E1015" s="161" t="str">
        <f ca="1">IF(ISERROR($S1015),"",OFFSET('Smelter Reference List'!$D$4,$S1015-4,0)&amp;"")</f>
        <v/>
      </c>
      <c r="F1015" s="161" t="str">
        <f ca="1">IF(ISERROR($S1015),"",OFFSET('Smelter Reference List'!$E$4,$S1015-4,0))</f>
        <v/>
      </c>
      <c r="G1015" s="161" t="str">
        <f ca="1">IF(C1015=$U$4,"Enter smelter details", IF(ISERROR($S1015),"",OFFSET('Smelter Reference List'!$F$4,$S1015-4,0)))</f>
        <v/>
      </c>
      <c r="H1015" s="247" t="str">
        <f ca="1">IF(ISERROR($S1015),"",OFFSET('Smelter Reference List'!$G$4,$S1015-4,0))</f>
        <v/>
      </c>
      <c r="I1015" s="248" t="str">
        <f ca="1">IF(ISERROR($S1015),"",OFFSET('Smelter Reference List'!$H$4,$S1015-4,0))</f>
        <v/>
      </c>
      <c r="J1015" s="248" t="str">
        <f ca="1">IF(ISERROR($S1015),"",OFFSET('Smelter Reference List'!$I$4,$S1015-4,0))</f>
        <v/>
      </c>
      <c r="K1015" s="245"/>
      <c r="L1015" s="245"/>
      <c r="M1015" s="245"/>
      <c r="N1015" s="245"/>
      <c r="O1015" s="245"/>
      <c r="P1015" s="245"/>
      <c r="Q1015" s="246"/>
      <c r="R1015" s="233"/>
      <c r="S1015" s="234" t="e">
        <f>IF(C1015="",NA(),MATCH($B1015&amp;$C1015,'Smelter Reference List'!$J:$J,0))</f>
        <v>#N/A</v>
      </c>
      <c r="T1015" s="235"/>
      <c r="U1015" s="235">
        <f t="shared" ca="1" si="30"/>
        <v>0</v>
      </c>
      <c r="V1015" s="235"/>
      <c r="W1015" s="235"/>
      <c r="Y1015" s="228" t="str">
        <f t="shared" si="31"/>
        <v/>
      </c>
    </row>
    <row r="1016" spans="1:25" s="228" customFormat="1" ht="20.25">
      <c r="A1016" s="257"/>
      <c r="B1016" s="232" t="str">
        <f>IF(LEN(A1016)=0,"",INDEX('Smelter Reference List'!$A:$A,MATCH($A1016,'Smelter Reference List'!$E:$E,0)))</f>
        <v/>
      </c>
      <c r="C1016" s="297" t="str">
        <f>IF(LEN(A1016)=0,"",INDEX('Smelter Reference List'!$C:$C,MATCH($A1016,'Smelter Reference List'!$E:$E,0)))</f>
        <v/>
      </c>
      <c r="D1016" s="161" t="str">
        <f ca="1">IF(ISERROR($S1016),"",OFFSET('Smelter Reference List'!$C$4,$S1016-4,0)&amp;"")</f>
        <v/>
      </c>
      <c r="E1016" s="161" t="str">
        <f ca="1">IF(ISERROR($S1016),"",OFFSET('Smelter Reference List'!$D$4,$S1016-4,0)&amp;"")</f>
        <v/>
      </c>
      <c r="F1016" s="161" t="str">
        <f ca="1">IF(ISERROR($S1016),"",OFFSET('Smelter Reference List'!$E$4,$S1016-4,0))</f>
        <v/>
      </c>
      <c r="G1016" s="161" t="str">
        <f ca="1">IF(C1016=$U$4,"Enter smelter details", IF(ISERROR($S1016),"",OFFSET('Smelter Reference List'!$F$4,$S1016-4,0)))</f>
        <v/>
      </c>
      <c r="H1016" s="247" t="str">
        <f ca="1">IF(ISERROR($S1016),"",OFFSET('Smelter Reference List'!$G$4,$S1016-4,0))</f>
        <v/>
      </c>
      <c r="I1016" s="248" t="str">
        <f ca="1">IF(ISERROR($S1016),"",OFFSET('Smelter Reference List'!$H$4,$S1016-4,0))</f>
        <v/>
      </c>
      <c r="J1016" s="248" t="str">
        <f ca="1">IF(ISERROR($S1016),"",OFFSET('Smelter Reference List'!$I$4,$S1016-4,0))</f>
        <v/>
      </c>
      <c r="K1016" s="245"/>
      <c r="L1016" s="245"/>
      <c r="M1016" s="245"/>
      <c r="N1016" s="245"/>
      <c r="O1016" s="245"/>
      <c r="P1016" s="245"/>
      <c r="Q1016" s="246"/>
      <c r="R1016" s="233"/>
      <c r="S1016" s="234" t="e">
        <f>IF(C1016="",NA(),MATCH($B1016&amp;$C1016,'Smelter Reference List'!$J:$J,0))</f>
        <v>#N/A</v>
      </c>
      <c r="T1016" s="235"/>
      <c r="U1016" s="235">
        <f t="shared" ca="1" si="30"/>
        <v>0</v>
      </c>
      <c r="V1016" s="235"/>
      <c r="W1016" s="235"/>
      <c r="Y1016" s="228" t="str">
        <f t="shared" si="31"/>
        <v/>
      </c>
    </row>
    <row r="1017" spans="1:25" s="228" customFormat="1" ht="20.25">
      <c r="A1017" s="257"/>
      <c r="B1017" s="232" t="str">
        <f>IF(LEN(A1017)=0,"",INDEX('Smelter Reference List'!$A:$A,MATCH($A1017,'Smelter Reference List'!$E:$E,0)))</f>
        <v/>
      </c>
      <c r="C1017" s="297" t="str">
        <f>IF(LEN(A1017)=0,"",INDEX('Smelter Reference List'!$C:$C,MATCH($A1017,'Smelter Reference List'!$E:$E,0)))</f>
        <v/>
      </c>
      <c r="D1017" s="161" t="str">
        <f ca="1">IF(ISERROR($S1017),"",OFFSET('Smelter Reference List'!$C$4,$S1017-4,0)&amp;"")</f>
        <v/>
      </c>
      <c r="E1017" s="161" t="str">
        <f ca="1">IF(ISERROR($S1017),"",OFFSET('Smelter Reference List'!$D$4,$S1017-4,0)&amp;"")</f>
        <v/>
      </c>
      <c r="F1017" s="161" t="str">
        <f ca="1">IF(ISERROR($S1017),"",OFFSET('Smelter Reference List'!$E$4,$S1017-4,0))</f>
        <v/>
      </c>
      <c r="G1017" s="161" t="str">
        <f ca="1">IF(C1017=$U$4,"Enter smelter details", IF(ISERROR($S1017),"",OFFSET('Smelter Reference List'!$F$4,$S1017-4,0)))</f>
        <v/>
      </c>
      <c r="H1017" s="247" t="str">
        <f ca="1">IF(ISERROR($S1017),"",OFFSET('Smelter Reference List'!$G$4,$S1017-4,0))</f>
        <v/>
      </c>
      <c r="I1017" s="248" t="str">
        <f ca="1">IF(ISERROR($S1017),"",OFFSET('Smelter Reference List'!$H$4,$S1017-4,0))</f>
        <v/>
      </c>
      <c r="J1017" s="248" t="str">
        <f ca="1">IF(ISERROR($S1017),"",OFFSET('Smelter Reference List'!$I$4,$S1017-4,0))</f>
        <v/>
      </c>
      <c r="K1017" s="245"/>
      <c r="L1017" s="245"/>
      <c r="M1017" s="245"/>
      <c r="N1017" s="245"/>
      <c r="O1017" s="245"/>
      <c r="P1017" s="245"/>
      <c r="Q1017" s="246"/>
      <c r="R1017" s="233"/>
      <c r="S1017" s="234" t="e">
        <f>IF(C1017="",NA(),MATCH($B1017&amp;$C1017,'Smelter Reference List'!$J:$J,0))</f>
        <v>#N/A</v>
      </c>
      <c r="T1017" s="235"/>
      <c r="U1017" s="235">
        <f t="shared" ca="1" si="30"/>
        <v>0</v>
      </c>
      <c r="V1017" s="235"/>
      <c r="W1017" s="235"/>
      <c r="Y1017" s="228" t="str">
        <f t="shared" si="31"/>
        <v/>
      </c>
    </row>
    <row r="1018" spans="1:25" s="228" customFormat="1" ht="20.25">
      <c r="A1018" s="257"/>
      <c r="B1018" s="232" t="str">
        <f>IF(LEN(A1018)=0,"",INDEX('Smelter Reference List'!$A:$A,MATCH($A1018,'Smelter Reference List'!$E:$E,0)))</f>
        <v/>
      </c>
      <c r="C1018" s="297" t="str">
        <f>IF(LEN(A1018)=0,"",INDEX('Smelter Reference List'!$C:$C,MATCH($A1018,'Smelter Reference List'!$E:$E,0)))</f>
        <v/>
      </c>
      <c r="D1018" s="161" t="str">
        <f ca="1">IF(ISERROR($S1018),"",OFFSET('Smelter Reference List'!$C$4,$S1018-4,0)&amp;"")</f>
        <v/>
      </c>
      <c r="E1018" s="161" t="str">
        <f ca="1">IF(ISERROR($S1018),"",OFFSET('Smelter Reference List'!$D$4,$S1018-4,0)&amp;"")</f>
        <v/>
      </c>
      <c r="F1018" s="161" t="str">
        <f ca="1">IF(ISERROR($S1018),"",OFFSET('Smelter Reference List'!$E$4,$S1018-4,0))</f>
        <v/>
      </c>
      <c r="G1018" s="161" t="str">
        <f ca="1">IF(C1018=$U$4,"Enter smelter details", IF(ISERROR($S1018),"",OFFSET('Smelter Reference List'!$F$4,$S1018-4,0)))</f>
        <v/>
      </c>
      <c r="H1018" s="247" t="str">
        <f ca="1">IF(ISERROR($S1018),"",OFFSET('Smelter Reference List'!$G$4,$S1018-4,0))</f>
        <v/>
      </c>
      <c r="I1018" s="248" t="str">
        <f ca="1">IF(ISERROR($S1018),"",OFFSET('Smelter Reference List'!$H$4,$S1018-4,0))</f>
        <v/>
      </c>
      <c r="J1018" s="248" t="str">
        <f ca="1">IF(ISERROR($S1018),"",OFFSET('Smelter Reference List'!$I$4,$S1018-4,0))</f>
        <v/>
      </c>
      <c r="K1018" s="245"/>
      <c r="L1018" s="245"/>
      <c r="M1018" s="245"/>
      <c r="N1018" s="245"/>
      <c r="O1018" s="245"/>
      <c r="P1018" s="245"/>
      <c r="Q1018" s="246"/>
      <c r="R1018" s="233"/>
      <c r="S1018" s="234" t="e">
        <f>IF(C1018="",NA(),MATCH($B1018&amp;$C1018,'Smelter Reference List'!$J:$J,0))</f>
        <v>#N/A</v>
      </c>
      <c r="T1018" s="235"/>
      <c r="U1018" s="235">
        <f t="shared" ca="1" si="30"/>
        <v>0</v>
      </c>
      <c r="V1018" s="235"/>
      <c r="W1018" s="235"/>
      <c r="Y1018" s="228" t="str">
        <f t="shared" si="31"/>
        <v/>
      </c>
    </row>
    <row r="1019" spans="1:25" s="228" customFormat="1" ht="20.25">
      <c r="A1019" s="257"/>
      <c r="B1019" s="232" t="str">
        <f>IF(LEN(A1019)=0,"",INDEX('Smelter Reference List'!$A:$A,MATCH($A1019,'Smelter Reference List'!$E:$E,0)))</f>
        <v/>
      </c>
      <c r="C1019" s="297" t="str">
        <f>IF(LEN(A1019)=0,"",INDEX('Smelter Reference List'!$C:$C,MATCH($A1019,'Smelter Reference List'!$E:$E,0)))</f>
        <v/>
      </c>
      <c r="D1019" s="161" t="str">
        <f ca="1">IF(ISERROR($S1019),"",OFFSET('Smelter Reference List'!$C$4,$S1019-4,0)&amp;"")</f>
        <v/>
      </c>
      <c r="E1019" s="161" t="str">
        <f ca="1">IF(ISERROR($S1019),"",OFFSET('Smelter Reference List'!$D$4,$S1019-4,0)&amp;"")</f>
        <v/>
      </c>
      <c r="F1019" s="161" t="str">
        <f ca="1">IF(ISERROR($S1019),"",OFFSET('Smelter Reference List'!$E$4,$S1019-4,0))</f>
        <v/>
      </c>
      <c r="G1019" s="161" t="str">
        <f ca="1">IF(C1019=$U$4,"Enter smelter details", IF(ISERROR($S1019),"",OFFSET('Smelter Reference List'!$F$4,$S1019-4,0)))</f>
        <v/>
      </c>
      <c r="H1019" s="247" t="str">
        <f ca="1">IF(ISERROR($S1019),"",OFFSET('Smelter Reference List'!$G$4,$S1019-4,0))</f>
        <v/>
      </c>
      <c r="I1019" s="248" t="str">
        <f ca="1">IF(ISERROR($S1019),"",OFFSET('Smelter Reference List'!$H$4,$S1019-4,0))</f>
        <v/>
      </c>
      <c r="J1019" s="248" t="str">
        <f ca="1">IF(ISERROR($S1019),"",OFFSET('Smelter Reference List'!$I$4,$S1019-4,0))</f>
        <v/>
      </c>
      <c r="K1019" s="245"/>
      <c r="L1019" s="245"/>
      <c r="M1019" s="245"/>
      <c r="N1019" s="245"/>
      <c r="O1019" s="245"/>
      <c r="P1019" s="245"/>
      <c r="Q1019" s="246"/>
      <c r="R1019" s="233"/>
      <c r="S1019" s="234" t="e">
        <f>IF(C1019="",NA(),MATCH($B1019&amp;$C1019,'Smelter Reference List'!$J:$J,0))</f>
        <v>#N/A</v>
      </c>
      <c r="T1019" s="235"/>
      <c r="U1019" s="235">
        <f t="shared" ca="1" si="30"/>
        <v>0</v>
      </c>
      <c r="V1019" s="235"/>
      <c r="W1019" s="235"/>
      <c r="Y1019" s="228" t="str">
        <f t="shared" si="31"/>
        <v/>
      </c>
    </row>
    <row r="1020" spans="1:25" s="228" customFormat="1" ht="20.25">
      <c r="A1020" s="257"/>
      <c r="B1020" s="232" t="str">
        <f>IF(LEN(A1020)=0,"",INDEX('Smelter Reference List'!$A:$A,MATCH($A1020,'Smelter Reference List'!$E:$E,0)))</f>
        <v/>
      </c>
      <c r="C1020" s="297" t="str">
        <f>IF(LEN(A1020)=0,"",INDEX('Smelter Reference List'!$C:$C,MATCH($A1020,'Smelter Reference List'!$E:$E,0)))</f>
        <v/>
      </c>
      <c r="D1020" s="161" t="str">
        <f ca="1">IF(ISERROR($S1020),"",OFFSET('Smelter Reference List'!$C$4,$S1020-4,0)&amp;"")</f>
        <v/>
      </c>
      <c r="E1020" s="161" t="str">
        <f ca="1">IF(ISERROR($S1020),"",OFFSET('Smelter Reference List'!$D$4,$S1020-4,0)&amp;"")</f>
        <v/>
      </c>
      <c r="F1020" s="161" t="str">
        <f ca="1">IF(ISERROR($S1020),"",OFFSET('Smelter Reference List'!$E$4,$S1020-4,0))</f>
        <v/>
      </c>
      <c r="G1020" s="161" t="str">
        <f ca="1">IF(C1020=$U$4,"Enter smelter details", IF(ISERROR($S1020),"",OFFSET('Smelter Reference List'!$F$4,$S1020-4,0)))</f>
        <v/>
      </c>
      <c r="H1020" s="247" t="str">
        <f ca="1">IF(ISERROR($S1020),"",OFFSET('Smelter Reference List'!$G$4,$S1020-4,0))</f>
        <v/>
      </c>
      <c r="I1020" s="248" t="str">
        <f ca="1">IF(ISERROR($S1020),"",OFFSET('Smelter Reference List'!$H$4,$S1020-4,0))</f>
        <v/>
      </c>
      <c r="J1020" s="248" t="str">
        <f ca="1">IF(ISERROR($S1020),"",OFFSET('Smelter Reference List'!$I$4,$S1020-4,0))</f>
        <v/>
      </c>
      <c r="K1020" s="245"/>
      <c r="L1020" s="245"/>
      <c r="M1020" s="245"/>
      <c r="N1020" s="245"/>
      <c r="O1020" s="245"/>
      <c r="P1020" s="245"/>
      <c r="Q1020" s="246"/>
      <c r="R1020" s="233"/>
      <c r="S1020" s="234" t="e">
        <f>IF(C1020="",NA(),MATCH($B1020&amp;$C1020,'Smelter Reference List'!$J:$J,0))</f>
        <v>#N/A</v>
      </c>
      <c r="T1020" s="235"/>
      <c r="U1020" s="235">
        <f t="shared" ca="1" si="30"/>
        <v>0</v>
      </c>
      <c r="V1020" s="235"/>
      <c r="W1020" s="235"/>
      <c r="Y1020" s="228" t="str">
        <f t="shared" si="31"/>
        <v/>
      </c>
    </row>
    <row r="1021" spans="1:25" s="228" customFormat="1" ht="20.25">
      <c r="A1021" s="257"/>
      <c r="B1021" s="232" t="str">
        <f>IF(LEN(A1021)=0,"",INDEX('Smelter Reference List'!$A:$A,MATCH($A1021,'Smelter Reference List'!$E:$E,0)))</f>
        <v/>
      </c>
      <c r="C1021" s="297" t="str">
        <f>IF(LEN(A1021)=0,"",INDEX('Smelter Reference List'!$C:$C,MATCH($A1021,'Smelter Reference List'!$E:$E,0)))</f>
        <v/>
      </c>
      <c r="D1021" s="161" t="str">
        <f ca="1">IF(ISERROR($S1021),"",OFFSET('Smelter Reference List'!$C$4,$S1021-4,0)&amp;"")</f>
        <v/>
      </c>
      <c r="E1021" s="161" t="str">
        <f ca="1">IF(ISERROR($S1021),"",OFFSET('Smelter Reference List'!$D$4,$S1021-4,0)&amp;"")</f>
        <v/>
      </c>
      <c r="F1021" s="161" t="str">
        <f ca="1">IF(ISERROR($S1021),"",OFFSET('Smelter Reference List'!$E$4,$S1021-4,0))</f>
        <v/>
      </c>
      <c r="G1021" s="161" t="str">
        <f ca="1">IF(C1021=$U$4,"Enter smelter details", IF(ISERROR($S1021),"",OFFSET('Smelter Reference List'!$F$4,$S1021-4,0)))</f>
        <v/>
      </c>
      <c r="H1021" s="247" t="str">
        <f ca="1">IF(ISERROR($S1021),"",OFFSET('Smelter Reference List'!$G$4,$S1021-4,0))</f>
        <v/>
      </c>
      <c r="I1021" s="248" t="str">
        <f ca="1">IF(ISERROR($S1021),"",OFFSET('Smelter Reference List'!$H$4,$S1021-4,0))</f>
        <v/>
      </c>
      <c r="J1021" s="248" t="str">
        <f ca="1">IF(ISERROR($S1021),"",OFFSET('Smelter Reference List'!$I$4,$S1021-4,0))</f>
        <v/>
      </c>
      <c r="K1021" s="245"/>
      <c r="L1021" s="245"/>
      <c r="M1021" s="245"/>
      <c r="N1021" s="245"/>
      <c r="O1021" s="245"/>
      <c r="P1021" s="245"/>
      <c r="Q1021" s="246"/>
      <c r="R1021" s="233"/>
      <c r="S1021" s="234" t="e">
        <f>IF(C1021="",NA(),MATCH($B1021&amp;$C1021,'Smelter Reference List'!$J:$J,0))</f>
        <v>#N/A</v>
      </c>
      <c r="T1021" s="235"/>
      <c r="U1021" s="235">
        <f t="shared" ca="1" si="30"/>
        <v>0</v>
      </c>
      <c r="V1021" s="235"/>
      <c r="W1021" s="235"/>
      <c r="Y1021" s="228" t="str">
        <f t="shared" si="31"/>
        <v/>
      </c>
    </row>
    <row r="1022" spans="1:25" s="228" customFormat="1" ht="20.25">
      <c r="A1022" s="257"/>
      <c r="B1022" s="232" t="str">
        <f>IF(LEN(A1022)=0,"",INDEX('Smelter Reference List'!$A:$A,MATCH($A1022,'Smelter Reference List'!$E:$E,0)))</f>
        <v/>
      </c>
      <c r="C1022" s="297" t="str">
        <f>IF(LEN(A1022)=0,"",INDEX('Smelter Reference List'!$C:$C,MATCH($A1022,'Smelter Reference List'!$E:$E,0)))</f>
        <v/>
      </c>
      <c r="D1022" s="161" t="str">
        <f ca="1">IF(ISERROR($S1022),"",OFFSET('Smelter Reference List'!$C$4,$S1022-4,0)&amp;"")</f>
        <v/>
      </c>
      <c r="E1022" s="161" t="str">
        <f ca="1">IF(ISERROR($S1022),"",OFFSET('Smelter Reference List'!$D$4,$S1022-4,0)&amp;"")</f>
        <v/>
      </c>
      <c r="F1022" s="161" t="str">
        <f ca="1">IF(ISERROR($S1022),"",OFFSET('Smelter Reference List'!$E$4,$S1022-4,0))</f>
        <v/>
      </c>
      <c r="G1022" s="161" t="str">
        <f ca="1">IF(C1022=$U$4,"Enter smelter details", IF(ISERROR($S1022),"",OFFSET('Smelter Reference List'!$F$4,$S1022-4,0)))</f>
        <v/>
      </c>
      <c r="H1022" s="247" t="str">
        <f ca="1">IF(ISERROR($S1022),"",OFFSET('Smelter Reference List'!$G$4,$S1022-4,0))</f>
        <v/>
      </c>
      <c r="I1022" s="248" t="str">
        <f ca="1">IF(ISERROR($S1022),"",OFFSET('Smelter Reference List'!$H$4,$S1022-4,0))</f>
        <v/>
      </c>
      <c r="J1022" s="248" t="str">
        <f ca="1">IF(ISERROR($S1022),"",OFFSET('Smelter Reference List'!$I$4,$S1022-4,0))</f>
        <v/>
      </c>
      <c r="K1022" s="245"/>
      <c r="L1022" s="245"/>
      <c r="M1022" s="245"/>
      <c r="N1022" s="245"/>
      <c r="O1022" s="245"/>
      <c r="P1022" s="245"/>
      <c r="Q1022" s="246"/>
      <c r="R1022" s="233"/>
      <c r="S1022" s="234" t="e">
        <f>IF(C1022="",NA(),MATCH($B1022&amp;$C1022,'Smelter Reference List'!$J:$J,0))</f>
        <v>#N/A</v>
      </c>
      <c r="T1022" s="235"/>
      <c r="U1022" s="235">
        <f t="shared" ca="1" si="30"/>
        <v>0</v>
      </c>
      <c r="V1022" s="235"/>
      <c r="W1022" s="235"/>
      <c r="Y1022" s="228" t="str">
        <f t="shared" si="31"/>
        <v/>
      </c>
    </row>
    <row r="1023" spans="1:25" s="228" customFormat="1" ht="20.25">
      <c r="A1023" s="257"/>
      <c r="B1023" s="232" t="str">
        <f>IF(LEN(A1023)=0,"",INDEX('Smelter Reference List'!$A:$A,MATCH($A1023,'Smelter Reference List'!$E:$E,0)))</f>
        <v/>
      </c>
      <c r="C1023" s="297" t="str">
        <f>IF(LEN(A1023)=0,"",INDEX('Smelter Reference List'!$C:$C,MATCH($A1023,'Smelter Reference List'!$E:$E,0)))</f>
        <v/>
      </c>
      <c r="D1023" s="161" t="str">
        <f ca="1">IF(ISERROR($S1023),"",OFFSET('Smelter Reference List'!$C$4,$S1023-4,0)&amp;"")</f>
        <v/>
      </c>
      <c r="E1023" s="161" t="str">
        <f ca="1">IF(ISERROR($S1023),"",OFFSET('Smelter Reference List'!$D$4,$S1023-4,0)&amp;"")</f>
        <v/>
      </c>
      <c r="F1023" s="161" t="str">
        <f ca="1">IF(ISERROR($S1023),"",OFFSET('Smelter Reference List'!$E$4,$S1023-4,0))</f>
        <v/>
      </c>
      <c r="G1023" s="161" t="str">
        <f ca="1">IF(C1023=$U$4,"Enter smelter details", IF(ISERROR($S1023),"",OFFSET('Smelter Reference List'!$F$4,$S1023-4,0)))</f>
        <v/>
      </c>
      <c r="H1023" s="247" t="str">
        <f ca="1">IF(ISERROR($S1023),"",OFFSET('Smelter Reference List'!$G$4,$S1023-4,0))</f>
        <v/>
      </c>
      <c r="I1023" s="248" t="str">
        <f ca="1">IF(ISERROR($S1023),"",OFFSET('Smelter Reference List'!$H$4,$S1023-4,0))</f>
        <v/>
      </c>
      <c r="J1023" s="248" t="str">
        <f ca="1">IF(ISERROR($S1023),"",OFFSET('Smelter Reference List'!$I$4,$S1023-4,0))</f>
        <v/>
      </c>
      <c r="K1023" s="245"/>
      <c r="L1023" s="245"/>
      <c r="M1023" s="245"/>
      <c r="N1023" s="245"/>
      <c r="O1023" s="245"/>
      <c r="P1023" s="245"/>
      <c r="Q1023" s="246"/>
      <c r="R1023" s="233"/>
      <c r="S1023" s="234" t="e">
        <f>IF(C1023="",NA(),MATCH($B1023&amp;$C1023,'Smelter Reference List'!$J:$J,0))</f>
        <v>#N/A</v>
      </c>
      <c r="T1023" s="235"/>
      <c r="U1023" s="235">
        <f t="shared" ca="1" si="30"/>
        <v>0</v>
      </c>
      <c r="V1023" s="235"/>
      <c r="W1023" s="235"/>
      <c r="Y1023" s="228" t="str">
        <f t="shared" si="31"/>
        <v/>
      </c>
    </row>
    <row r="1024" spans="1:25" s="228" customFormat="1" ht="20.25">
      <c r="A1024" s="257"/>
      <c r="B1024" s="232" t="str">
        <f>IF(LEN(A1024)=0,"",INDEX('Smelter Reference List'!$A:$A,MATCH($A1024,'Smelter Reference List'!$E:$E,0)))</f>
        <v/>
      </c>
      <c r="C1024" s="297" t="str">
        <f>IF(LEN(A1024)=0,"",INDEX('Smelter Reference List'!$C:$C,MATCH($A1024,'Smelter Reference List'!$E:$E,0)))</f>
        <v/>
      </c>
      <c r="D1024" s="161" t="str">
        <f ca="1">IF(ISERROR($S1024),"",OFFSET('Smelter Reference List'!$C$4,$S1024-4,0)&amp;"")</f>
        <v/>
      </c>
      <c r="E1024" s="161" t="str">
        <f ca="1">IF(ISERROR($S1024),"",OFFSET('Smelter Reference List'!$D$4,$S1024-4,0)&amp;"")</f>
        <v/>
      </c>
      <c r="F1024" s="161" t="str">
        <f ca="1">IF(ISERROR($S1024),"",OFFSET('Smelter Reference List'!$E$4,$S1024-4,0))</f>
        <v/>
      </c>
      <c r="G1024" s="161" t="str">
        <f ca="1">IF(C1024=$U$4,"Enter smelter details", IF(ISERROR($S1024),"",OFFSET('Smelter Reference List'!$F$4,$S1024-4,0)))</f>
        <v/>
      </c>
      <c r="H1024" s="247" t="str">
        <f ca="1">IF(ISERROR($S1024),"",OFFSET('Smelter Reference List'!$G$4,$S1024-4,0))</f>
        <v/>
      </c>
      <c r="I1024" s="248" t="str">
        <f ca="1">IF(ISERROR($S1024),"",OFFSET('Smelter Reference List'!$H$4,$S1024-4,0))</f>
        <v/>
      </c>
      <c r="J1024" s="248" t="str">
        <f ca="1">IF(ISERROR($S1024),"",OFFSET('Smelter Reference List'!$I$4,$S1024-4,0))</f>
        <v/>
      </c>
      <c r="K1024" s="245"/>
      <c r="L1024" s="245"/>
      <c r="M1024" s="245"/>
      <c r="N1024" s="245"/>
      <c r="O1024" s="245"/>
      <c r="P1024" s="245"/>
      <c r="Q1024" s="246"/>
      <c r="R1024" s="233"/>
      <c r="S1024" s="234" t="e">
        <f>IF(C1024="",NA(),MATCH($B1024&amp;$C1024,'Smelter Reference List'!$J:$J,0))</f>
        <v>#N/A</v>
      </c>
      <c r="T1024" s="235"/>
      <c r="U1024" s="235">
        <f t="shared" ca="1" si="30"/>
        <v>0</v>
      </c>
      <c r="V1024" s="235"/>
      <c r="W1024" s="235"/>
      <c r="Y1024" s="228" t="str">
        <f t="shared" si="31"/>
        <v/>
      </c>
    </row>
    <row r="1025" spans="1:25" s="228" customFormat="1" ht="20.25">
      <c r="A1025" s="257"/>
      <c r="B1025" s="232" t="str">
        <f>IF(LEN(A1025)=0,"",INDEX('Smelter Reference List'!$A:$A,MATCH($A1025,'Smelter Reference List'!$E:$E,0)))</f>
        <v/>
      </c>
      <c r="C1025" s="297" t="str">
        <f>IF(LEN(A1025)=0,"",INDEX('Smelter Reference List'!$C:$C,MATCH($A1025,'Smelter Reference List'!$E:$E,0)))</f>
        <v/>
      </c>
      <c r="D1025" s="161" t="str">
        <f ca="1">IF(ISERROR($S1025),"",OFFSET('Smelter Reference List'!$C$4,$S1025-4,0)&amp;"")</f>
        <v/>
      </c>
      <c r="E1025" s="161" t="str">
        <f ca="1">IF(ISERROR($S1025),"",OFFSET('Smelter Reference List'!$D$4,$S1025-4,0)&amp;"")</f>
        <v/>
      </c>
      <c r="F1025" s="161" t="str">
        <f ca="1">IF(ISERROR($S1025),"",OFFSET('Smelter Reference List'!$E$4,$S1025-4,0))</f>
        <v/>
      </c>
      <c r="G1025" s="161" t="str">
        <f ca="1">IF(C1025=$U$4,"Enter smelter details", IF(ISERROR($S1025),"",OFFSET('Smelter Reference List'!$F$4,$S1025-4,0)))</f>
        <v/>
      </c>
      <c r="H1025" s="247" t="str">
        <f ca="1">IF(ISERROR($S1025),"",OFFSET('Smelter Reference List'!$G$4,$S1025-4,0))</f>
        <v/>
      </c>
      <c r="I1025" s="248" t="str">
        <f ca="1">IF(ISERROR($S1025),"",OFFSET('Smelter Reference List'!$H$4,$S1025-4,0))</f>
        <v/>
      </c>
      <c r="J1025" s="248" t="str">
        <f ca="1">IF(ISERROR($S1025),"",OFFSET('Smelter Reference List'!$I$4,$S1025-4,0))</f>
        <v/>
      </c>
      <c r="K1025" s="245"/>
      <c r="L1025" s="245"/>
      <c r="M1025" s="245"/>
      <c r="N1025" s="245"/>
      <c r="O1025" s="245"/>
      <c r="P1025" s="245"/>
      <c r="Q1025" s="246"/>
      <c r="R1025" s="233"/>
      <c r="S1025" s="234" t="e">
        <f>IF(C1025="",NA(),MATCH($B1025&amp;$C1025,'Smelter Reference List'!$J:$J,0))</f>
        <v>#N/A</v>
      </c>
      <c r="T1025" s="235"/>
      <c r="U1025" s="235">
        <f t="shared" ca="1" si="30"/>
        <v>0</v>
      </c>
      <c r="V1025" s="235"/>
      <c r="W1025" s="235"/>
      <c r="Y1025" s="228" t="str">
        <f t="shared" si="31"/>
        <v/>
      </c>
    </row>
    <row r="1026" spans="1:25" s="228" customFormat="1" ht="20.25">
      <c r="A1026" s="257"/>
      <c r="B1026" s="232" t="str">
        <f>IF(LEN(A1026)=0,"",INDEX('Smelter Reference List'!$A:$A,MATCH($A1026,'Smelter Reference List'!$E:$E,0)))</f>
        <v/>
      </c>
      <c r="C1026" s="297" t="str">
        <f>IF(LEN(A1026)=0,"",INDEX('Smelter Reference List'!$C:$C,MATCH($A1026,'Smelter Reference List'!$E:$E,0)))</f>
        <v/>
      </c>
      <c r="D1026" s="161" t="str">
        <f ca="1">IF(ISERROR($S1026),"",OFFSET('Smelter Reference List'!$C$4,$S1026-4,0)&amp;"")</f>
        <v/>
      </c>
      <c r="E1026" s="161" t="str">
        <f ca="1">IF(ISERROR($S1026),"",OFFSET('Smelter Reference List'!$D$4,$S1026-4,0)&amp;"")</f>
        <v/>
      </c>
      <c r="F1026" s="161" t="str">
        <f ca="1">IF(ISERROR($S1026),"",OFFSET('Smelter Reference List'!$E$4,$S1026-4,0))</f>
        <v/>
      </c>
      <c r="G1026" s="161" t="str">
        <f ca="1">IF(C1026=$U$4,"Enter smelter details", IF(ISERROR($S1026),"",OFFSET('Smelter Reference List'!$F$4,$S1026-4,0)))</f>
        <v/>
      </c>
      <c r="H1026" s="247" t="str">
        <f ca="1">IF(ISERROR($S1026),"",OFFSET('Smelter Reference List'!$G$4,$S1026-4,0))</f>
        <v/>
      </c>
      <c r="I1026" s="248" t="str">
        <f ca="1">IF(ISERROR($S1026),"",OFFSET('Smelter Reference List'!$H$4,$S1026-4,0))</f>
        <v/>
      </c>
      <c r="J1026" s="248" t="str">
        <f ca="1">IF(ISERROR($S1026),"",OFFSET('Smelter Reference List'!$I$4,$S1026-4,0))</f>
        <v/>
      </c>
      <c r="K1026" s="245"/>
      <c r="L1026" s="245"/>
      <c r="M1026" s="245"/>
      <c r="N1026" s="245"/>
      <c r="O1026" s="245"/>
      <c r="P1026" s="245"/>
      <c r="Q1026" s="246"/>
      <c r="R1026" s="233"/>
      <c r="S1026" s="234" t="e">
        <f>IF(C1026="",NA(),MATCH($B1026&amp;$C1026,'Smelter Reference List'!$J:$J,0))</f>
        <v>#N/A</v>
      </c>
      <c r="T1026" s="235"/>
      <c r="U1026" s="235">
        <f t="shared" ca="1" si="30"/>
        <v>0</v>
      </c>
      <c r="V1026" s="235"/>
      <c r="W1026" s="235"/>
      <c r="Y1026" s="228" t="str">
        <f t="shared" si="31"/>
        <v/>
      </c>
    </row>
    <row r="1027" spans="1:25" s="228" customFormat="1" ht="20.25">
      <c r="A1027" s="257"/>
      <c r="B1027" s="232" t="str">
        <f>IF(LEN(A1027)=0,"",INDEX('Smelter Reference List'!$A:$A,MATCH($A1027,'Smelter Reference List'!$E:$E,0)))</f>
        <v/>
      </c>
      <c r="C1027" s="297" t="str">
        <f>IF(LEN(A1027)=0,"",INDEX('Smelter Reference List'!$C:$C,MATCH($A1027,'Smelter Reference List'!$E:$E,0)))</f>
        <v/>
      </c>
      <c r="D1027" s="161" t="str">
        <f ca="1">IF(ISERROR($S1027),"",OFFSET('Smelter Reference List'!$C$4,$S1027-4,0)&amp;"")</f>
        <v/>
      </c>
      <c r="E1027" s="161" t="str">
        <f ca="1">IF(ISERROR($S1027),"",OFFSET('Smelter Reference List'!$D$4,$S1027-4,0)&amp;"")</f>
        <v/>
      </c>
      <c r="F1027" s="161" t="str">
        <f ca="1">IF(ISERROR($S1027),"",OFFSET('Smelter Reference List'!$E$4,$S1027-4,0))</f>
        <v/>
      </c>
      <c r="G1027" s="161" t="str">
        <f ca="1">IF(C1027=$U$4,"Enter smelter details", IF(ISERROR($S1027),"",OFFSET('Smelter Reference List'!$F$4,$S1027-4,0)))</f>
        <v/>
      </c>
      <c r="H1027" s="247" t="str">
        <f ca="1">IF(ISERROR($S1027),"",OFFSET('Smelter Reference List'!$G$4,$S1027-4,0))</f>
        <v/>
      </c>
      <c r="I1027" s="248" t="str">
        <f ca="1">IF(ISERROR($S1027),"",OFFSET('Smelter Reference List'!$H$4,$S1027-4,0))</f>
        <v/>
      </c>
      <c r="J1027" s="248" t="str">
        <f ca="1">IF(ISERROR($S1027),"",OFFSET('Smelter Reference List'!$I$4,$S1027-4,0))</f>
        <v/>
      </c>
      <c r="K1027" s="245"/>
      <c r="L1027" s="245"/>
      <c r="M1027" s="245"/>
      <c r="N1027" s="245"/>
      <c r="O1027" s="245"/>
      <c r="P1027" s="245"/>
      <c r="Q1027" s="246"/>
      <c r="R1027" s="233"/>
      <c r="S1027" s="234" t="e">
        <f>IF(C1027="",NA(),MATCH($B1027&amp;$C1027,'Smelter Reference List'!$J:$J,0))</f>
        <v>#N/A</v>
      </c>
      <c r="T1027" s="235"/>
      <c r="U1027" s="235">
        <f t="shared" ca="1" si="30"/>
        <v>0</v>
      </c>
      <c r="V1027" s="235"/>
      <c r="W1027" s="235"/>
      <c r="Y1027" s="228" t="str">
        <f t="shared" si="31"/>
        <v/>
      </c>
    </row>
    <row r="1028" spans="1:25" s="228" customFormat="1" ht="20.25">
      <c r="A1028" s="257"/>
      <c r="B1028" s="232" t="str">
        <f>IF(LEN(A1028)=0,"",INDEX('Smelter Reference List'!$A:$A,MATCH($A1028,'Smelter Reference List'!$E:$E,0)))</f>
        <v/>
      </c>
      <c r="C1028" s="297" t="str">
        <f>IF(LEN(A1028)=0,"",INDEX('Smelter Reference List'!$C:$C,MATCH($A1028,'Smelter Reference List'!$E:$E,0)))</f>
        <v/>
      </c>
      <c r="D1028" s="161" t="str">
        <f ca="1">IF(ISERROR($S1028),"",OFFSET('Smelter Reference List'!$C$4,$S1028-4,0)&amp;"")</f>
        <v/>
      </c>
      <c r="E1028" s="161" t="str">
        <f ca="1">IF(ISERROR($S1028),"",OFFSET('Smelter Reference List'!$D$4,$S1028-4,0)&amp;"")</f>
        <v/>
      </c>
      <c r="F1028" s="161" t="str">
        <f ca="1">IF(ISERROR($S1028),"",OFFSET('Smelter Reference List'!$E$4,$S1028-4,0))</f>
        <v/>
      </c>
      <c r="G1028" s="161" t="str">
        <f ca="1">IF(C1028=$U$4,"Enter smelter details", IF(ISERROR($S1028),"",OFFSET('Smelter Reference List'!$F$4,$S1028-4,0)))</f>
        <v/>
      </c>
      <c r="H1028" s="247" t="str">
        <f ca="1">IF(ISERROR($S1028),"",OFFSET('Smelter Reference List'!$G$4,$S1028-4,0))</f>
        <v/>
      </c>
      <c r="I1028" s="248" t="str">
        <f ca="1">IF(ISERROR($S1028),"",OFFSET('Smelter Reference List'!$H$4,$S1028-4,0))</f>
        <v/>
      </c>
      <c r="J1028" s="248" t="str">
        <f ca="1">IF(ISERROR($S1028),"",OFFSET('Smelter Reference List'!$I$4,$S1028-4,0))</f>
        <v/>
      </c>
      <c r="K1028" s="245"/>
      <c r="L1028" s="245"/>
      <c r="M1028" s="245"/>
      <c r="N1028" s="245"/>
      <c r="O1028" s="245"/>
      <c r="P1028" s="245"/>
      <c r="Q1028" s="246"/>
      <c r="R1028" s="233"/>
      <c r="S1028" s="234" t="e">
        <f>IF(C1028="",NA(),MATCH($B1028&amp;$C1028,'Smelter Reference List'!$J:$J,0))</f>
        <v>#N/A</v>
      </c>
      <c r="T1028" s="235"/>
      <c r="U1028" s="235">
        <f t="shared" ca="1" si="30"/>
        <v>0</v>
      </c>
      <c r="V1028" s="235"/>
      <c r="W1028" s="235"/>
      <c r="Y1028" s="228" t="str">
        <f t="shared" si="31"/>
        <v/>
      </c>
    </row>
    <row r="1029" spans="1:25" s="228" customFormat="1" ht="20.25">
      <c r="A1029" s="257"/>
      <c r="B1029" s="232" t="str">
        <f>IF(LEN(A1029)=0,"",INDEX('Smelter Reference List'!$A:$A,MATCH($A1029,'Smelter Reference List'!$E:$E,0)))</f>
        <v/>
      </c>
      <c r="C1029" s="297" t="str">
        <f>IF(LEN(A1029)=0,"",INDEX('Smelter Reference List'!$C:$C,MATCH($A1029,'Smelter Reference List'!$E:$E,0)))</f>
        <v/>
      </c>
      <c r="D1029" s="161" t="str">
        <f ca="1">IF(ISERROR($S1029),"",OFFSET('Smelter Reference List'!$C$4,$S1029-4,0)&amp;"")</f>
        <v/>
      </c>
      <c r="E1029" s="161" t="str">
        <f ca="1">IF(ISERROR($S1029),"",OFFSET('Smelter Reference List'!$D$4,$S1029-4,0)&amp;"")</f>
        <v/>
      </c>
      <c r="F1029" s="161" t="str">
        <f ca="1">IF(ISERROR($S1029),"",OFFSET('Smelter Reference List'!$E$4,$S1029-4,0))</f>
        <v/>
      </c>
      <c r="G1029" s="161" t="str">
        <f ca="1">IF(C1029=$U$4,"Enter smelter details", IF(ISERROR($S1029),"",OFFSET('Smelter Reference List'!$F$4,$S1029-4,0)))</f>
        <v/>
      </c>
      <c r="H1029" s="247" t="str">
        <f ca="1">IF(ISERROR($S1029),"",OFFSET('Smelter Reference List'!$G$4,$S1029-4,0))</f>
        <v/>
      </c>
      <c r="I1029" s="248" t="str">
        <f ca="1">IF(ISERROR($S1029),"",OFFSET('Smelter Reference List'!$H$4,$S1029-4,0))</f>
        <v/>
      </c>
      <c r="J1029" s="248" t="str">
        <f ca="1">IF(ISERROR($S1029),"",OFFSET('Smelter Reference List'!$I$4,$S1029-4,0))</f>
        <v/>
      </c>
      <c r="K1029" s="245"/>
      <c r="L1029" s="245"/>
      <c r="M1029" s="245"/>
      <c r="N1029" s="245"/>
      <c r="O1029" s="245"/>
      <c r="P1029" s="245"/>
      <c r="Q1029" s="246"/>
      <c r="R1029" s="233"/>
      <c r="S1029" s="234" t="e">
        <f>IF(C1029="",NA(),MATCH($B1029&amp;$C1029,'Smelter Reference List'!$J:$J,0))</f>
        <v>#N/A</v>
      </c>
      <c r="T1029" s="235"/>
      <c r="U1029" s="235">
        <f t="shared" ca="1" si="30"/>
        <v>0</v>
      </c>
      <c r="V1029" s="235"/>
      <c r="W1029" s="235"/>
      <c r="Y1029" s="228" t="str">
        <f t="shared" si="31"/>
        <v/>
      </c>
    </row>
    <row r="1030" spans="1:25" s="228" customFormat="1" ht="20.25">
      <c r="A1030" s="257"/>
      <c r="B1030" s="232" t="str">
        <f>IF(LEN(A1030)=0,"",INDEX('Smelter Reference List'!$A:$A,MATCH($A1030,'Smelter Reference List'!$E:$E,0)))</f>
        <v/>
      </c>
      <c r="C1030" s="297" t="str">
        <f>IF(LEN(A1030)=0,"",INDEX('Smelter Reference List'!$C:$C,MATCH($A1030,'Smelter Reference List'!$E:$E,0)))</f>
        <v/>
      </c>
      <c r="D1030" s="161" t="str">
        <f ca="1">IF(ISERROR($S1030),"",OFFSET('Smelter Reference List'!$C$4,$S1030-4,0)&amp;"")</f>
        <v/>
      </c>
      <c r="E1030" s="161" t="str">
        <f ca="1">IF(ISERROR($S1030),"",OFFSET('Smelter Reference List'!$D$4,$S1030-4,0)&amp;"")</f>
        <v/>
      </c>
      <c r="F1030" s="161" t="str">
        <f ca="1">IF(ISERROR($S1030),"",OFFSET('Smelter Reference List'!$E$4,$S1030-4,0))</f>
        <v/>
      </c>
      <c r="G1030" s="161" t="str">
        <f ca="1">IF(C1030=$U$4,"Enter smelter details", IF(ISERROR($S1030),"",OFFSET('Smelter Reference List'!$F$4,$S1030-4,0)))</f>
        <v/>
      </c>
      <c r="H1030" s="247" t="str">
        <f ca="1">IF(ISERROR($S1030),"",OFFSET('Smelter Reference List'!$G$4,$S1030-4,0))</f>
        <v/>
      </c>
      <c r="I1030" s="248" t="str">
        <f ca="1">IF(ISERROR($S1030),"",OFFSET('Smelter Reference List'!$H$4,$S1030-4,0))</f>
        <v/>
      </c>
      <c r="J1030" s="248" t="str">
        <f ca="1">IF(ISERROR($S1030),"",OFFSET('Smelter Reference List'!$I$4,$S1030-4,0))</f>
        <v/>
      </c>
      <c r="K1030" s="245"/>
      <c r="L1030" s="245"/>
      <c r="M1030" s="245"/>
      <c r="N1030" s="245"/>
      <c r="O1030" s="245"/>
      <c r="P1030" s="245"/>
      <c r="Q1030" s="246"/>
      <c r="R1030" s="233"/>
      <c r="S1030" s="234" t="e">
        <f>IF(C1030="",NA(),MATCH($B1030&amp;$C1030,'Smelter Reference List'!$J:$J,0))</f>
        <v>#N/A</v>
      </c>
      <c r="T1030" s="235"/>
      <c r="U1030" s="235">
        <f t="shared" ref="U1030:U1093" ca="1" si="32">IF(AND(C1030="Smelter not listed",OR(LEN(D1030)=0,LEN(E1030)=0)),1,0)</f>
        <v>0</v>
      </c>
      <c r="V1030" s="235"/>
      <c r="W1030" s="235"/>
      <c r="Y1030" s="228" t="str">
        <f t="shared" ref="Y1030:Y1093" si="33">B1030&amp;C1030</f>
        <v/>
      </c>
    </row>
    <row r="1031" spans="1:25" s="228" customFormat="1" ht="20.25">
      <c r="A1031" s="257"/>
      <c r="B1031" s="232" t="str">
        <f>IF(LEN(A1031)=0,"",INDEX('Smelter Reference List'!$A:$A,MATCH($A1031,'Smelter Reference List'!$E:$E,0)))</f>
        <v/>
      </c>
      <c r="C1031" s="297" t="str">
        <f>IF(LEN(A1031)=0,"",INDEX('Smelter Reference List'!$C:$C,MATCH($A1031,'Smelter Reference List'!$E:$E,0)))</f>
        <v/>
      </c>
      <c r="D1031" s="161" t="str">
        <f ca="1">IF(ISERROR($S1031),"",OFFSET('Smelter Reference List'!$C$4,$S1031-4,0)&amp;"")</f>
        <v/>
      </c>
      <c r="E1031" s="161" t="str">
        <f ca="1">IF(ISERROR($S1031),"",OFFSET('Smelter Reference List'!$D$4,$S1031-4,0)&amp;"")</f>
        <v/>
      </c>
      <c r="F1031" s="161" t="str">
        <f ca="1">IF(ISERROR($S1031),"",OFFSET('Smelter Reference List'!$E$4,$S1031-4,0))</f>
        <v/>
      </c>
      <c r="G1031" s="161" t="str">
        <f ca="1">IF(C1031=$U$4,"Enter smelter details", IF(ISERROR($S1031),"",OFFSET('Smelter Reference List'!$F$4,$S1031-4,0)))</f>
        <v/>
      </c>
      <c r="H1031" s="247" t="str">
        <f ca="1">IF(ISERROR($S1031),"",OFFSET('Smelter Reference List'!$G$4,$S1031-4,0))</f>
        <v/>
      </c>
      <c r="I1031" s="248" t="str">
        <f ca="1">IF(ISERROR($S1031),"",OFFSET('Smelter Reference List'!$H$4,$S1031-4,0))</f>
        <v/>
      </c>
      <c r="J1031" s="248" t="str">
        <f ca="1">IF(ISERROR($S1031),"",OFFSET('Smelter Reference List'!$I$4,$S1031-4,0))</f>
        <v/>
      </c>
      <c r="K1031" s="245"/>
      <c r="L1031" s="245"/>
      <c r="M1031" s="245"/>
      <c r="N1031" s="245"/>
      <c r="O1031" s="245"/>
      <c r="P1031" s="245"/>
      <c r="Q1031" s="246"/>
      <c r="R1031" s="233"/>
      <c r="S1031" s="234" t="e">
        <f>IF(C1031="",NA(),MATCH($B1031&amp;$C1031,'Smelter Reference List'!$J:$J,0))</f>
        <v>#N/A</v>
      </c>
      <c r="T1031" s="235"/>
      <c r="U1031" s="235">
        <f t="shared" ca="1" si="32"/>
        <v>0</v>
      </c>
      <c r="V1031" s="235"/>
      <c r="W1031" s="235"/>
      <c r="Y1031" s="228" t="str">
        <f t="shared" si="33"/>
        <v/>
      </c>
    </row>
    <row r="1032" spans="1:25" s="228" customFormat="1" ht="20.25">
      <c r="A1032" s="257"/>
      <c r="B1032" s="232" t="str">
        <f>IF(LEN(A1032)=0,"",INDEX('Smelter Reference List'!$A:$A,MATCH($A1032,'Smelter Reference List'!$E:$E,0)))</f>
        <v/>
      </c>
      <c r="C1032" s="297" t="str">
        <f>IF(LEN(A1032)=0,"",INDEX('Smelter Reference List'!$C:$C,MATCH($A1032,'Smelter Reference List'!$E:$E,0)))</f>
        <v/>
      </c>
      <c r="D1032" s="161" t="str">
        <f ca="1">IF(ISERROR($S1032),"",OFFSET('Smelter Reference List'!$C$4,$S1032-4,0)&amp;"")</f>
        <v/>
      </c>
      <c r="E1032" s="161" t="str">
        <f ca="1">IF(ISERROR($S1032),"",OFFSET('Smelter Reference List'!$D$4,$S1032-4,0)&amp;"")</f>
        <v/>
      </c>
      <c r="F1032" s="161" t="str">
        <f ca="1">IF(ISERROR($S1032),"",OFFSET('Smelter Reference List'!$E$4,$S1032-4,0))</f>
        <v/>
      </c>
      <c r="G1032" s="161" t="str">
        <f ca="1">IF(C1032=$U$4,"Enter smelter details", IF(ISERROR($S1032),"",OFFSET('Smelter Reference List'!$F$4,$S1032-4,0)))</f>
        <v/>
      </c>
      <c r="H1032" s="247" t="str">
        <f ca="1">IF(ISERROR($S1032),"",OFFSET('Smelter Reference List'!$G$4,$S1032-4,0))</f>
        <v/>
      </c>
      <c r="I1032" s="248" t="str">
        <f ca="1">IF(ISERROR($S1032),"",OFFSET('Smelter Reference List'!$H$4,$S1032-4,0))</f>
        <v/>
      </c>
      <c r="J1032" s="248" t="str">
        <f ca="1">IF(ISERROR($S1032),"",OFFSET('Smelter Reference List'!$I$4,$S1032-4,0))</f>
        <v/>
      </c>
      <c r="K1032" s="245"/>
      <c r="L1032" s="245"/>
      <c r="M1032" s="245"/>
      <c r="N1032" s="245"/>
      <c r="O1032" s="245"/>
      <c r="P1032" s="245"/>
      <c r="Q1032" s="246"/>
      <c r="R1032" s="233"/>
      <c r="S1032" s="234" t="e">
        <f>IF(C1032="",NA(),MATCH($B1032&amp;$C1032,'Smelter Reference List'!$J:$J,0))</f>
        <v>#N/A</v>
      </c>
      <c r="T1032" s="235"/>
      <c r="U1032" s="235">
        <f t="shared" ca="1" si="32"/>
        <v>0</v>
      </c>
      <c r="V1032" s="235"/>
      <c r="W1032" s="235"/>
      <c r="Y1032" s="228" t="str">
        <f t="shared" si="33"/>
        <v/>
      </c>
    </row>
    <row r="1033" spans="1:25" s="228" customFormat="1" ht="20.25">
      <c r="A1033" s="257"/>
      <c r="B1033" s="232" t="str">
        <f>IF(LEN(A1033)=0,"",INDEX('Smelter Reference List'!$A:$A,MATCH($A1033,'Smelter Reference List'!$E:$E,0)))</f>
        <v/>
      </c>
      <c r="C1033" s="297" t="str">
        <f>IF(LEN(A1033)=0,"",INDEX('Smelter Reference List'!$C:$C,MATCH($A1033,'Smelter Reference List'!$E:$E,0)))</f>
        <v/>
      </c>
      <c r="D1033" s="161" t="str">
        <f ca="1">IF(ISERROR($S1033),"",OFFSET('Smelter Reference List'!$C$4,$S1033-4,0)&amp;"")</f>
        <v/>
      </c>
      <c r="E1033" s="161" t="str">
        <f ca="1">IF(ISERROR($S1033),"",OFFSET('Smelter Reference List'!$D$4,$S1033-4,0)&amp;"")</f>
        <v/>
      </c>
      <c r="F1033" s="161" t="str">
        <f ca="1">IF(ISERROR($S1033),"",OFFSET('Smelter Reference List'!$E$4,$S1033-4,0))</f>
        <v/>
      </c>
      <c r="G1033" s="161" t="str">
        <f ca="1">IF(C1033=$U$4,"Enter smelter details", IF(ISERROR($S1033),"",OFFSET('Smelter Reference List'!$F$4,$S1033-4,0)))</f>
        <v/>
      </c>
      <c r="H1033" s="247" t="str">
        <f ca="1">IF(ISERROR($S1033),"",OFFSET('Smelter Reference List'!$G$4,$S1033-4,0))</f>
        <v/>
      </c>
      <c r="I1033" s="248" t="str">
        <f ca="1">IF(ISERROR($S1033),"",OFFSET('Smelter Reference List'!$H$4,$S1033-4,0))</f>
        <v/>
      </c>
      <c r="J1033" s="248" t="str">
        <f ca="1">IF(ISERROR($S1033),"",OFFSET('Smelter Reference List'!$I$4,$S1033-4,0))</f>
        <v/>
      </c>
      <c r="K1033" s="245"/>
      <c r="L1033" s="245"/>
      <c r="M1033" s="245"/>
      <c r="N1033" s="245"/>
      <c r="O1033" s="245"/>
      <c r="P1033" s="245"/>
      <c r="Q1033" s="246"/>
      <c r="R1033" s="233"/>
      <c r="S1033" s="234" t="e">
        <f>IF(C1033="",NA(),MATCH($B1033&amp;$C1033,'Smelter Reference List'!$J:$J,0))</f>
        <v>#N/A</v>
      </c>
      <c r="T1033" s="235"/>
      <c r="U1033" s="235">
        <f t="shared" ca="1" si="32"/>
        <v>0</v>
      </c>
      <c r="V1033" s="235"/>
      <c r="W1033" s="235"/>
      <c r="Y1033" s="228" t="str">
        <f t="shared" si="33"/>
        <v/>
      </c>
    </row>
    <row r="1034" spans="1:25" s="228" customFormat="1" ht="20.25">
      <c r="A1034" s="257"/>
      <c r="B1034" s="232" t="str">
        <f>IF(LEN(A1034)=0,"",INDEX('Smelter Reference List'!$A:$A,MATCH($A1034,'Smelter Reference List'!$E:$E,0)))</f>
        <v/>
      </c>
      <c r="C1034" s="297" t="str">
        <f>IF(LEN(A1034)=0,"",INDEX('Smelter Reference List'!$C:$C,MATCH($A1034,'Smelter Reference List'!$E:$E,0)))</f>
        <v/>
      </c>
      <c r="D1034" s="161" t="str">
        <f ca="1">IF(ISERROR($S1034),"",OFFSET('Smelter Reference List'!$C$4,$S1034-4,0)&amp;"")</f>
        <v/>
      </c>
      <c r="E1034" s="161" t="str">
        <f ca="1">IF(ISERROR($S1034),"",OFFSET('Smelter Reference List'!$D$4,$S1034-4,0)&amp;"")</f>
        <v/>
      </c>
      <c r="F1034" s="161" t="str">
        <f ca="1">IF(ISERROR($S1034),"",OFFSET('Smelter Reference List'!$E$4,$S1034-4,0))</f>
        <v/>
      </c>
      <c r="G1034" s="161" t="str">
        <f ca="1">IF(C1034=$U$4,"Enter smelter details", IF(ISERROR($S1034),"",OFFSET('Smelter Reference List'!$F$4,$S1034-4,0)))</f>
        <v/>
      </c>
      <c r="H1034" s="247" t="str">
        <f ca="1">IF(ISERROR($S1034),"",OFFSET('Smelter Reference List'!$G$4,$S1034-4,0))</f>
        <v/>
      </c>
      <c r="I1034" s="248" t="str">
        <f ca="1">IF(ISERROR($S1034),"",OFFSET('Smelter Reference List'!$H$4,$S1034-4,0))</f>
        <v/>
      </c>
      <c r="J1034" s="248" t="str">
        <f ca="1">IF(ISERROR($S1034),"",OFFSET('Smelter Reference List'!$I$4,$S1034-4,0))</f>
        <v/>
      </c>
      <c r="K1034" s="245"/>
      <c r="L1034" s="245"/>
      <c r="M1034" s="245"/>
      <c r="N1034" s="245"/>
      <c r="O1034" s="245"/>
      <c r="P1034" s="245"/>
      <c r="Q1034" s="246"/>
      <c r="R1034" s="233"/>
      <c r="S1034" s="234" t="e">
        <f>IF(C1034="",NA(),MATCH($B1034&amp;$C1034,'Smelter Reference List'!$J:$J,0))</f>
        <v>#N/A</v>
      </c>
      <c r="T1034" s="235"/>
      <c r="U1034" s="235">
        <f t="shared" ca="1" si="32"/>
        <v>0</v>
      </c>
      <c r="V1034" s="235"/>
      <c r="W1034" s="235"/>
      <c r="Y1034" s="228" t="str">
        <f t="shared" si="33"/>
        <v/>
      </c>
    </row>
    <row r="1035" spans="1:25" s="228" customFormat="1" ht="20.25">
      <c r="A1035" s="257"/>
      <c r="B1035" s="232" t="str">
        <f>IF(LEN(A1035)=0,"",INDEX('Smelter Reference List'!$A:$A,MATCH($A1035,'Smelter Reference List'!$E:$E,0)))</f>
        <v/>
      </c>
      <c r="C1035" s="297" t="str">
        <f>IF(LEN(A1035)=0,"",INDEX('Smelter Reference List'!$C:$C,MATCH($A1035,'Smelter Reference List'!$E:$E,0)))</f>
        <v/>
      </c>
      <c r="D1035" s="161" t="str">
        <f ca="1">IF(ISERROR($S1035),"",OFFSET('Smelter Reference List'!$C$4,$S1035-4,0)&amp;"")</f>
        <v/>
      </c>
      <c r="E1035" s="161" t="str">
        <f ca="1">IF(ISERROR($S1035),"",OFFSET('Smelter Reference List'!$D$4,$S1035-4,0)&amp;"")</f>
        <v/>
      </c>
      <c r="F1035" s="161" t="str">
        <f ca="1">IF(ISERROR($S1035),"",OFFSET('Smelter Reference List'!$E$4,$S1035-4,0))</f>
        <v/>
      </c>
      <c r="G1035" s="161" t="str">
        <f ca="1">IF(C1035=$U$4,"Enter smelter details", IF(ISERROR($S1035),"",OFFSET('Smelter Reference List'!$F$4,$S1035-4,0)))</f>
        <v/>
      </c>
      <c r="H1035" s="247" t="str">
        <f ca="1">IF(ISERROR($S1035),"",OFFSET('Smelter Reference List'!$G$4,$S1035-4,0))</f>
        <v/>
      </c>
      <c r="I1035" s="248" t="str">
        <f ca="1">IF(ISERROR($S1035),"",OFFSET('Smelter Reference List'!$H$4,$S1035-4,0))</f>
        <v/>
      </c>
      <c r="J1035" s="248" t="str">
        <f ca="1">IF(ISERROR($S1035),"",OFFSET('Smelter Reference List'!$I$4,$S1035-4,0))</f>
        <v/>
      </c>
      <c r="K1035" s="245"/>
      <c r="L1035" s="245"/>
      <c r="M1035" s="245"/>
      <c r="N1035" s="245"/>
      <c r="O1035" s="245"/>
      <c r="P1035" s="245"/>
      <c r="Q1035" s="246"/>
      <c r="R1035" s="233"/>
      <c r="S1035" s="234" t="e">
        <f>IF(C1035="",NA(),MATCH($B1035&amp;$C1035,'Smelter Reference List'!$J:$J,0))</f>
        <v>#N/A</v>
      </c>
      <c r="T1035" s="235"/>
      <c r="U1035" s="235">
        <f t="shared" ca="1" si="32"/>
        <v>0</v>
      </c>
      <c r="V1035" s="235"/>
      <c r="W1035" s="235"/>
      <c r="Y1035" s="228" t="str">
        <f t="shared" si="33"/>
        <v/>
      </c>
    </row>
    <row r="1036" spans="1:25" s="228" customFormat="1" ht="20.25">
      <c r="A1036" s="257"/>
      <c r="B1036" s="232" t="str">
        <f>IF(LEN(A1036)=0,"",INDEX('Smelter Reference List'!$A:$A,MATCH($A1036,'Smelter Reference List'!$E:$E,0)))</f>
        <v/>
      </c>
      <c r="C1036" s="297" t="str">
        <f>IF(LEN(A1036)=0,"",INDEX('Smelter Reference List'!$C:$C,MATCH($A1036,'Smelter Reference List'!$E:$E,0)))</f>
        <v/>
      </c>
      <c r="D1036" s="161" t="str">
        <f ca="1">IF(ISERROR($S1036),"",OFFSET('Smelter Reference List'!$C$4,$S1036-4,0)&amp;"")</f>
        <v/>
      </c>
      <c r="E1036" s="161" t="str">
        <f ca="1">IF(ISERROR($S1036),"",OFFSET('Smelter Reference List'!$D$4,$S1036-4,0)&amp;"")</f>
        <v/>
      </c>
      <c r="F1036" s="161" t="str">
        <f ca="1">IF(ISERROR($S1036),"",OFFSET('Smelter Reference List'!$E$4,$S1036-4,0))</f>
        <v/>
      </c>
      <c r="G1036" s="161" t="str">
        <f ca="1">IF(C1036=$U$4,"Enter smelter details", IF(ISERROR($S1036),"",OFFSET('Smelter Reference List'!$F$4,$S1036-4,0)))</f>
        <v/>
      </c>
      <c r="H1036" s="247" t="str">
        <f ca="1">IF(ISERROR($S1036),"",OFFSET('Smelter Reference List'!$G$4,$S1036-4,0))</f>
        <v/>
      </c>
      <c r="I1036" s="248" t="str">
        <f ca="1">IF(ISERROR($S1036),"",OFFSET('Smelter Reference List'!$H$4,$S1036-4,0))</f>
        <v/>
      </c>
      <c r="J1036" s="248" t="str">
        <f ca="1">IF(ISERROR($S1036),"",OFFSET('Smelter Reference List'!$I$4,$S1036-4,0))</f>
        <v/>
      </c>
      <c r="K1036" s="245"/>
      <c r="L1036" s="245"/>
      <c r="M1036" s="245"/>
      <c r="N1036" s="245"/>
      <c r="O1036" s="245"/>
      <c r="P1036" s="245"/>
      <c r="Q1036" s="246"/>
      <c r="R1036" s="233"/>
      <c r="S1036" s="234" t="e">
        <f>IF(C1036="",NA(),MATCH($B1036&amp;$C1036,'Smelter Reference List'!$J:$J,0))</f>
        <v>#N/A</v>
      </c>
      <c r="T1036" s="235"/>
      <c r="U1036" s="235">
        <f t="shared" ca="1" si="32"/>
        <v>0</v>
      </c>
      <c r="V1036" s="235"/>
      <c r="W1036" s="235"/>
      <c r="Y1036" s="228" t="str">
        <f t="shared" si="33"/>
        <v/>
      </c>
    </row>
    <row r="1037" spans="1:25" s="228" customFormat="1" ht="20.25">
      <c r="A1037" s="257"/>
      <c r="B1037" s="232" t="str">
        <f>IF(LEN(A1037)=0,"",INDEX('Smelter Reference List'!$A:$A,MATCH($A1037,'Smelter Reference List'!$E:$E,0)))</f>
        <v/>
      </c>
      <c r="C1037" s="297" t="str">
        <f>IF(LEN(A1037)=0,"",INDEX('Smelter Reference List'!$C:$C,MATCH($A1037,'Smelter Reference List'!$E:$E,0)))</f>
        <v/>
      </c>
      <c r="D1037" s="161" t="str">
        <f ca="1">IF(ISERROR($S1037),"",OFFSET('Smelter Reference List'!$C$4,$S1037-4,0)&amp;"")</f>
        <v/>
      </c>
      <c r="E1037" s="161" t="str">
        <f ca="1">IF(ISERROR($S1037),"",OFFSET('Smelter Reference List'!$D$4,$S1037-4,0)&amp;"")</f>
        <v/>
      </c>
      <c r="F1037" s="161" t="str">
        <f ca="1">IF(ISERROR($S1037),"",OFFSET('Smelter Reference List'!$E$4,$S1037-4,0))</f>
        <v/>
      </c>
      <c r="G1037" s="161" t="str">
        <f ca="1">IF(C1037=$U$4,"Enter smelter details", IF(ISERROR($S1037),"",OFFSET('Smelter Reference List'!$F$4,$S1037-4,0)))</f>
        <v/>
      </c>
      <c r="H1037" s="247" t="str">
        <f ca="1">IF(ISERROR($S1037),"",OFFSET('Smelter Reference List'!$G$4,$S1037-4,0))</f>
        <v/>
      </c>
      <c r="I1037" s="248" t="str">
        <f ca="1">IF(ISERROR($S1037),"",OFFSET('Smelter Reference List'!$H$4,$S1037-4,0))</f>
        <v/>
      </c>
      <c r="J1037" s="248" t="str">
        <f ca="1">IF(ISERROR($S1037),"",OFFSET('Smelter Reference List'!$I$4,$S1037-4,0))</f>
        <v/>
      </c>
      <c r="K1037" s="245"/>
      <c r="L1037" s="245"/>
      <c r="M1037" s="245"/>
      <c r="N1037" s="245"/>
      <c r="O1037" s="245"/>
      <c r="P1037" s="245"/>
      <c r="Q1037" s="246"/>
      <c r="R1037" s="233"/>
      <c r="S1037" s="234" t="e">
        <f>IF(C1037="",NA(),MATCH($B1037&amp;$C1037,'Smelter Reference List'!$J:$J,0))</f>
        <v>#N/A</v>
      </c>
      <c r="T1037" s="235"/>
      <c r="U1037" s="235">
        <f t="shared" ca="1" si="32"/>
        <v>0</v>
      </c>
      <c r="V1037" s="235"/>
      <c r="W1037" s="235"/>
      <c r="Y1037" s="228" t="str">
        <f t="shared" si="33"/>
        <v/>
      </c>
    </row>
    <row r="1038" spans="1:25" s="228" customFormat="1" ht="20.25">
      <c r="A1038" s="257"/>
      <c r="B1038" s="232" t="str">
        <f>IF(LEN(A1038)=0,"",INDEX('Smelter Reference List'!$A:$A,MATCH($A1038,'Smelter Reference List'!$E:$E,0)))</f>
        <v/>
      </c>
      <c r="C1038" s="297" t="str">
        <f>IF(LEN(A1038)=0,"",INDEX('Smelter Reference List'!$C:$C,MATCH($A1038,'Smelter Reference List'!$E:$E,0)))</f>
        <v/>
      </c>
      <c r="D1038" s="161" t="str">
        <f ca="1">IF(ISERROR($S1038),"",OFFSET('Smelter Reference List'!$C$4,$S1038-4,0)&amp;"")</f>
        <v/>
      </c>
      <c r="E1038" s="161" t="str">
        <f ca="1">IF(ISERROR($S1038),"",OFFSET('Smelter Reference List'!$D$4,$S1038-4,0)&amp;"")</f>
        <v/>
      </c>
      <c r="F1038" s="161" t="str">
        <f ca="1">IF(ISERROR($S1038),"",OFFSET('Smelter Reference List'!$E$4,$S1038-4,0))</f>
        <v/>
      </c>
      <c r="G1038" s="161" t="str">
        <f ca="1">IF(C1038=$U$4,"Enter smelter details", IF(ISERROR($S1038),"",OFFSET('Smelter Reference List'!$F$4,$S1038-4,0)))</f>
        <v/>
      </c>
      <c r="H1038" s="247" t="str">
        <f ca="1">IF(ISERROR($S1038),"",OFFSET('Smelter Reference List'!$G$4,$S1038-4,0))</f>
        <v/>
      </c>
      <c r="I1038" s="248" t="str">
        <f ca="1">IF(ISERROR($S1038),"",OFFSET('Smelter Reference List'!$H$4,$S1038-4,0))</f>
        <v/>
      </c>
      <c r="J1038" s="248" t="str">
        <f ca="1">IF(ISERROR($S1038),"",OFFSET('Smelter Reference List'!$I$4,$S1038-4,0))</f>
        <v/>
      </c>
      <c r="K1038" s="245"/>
      <c r="L1038" s="245"/>
      <c r="M1038" s="245"/>
      <c r="N1038" s="245"/>
      <c r="O1038" s="245"/>
      <c r="P1038" s="245"/>
      <c r="Q1038" s="246"/>
      <c r="R1038" s="233"/>
      <c r="S1038" s="234" t="e">
        <f>IF(C1038="",NA(),MATCH($B1038&amp;$C1038,'Smelter Reference List'!$J:$J,0))</f>
        <v>#N/A</v>
      </c>
      <c r="T1038" s="235"/>
      <c r="U1038" s="235">
        <f t="shared" ca="1" si="32"/>
        <v>0</v>
      </c>
      <c r="V1038" s="235"/>
      <c r="W1038" s="235"/>
      <c r="Y1038" s="228" t="str">
        <f t="shared" si="33"/>
        <v/>
      </c>
    </row>
    <row r="1039" spans="1:25" s="228" customFormat="1" ht="20.25">
      <c r="A1039" s="257"/>
      <c r="B1039" s="232" t="str">
        <f>IF(LEN(A1039)=0,"",INDEX('Smelter Reference List'!$A:$A,MATCH($A1039,'Smelter Reference List'!$E:$E,0)))</f>
        <v/>
      </c>
      <c r="C1039" s="297" t="str">
        <f>IF(LEN(A1039)=0,"",INDEX('Smelter Reference List'!$C:$C,MATCH($A1039,'Smelter Reference List'!$E:$E,0)))</f>
        <v/>
      </c>
      <c r="D1039" s="161" t="str">
        <f ca="1">IF(ISERROR($S1039),"",OFFSET('Smelter Reference List'!$C$4,$S1039-4,0)&amp;"")</f>
        <v/>
      </c>
      <c r="E1039" s="161" t="str">
        <f ca="1">IF(ISERROR($S1039),"",OFFSET('Smelter Reference List'!$D$4,$S1039-4,0)&amp;"")</f>
        <v/>
      </c>
      <c r="F1039" s="161" t="str">
        <f ca="1">IF(ISERROR($S1039),"",OFFSET('Smelter Reference List'!$E$4,$S1039-4,0))</f>
        <v/>
      </c>
      <c r="G1039" s="161" t="str">
        <f ca="1">IF(C1039=$U$4,"Enter smelter details", IF(ISERROR($S1039),"",OFFSET('Smelter Reference List'!$F$4,$S1039-4,0)))</f>
        <v/>
      </c>
      <c r="H1039" s="247" t="str">
        <f ca="1">IF(ISERROR($S1039),"",OFFSET('Smelter Reference List'!$G$4,$S1039-4,0))</f>
        <v/>
      </c>
      <c r="I1039" s="248" t="str">
        <f ca="1">IF(ISERROR($S1039),"",OFFSET('Smelter Reference List'!$H$4,$S1039-4,0))</f>
        <v/>
      </c>
      <c r="J1039" s="248" t="str">
        <f ca="1">IF(ISERROR($S1039),"",OFFSET('Smelter Reference List'!$I$4,$S1039-4,0))</f>
        <v/>
      </c>
      <c r="K1039" s="245"/>
      <c r="L1039" s="245"/>
      <c r="M1039" s="245"/>
      <c r="N1039" s="245"/>
      <c r="O1039" s="245"/>
      <c r="P1039" s="245"/>
      <c r="Q1039" s="246"/>
      <c r="R1039" s="233"/>
      <c r="S1039" s="234" t="e">
        <f>IF(C1039="",NA(),MATCH($B1039&amp;$C1039,'Smelter Reference List'!$J:$J,0))</f>
        <v>#N/A</v>
      </c>
      <c r="T1039" s="235"/>
      <c r="U1039" s="235">
        <f t="shared" ca="1" si="32"/>
        <v>0</v>
      </c>
      <c r="V1039" s="235"/>
      <c r="W1039" s="235"/>
      <c r="Y1039" s="228" t="str">
        <f t="shared" si="33"/>
        <v/>
      </c>
    </row>
    <row r="1040" spans="1:25" s="228" customFormat="1" ht="20.25">
      <c r="A1040" s="257"/>
      <c r="B1040" s="232" t="str">
        <f>IF(LEN(A1040)=0,"",INDEX('Smelter Reference List'!$A:$A,MATCH($A1040,'Smelter Reference List'!$E:$E,0)))</f>
        <v/>
      </c>
      <c r="C1040" s="297" t="str">
        <f>IF(LEN(A1040)=0,"",INDEX('Smelter Reference List'!$C:$C,MATCH($A1040,'Smelter Reference List'!$E:$E,0)))</f>
        <v/>
      </c>
      <c r="D1040" s="161" t="str">
        <f ca="1">IF(ISERROR($S1040),"",OFFSET('Smelter Reference List'!$C$4,$S1040-4,0)&amp;"")</f>
        <v/>
      </c>
      <c r="E1040" s="161" t="str">
        <f ca="1">IF(ISERROR($S1040),"",OFFSET('Smelter Reference List'!$D$4,$S1040-4,0)&amp;"")</f>
        <v/>
      </c>
      <c r="F1040" s="161" t="str">
        <f ca="1">IF(ISERROR($S1040),"",OFFSET('Smelter Reference List'!$E$4,$S1040-4,0))</f>
        <v/>
      </c>
      <c r="G1040" s="161" t="str">
        <f ca="1">IF(C1040=$U$4,"Enter smelter details", IF(ISERROR($S1040),"",OFFSET('Smelter Reference List'!$F$4,$S1040-4,0)))</f>
        <v/>
      </c>
      <c r="H1040" s="247" t="str">
        <f ca="1">IF(ISERROR($S1040),"",OFFSET('Smelter Reference List'!$G$4,$S1040-4,0))</f>
        <v/>
      </c>
      <c r="I1040" s="248" t="str">
        <f ca="1">IF(ISERROR($S1040),"",OFFSET('Smelter Reference List'!$H$4,$S1040-4,0))</f>
        <v/>
      </c>
      <c r="J1040" s="248" t="str">
        <f ca="1">IF(ISERROR($S1040),"",OFFSET('Smelter Reference List'!$I$4,$S1040-4,0))</f>
        <v/>
      </c>
      <c r="K1040" s="245"/>
      <c r="L1040" s="245"/>
      <c r="M1040" s="245"/>
      <c r="N1040" s="245"/>
      <c r="O1040" s="245"/>
      <c r="P1040" s="245"/>
      <c r="Q1040" s="246"/>
      <c r="R1040" s="233"/>
      <c r="S1040" s="234" t="e">
        <f>IF(C1040="",NA(),MATCH($B1040&amp;$C1040,'Smelter Reference List'!$J:$J,0))</f>
        <v>#N/A</v>
      </c>
      <c r="T1040" s="235"/>
      <c r="U1040" s="235">
        <f t="shared" ca="1" si="32"/>
        <v>0</v>
      </c>
      <c r="V1040" s="235"/>
      <c r="W1040" s="235"/>
      <c r="Y1040" s="228" t="str">
        <f t="shared" si="33"/>
        <v/>
      </c>
    </row>
    <row r="1041" spans="1:25" s="228" customFormat="1" ht="20.25">
      <c r="A1041" s="257"/>
      <c r="B1041" s="232" t="str">
        <f>IF(LEN(A1041)=0,"",INDEX('Smelter Reference List'!$A:$A,MATCH($A1041,'Smelter Reference List'!$E:$E,0)))</f>
        <v/>
      </c>
      <c r="C1041" s="297" t="str">
        <f>IF(LEN(A1041)=0,"",INDEX('Smelter Reference List'!$C:$C,MATCH($A1041,'Smelter Reference List'!$E:$E,0)))</f>
        <v/>
      </c>
      <c r="D1041" s="161" t="str">
        <f ca="1">IF(ISERROR($S1041),"",OFFSET('Smelter Reference List'!$C$4,$S1041-4,0)&amp;"")</f>
        <v/>
      </c>
      <c r="E1041" s="161" t="str">
        <f ca="1">IF(ISERROR($S1041),"",OFFSET('Smelter Reference List'!$D$4,$S1041-4,0)&amp;"")</f>
        <v/>
      </c>
      <c r="F1041" s="161" t="str">
        <f ca="1">IF(ISERROR($S1041),"",OFFSET('Smelter Reference List'!$E$4,$S1041-4,0))</f>
        <v/>
      </c>
      <c r="G1041" s="161" t="str">
        <f ca="1">IF(C1041=$U$4,"Enter smelter details", IF(ISERROR($S1041),"",OFFSET('Smelter Reference List'!$F$4,$S1041-4,0)))</f>
        <v/>
      </c>
      <c r="H1041" s="247" t="str">
        <f ca="1">IF(ISERROR($S1041),"",OFFSET('Smelter Reference List'!$G$4,$S1041-4,0))</f>
        <v/>
      </c>
      <c r="I1041" s="248" t="str">
        <f ca="1">IF(ISERROR($S1041),"",OFFSET('Smelter Reference List'!$H$4,$S1041-4,0))</f>
        <v/>
      </c>
      <c r="J1041" s="248" t="str">
        <f ca="1">IF(ISERROR($S1041),"",OFFSET('Smelter Reference List'!$I$4,$S1041-4,0))</f>
        <v/>
      </c>
      <c r="K1041" s="245"/>
      <c r="L1041" s="245"/>
      <c r="M1041" s="245"/>
      <c r="N1041" s="245"/>
      <c r="O1041" s="245"/>
      <c r="P1041" s="245"/>
      <c r="Q1041" s="246"/>
      <c r="R1041" s="233"/>
      <c r="S1041" s="234" t="e">
        <f>IF(C1041="",NA(),MATCH($B1041&amp;$C1041,'Smelter Reference List'!$J:$J,0))</f>
        <v>#N/A</v>
      </c>
      <c r="T1041" s="235"/>
      <c r="U1041" s="235">
        <f t="shared" ca="1" si="32"/>
        <v>0</v>
      </c>
      <c r="V1041" s="235"/>
      <c r="W1041" s="235"/>
      <c r="Y1041" s="228" t="str">
        <f t="shared" si="33"/>
        <v/>
      </c>
    </row>
    <row r="1042" spans="1:25" s="228" customFormat="1" ht="20.25">
      <c r="A1042" s="257"/>
      <c r="B1042" s="232" t="str">
        <f>IF(LEN(A1042)=0,"",INDEX('Smelter Reference List'!$A:$A,MATCH($A1042,'Smelter Reference List'!$E:$E,0)))</f>
        <v/>
      </c>
      <c r="C1042" s="297" t="str">
        <f>IF(LEN(A1042)=0,"",INDEX('Smelter Reference List'!$C:$C,MATCH($A1042,'Smelter Reference List'!$E:$E,0)))</f>
        <v/>
      </c>
      <c r="D1042" s="161" t="str">
        <f ca="1">IF(ISERROR($S1042),"",OFFSET('Smelter Reference List'!$C$4,$S1042-4,0)&amp;"")</f>
        <v/>
      </c>
      <c r="E1042" s="161" t="str">
        <f ca="1">IF(ISERROR($S1042),"",OFFSET('Smelter Reference List'!$D$4,$S1042-4,0)&amp;"")</f>
        <v/>
      </c>
      <c r="F1042" s="161" t="str">
        <f ca="1">IF(ISERROR($S1042),"",OFFSET('Smelter Reference List'!$E$4,$S1042-4,0))</f>
        <v/>
      </c>
      <c r="G1042" s="161" t="str">
        <f ca="1">IF(C1042=$U$4,"Enter smelter details", IF(ISERROR($S1042),"",OFFSET('Smelter Reference List'!$F$4,$S1042-4,0)))</f>
        <v/>
      </c>
      <c r="H1042" s="247" t="str">
        <f ca="1">IF(ISERROR($S1042),"",OFFSET('Smelter Reference List'!$G$4,$S1042-4,0))</f>
        <v/>
      </c>
      <c r="I1042" s="248" t="str">
        <f ca="1">IF(ISERROR($S1042),"",OFFSET('Smelter Reference List'!$H$4,$S1042-4,0))</f>
        <v/>
      </c>
      <c r="J1042" s="248" t="str">
        <f ca="1">IF(ISERROR($S1042),"",OFFSET('Smelter Reference List'!$I$4,$S1042-4,0))</f>
        <v/>
      </c>
      <c r="K1042" s="245"/>
      <c r="L1042" s="245"/>
      <c r="M1042" s="245"/>
      <c r="N1042" s="245"/>
      <c r="O1042" s="245"/>
      <c r="P1042" s="245"/>
      <c r="Q1042" s="246"/>
      <c r="R1042" s="233"/>
      <c r="S1042" s="234" t="e">
        <f>IF(C1042="",NA(),MATCH($B1042&amp;$C1042,'Smelter Reference List'!$J:$J,0))</f>
        <v>#N/A</v>
      </c>
      <c r="T1042" s="235"/>
      <c r="U1042" s="235">
        <f t="shared" ca="1" si="32"/>
        <v>0</v>
      </c>
      <c r="V1042" s="235"/>
      <c r="W1042" s="235"/>
      <c r="Y1042" s="228" t="str">
        <f t="shared" si="33"/>
        <v/>
      </c>
    </row>
    <row r="1043" spans="1:25" s="228" customFormat="1" ht="20.25">
      <c r="A1043" s="257"/>
      <c r="B1043" s="232" t="str">
        <f>IF(LEN(A1043)=0,"",INDEX('Smelter Reference List'!$A:$A,MATCH($A1043,'Smelter Reference List'!$E:$E,0)))</f>
        <v/>
      </c>
      <c r="C1043" s="297" t="str">
        <f>IF(LEN(A1043)=0,"",INDEX('Smelter Reference List'!$C:$C,MATCH($A1043,'Smelter Reference List'!$E:$E,0)))</f>
        <v/>
      </c>
      <c r="D1043" s="161" t="str">
        <f ca="1">IF(ISERROR($S1043),"",OFFSET('Smelter Reference List'!$C$4,$S1043-4,0)&amp;"")</f>
        <v/>
      </c>
      <c r="E1043" s="161" t="str">
        <f ca="1">IF(ISERROR($S1043),"",OFFSET('Smelter Reference List'!$D$4,$S1043-4,0)&amp;"")</f>
        <v/>
      </c>
      <c r="F1043" s="161" t="str">
        <f ca="1">IF(ISERROR($S1043),"",OFFSET('Smelter Reference List'!$E$4,$S1043-4,0))</f>
        <v/>
      </c>
      <c r="G1043" s="161" t="str">
        <f ca="1">IF(C1043=$U$4,"Enter smelter details", IF(ISERROR($S1043),"",OFFSET('Smelter Reference List'!$F$4,$S1043-4,0)))</f>
        <v/>
      </c>
      <c r="H1043" s="247" t="str">
        <f ca="1">IF(ISERROR($S1043),"",OFFSET('Smelter Reference List'!$G$4,$S1043-4,0))</f>
        <v/>
      </c>
      <c r="I1043" s="248" t="str">
        <f ca="1">IF(ISERROR($S1043),"",OFFSET('Smelter Reference List'!$H$4,$S1043-4,0))</f>
        <v/>
      </c>
      <c r="J1043" s="248" t="str">
        <f ca="1">IF(ISERROR($S1043),"",OFFSET('Smelter Reference List'!$I$4,$S1043-4,0))</f>
        <v/>
      </c>
      <c r="K1043" s="245"/>
      <c r="L1043" s="245"/>
      <c r="M1043" s="245"/>
      <c r="N1043" s="245"/>
      <c r="O1043" s="245"/>
      <c r="P1043" s="245"/>
      <c r="Q1043" s="246"/>
      <c r="R1043" s="233"/>
      <c r="S1043" s="234" t="e">
        <f>IF(C1043="",NA(),MATCH($B1043&amp;$C1043,'Smelter Reference List'!$J:$J,0))</f>
        <v>#N/A</v>
      </c>
      <c r="T1043" s="235"/>
      <c r="U1043" s="235">
        <f t="shared" ca="1" si="32"/>
        <v>0</v>
      </c>
      <c r="V1043" s="235"/>
      <c r="W1043" s="235"/>
      <c r="Y1043" s="228" t="str">
        <f t="shared" si="33"/>
        <v/>
      </c>
    </row>
    <row r="1044" spans="1:25" s="228" customFormat="1" ht="20.25">
      <c r="A1044" s="257"/>
      <c r="B1044" s="232" t="str">
        <f>IF(LEN(A1044)=0,"",INDEX('Smelter Reference List'!$A:$A,MATCH($A1044,'Smelter Reference List'!$E:$E,0)))</f>
        <v/>
      </c>
      <c r="C1044" s="297" t="str">
        <f>IF(LEN(A1044)=0,"",INDEX('Smelter Reference List'!$C:$C,MATCH($A1044,'Smelter Reference List'!$E:$E,0)))</f>
        <v/>
      </c>
      <c r="D1044" s="161" t="str">
        <f ca="1">IF(ISERROR($S1044),"",OFFSET('Smelter Reference List'!$C$4,$S1044-4,0)&amp;"")</f>
        <v/>
      </c>
      <c r="E1044" s="161" t="str">
        <f ca="1">IF(ISERROR($S1044),"",OFFSET('Smelter Reference List'!$D$4,$S1044-4,0)&amp;"")</f>
        <v/>
      </c>
      <c r="F1044" s="161" t="str">
        <f ca="1">IF(ISERROR($S1044),"",OFFSET('Smelter Reference List'!$E$4,$S1044-4,0))</f>
        <v/>
      </c>
      <c r="G1044" s="161" t="str">
        <f ca="1">IF(C1044=$U$4,"Enter smelter details", IF(ISERROR($S1044),"",OFFSET('Smelter Reference List'!$F$4,$S1044-4,0)))</f>
        <v/>
      </c>
      <c r="H1044" s="247" t="str">
        <f ca="1">IF(ISERROR($S1044),"",OFFSET('Smelter Reference List'!$G$4,$S1044-4,0))</f>
        <v/>
      </c>
      <c r="I1044" s="248" t="str">
        <f ca="1">IF(ISERROR($S1044),"",OFFSET('Smelter Reference List'!$H$4,$S1044-4,0))</f>
        <v/>
      </c>
      <c r="J1044" s="248" t="str">
        <f ca="1">IF(ISERROR($S1044),"",OFFSET('Smelter Reference List'!$I$4,$S1044-4,0))</f>
        <v/>
      </c>
      <c r="K1044" s="245"/>
      <c r="L1044" s="245"/>
      <c r="M1044" s="245"/>
      <c r="N1044" s="245"/>
      <c r="O1044" s="245"/>
      <c r="P1044" s="245"/>
      <c r="Q1044" s="246"/>
      <c r="R1044" s="233"/>
      <c r="S1044" s="234" t="e">
        <f>IF(C1044="",NA(),MATCH($B1044&amp;$C1044,'Smelter Reference List'!$J:$J,0))</f>
        <v>#N/A</v>
      </c>
      <c r="T1044" s="235"/>
      <c r="U1044" s="235">
        <f t="shared" ca="1" si="32"/>
        <v>0</v>
      </c>
      <c r="V1044" s="235"/>
      <c r="W1044" s="235"/>
      <c r="Y1044" s="228" t="str">
        <f t="shared" si="33"/>
        <v/>
      </c>
    </row>
    <row r="1045" spans="1:25" s="228" customFormat="1" ht="20.25">
      <c r="A1045" s="257"/>
      <c r="B1045" s="232" t="str">
        <f>IF(LEN(A1045)=0,"",INDEX('Smelter Reference List'!$A:$A,MATCH($A1045,'Smelter Reference List'!$E:$E,0)))</f>
        <v/>
      </c>
      <c r="C1045" s="297" t="str">
        <f>IF(LEN(A1045)=0,"",INDEX('Smelter Reference List'!$C:$C,MATCH($A1045,'Smelter Reference List'!$E:$E,0)))</f>
        <v/>
      </c>
      <c r="D1045" s="161" t="str">
        <f ca="1">IF(ISERROR($S1045),"",OFFSET('Smelter Reference List'!$C$4,$S1045-4,0)&amp;"")</f>
        <v/>
      </c>
      <c r="E1045" s="161" t="str">
        <f ca="1">IF(ISERROR($S1045),"",OFFSET('Smelter Reference List'!$D$4,$S1045-4,0)&amp;"")</f>
        <v/>
      </c>
      <c r="F1045" s="161" t="str">
        <f ca="1">IF(ISERROR($S1045),"",OFFSET('Smelter Reference List'!$E$4,$S1045-4,0))</f>
        <v/>
      </c>
      <c r="G1045" s="161" t="str">
        <f ca="1">IF(C1045=$U$4,"Enter smelter details", IF(ISERROR($S1045),"",OFFSET('Smelter Reference List'!$F$4,$S1045-4,0)))</f>
        <v/>
      </c>
      <c r="H1045" s="247" t="str">
        <f ca="1">IF(ISERROR($S1045),"",OFFSET('Smelter Reference List'!$G$4,$S1045-4,0))</f>
        <v/>
      </c>
      <c r="I1045" s="248" t="str">
        <f ca="1">IF(ISERROR($S1045),"",OFFSET('Smelter Reference List'!$H$4,$S1045-4,0))</f>
        <v/>
      </c>
      <c r="J1045" s="248" t="str">
        <f ca="1">IF(ISERROR($S1045),"",OFFSET('Smelter Reference List'!$I$4,$S1045-4,0))</f>
        <v/>
      </c>
      <c r="K1045" s="245"/>
      <c r="L1045" s="245"/>
      <c r="M1045" s="245"/>
      <c r="N1045" s="245"/>
      <c r="O1045" s="245"/>
      <c r="P1045" s="245"/>
      <c r="Q1045" s="246"/>
      <c r="R1045" s="233"/>
      <c r="S1045" s="234" t="e">
        <f>IF(C1045="",NA(),MATCH($B1045&amp;$C1045,'Smelter Reference List'!$J:$J,0))</f>
        <v>#N/A</v>
      </c>
      <c r="T1045" s="235"/>
      <c r="U1045" s="235">
        <f t="shared" ca="1" si="32"/>
        <v>0</v>
      </c>
      <c r="V1045" s="235"/>
      <c r="W1045" s="235"/>
      <c r="Y1045" s="228" t="str">
        <f t="shared" si="33"/>
        <v/>
      </c>
    </row>
    <row r="1046" spans="1:25" s="228" customFormat="1" ht="20.25">
      <c r="A1046" s="257"/>
      <c r="B1046" s="232" t="str">
        <f>IF(LEN(A1046)=0,"",INDEX('Smelter Reference List'!$A:$A,MATCH($A1046,'Smelter Reference List'!$E:$E,0)))</f>
        <v/>
      </c>
      <c r="C1046" s="297" t="str">
        <f>IF(LEN(A1046)=0,"",INDEX('Smelter Reference List'!$C:$C,MATCH($A1046,'Smelter Reference List'!$E:$E,0)))</f>
        <v/>
      </c>
      <c r="D1046" s="161" t="str">
        <f ca="1">IF(ISERROR($S1046),"",OFFSET('Smelter Reference List'!$C$4,$S1046-4,0)&amp;"")</f>
        <v/>
      </c>
      <c r="E1046" s="161" t="str">
        <f ca="1">IF(ISERROR($S1046),"",OFFSET('Smelter Reference List'!$D$4,$S1046-4,0)&amp;"")</f>
        <v/>
      </c>
      <c r="F1046" s="161" t="str">
        <f ca="1">IF(ISERROR($S1046),"",OFFSET('Smelter Reference List'!$E$4,$S1046-4,0))</f>
        <v/>
      </c>
      <c r="G1046" s="161" t="str">
        <f ca="1">IF(C1046=$U$4,"Enter smelter details", IF(ISERROR($S1046),"",OFFSET('Smelter Reference List'!$F$4,$S1046-4,0)))</f>
        <v/>
      </c>
      <c r="H1046" s="247" t="str">
        <f ca="1">IF(ISERROR($S1046),"",OFFSET('Smelter Reference List'!$G$4,$S1046-4,0))</f>
        <v/>
      </c>
      <c r="I1046" s="248" t="str">
        <f ca="1">IF(ISERROR($S1046),"",OFFSET('Smelter Reference List'!$H$4,$S1046-4,0))</f>
        <v/>
      </c>
      <c r="J1046" s="248" t="str">
        <f ca="1">IF(ISERROR($S1046),"",OFFSET('Smelter Reference List'!$I$4,$S1046-4,0))</f>
        <v/>
      </c>
      <c r="K1046" s="245"/>
      <c r="L1046" s="245"/>
      <c r="M1046" s="245"/>
      <c r="N1046" s="245"/>
      <c r="O1046" s="245"/>
      <c r="P1046" s="245"/>
      <c r="Q1046" s="246"/>
      <c r="R1046" s="233"/>
      <c r="S1046" s="234" t="e">
        <f>IF(C1046="",NA(),MATCH($B1046&amp;$C1046,'Smelter Reference List'!$J:$J,0))</f>
        <v>#N/A</v>
      </c>
      <c r="T1046" s="235"/>
      <c r="U1046" s="235">
        <f t="shared" ca="1" si="32"/>
        <v>0</v>
      </c>
      <c r="V1046" s="235"/>
      <c r="W1046" s="235"/>
      <c r="Y1046" s="228" t="str">
        <f t="shared" si="33"/>
        <v/>
      </c>
    </row>
    <row r="1047" spans="1:25" s="228" customFormat="1" ht="20.25">
      <c r="A1047" s="257"/>
      <c r="B1047" s="232" t="str">
        <f>IF(LEN(A1047)=0,"",INDEX('Smelter Reference List'!$A:$A,MATCH($A1047,'Smelter Reference List'!$E:$E,0)))</f>
        <v/>
      </c>
      <c r="C1047" s="297" t="str">
        <f>IF(LEN(A1047)=0,"",INDEX('Smelter Reference List'!$C:$C,MATCH($A1047,'Smelter Reference List'!$E:$E,0)))</f>
        <v/>
      </c>
      <c r="D1047" s="161" t="str">
        <f ca="1">IF(ISERROR($S1047),"",OFFSET('Smelter Reference List'!$C$4,$S1047-4,0)&amp;"")</f>
        <v/>
      </c>
      <c r="E1047" s="161" t="str">
        <f ca="1">IF(ISERROR($S1047),"",OFFSET('Smelter Reference List'!$D$4,$S1047-4,0)&amp;"")</f>
        <v/>
      </c>
      <c r="F1047" s="161" t="str">
        <f ca="1">IF(ISERROR($S1047),"",OFFSET('Smelter Reference List'!$E$4,$S1047-4,0))</f>
        <v/>
      </c>
      <c r="G1047" s="161" t="str">
        <f ca="1">IF(C1047=$U$4,"Enter smelter details", IF(ISERROR($S1047),"",OFFSET('Smelter Reference List'!$F$4,$S1047-4,0)))</f>
        <v/>
      </c>
      <c r="H1047" s="247" t="str">
        <f ca="1">IF(ISERROR($S1047),"",OFFSET('Smelter Reference List'!$G$4,$S1047-4,0))</f>
        <v/>
      </c>
      <c r="I1047" s="248" t="str">
        <f ca="1">IF(ISERROR($S1047),"",OFFSET('Smelter Reference List'!$H$4,$S1047-4,0))</f>
        <v/>
      </c>
      <c r="J1047" s="248" t="str">
        <f ca="1">IF(ISERROR($S1047),"",OFFSET('Smelter Reference List'!$I$4,$S1047-4,0))</f>
        <v/>
      </c>
      <c r="K1047" s="245"/>
      <c r="L1047" s="245"/>
      <c r="M1047" s="245"/>
      <c r="N1047" s="245"/>
      <c r="O1047" s="245"/>
      <c r="P1047" s="245"/>
      <c r="Q1047" s="246"/>
      <c r="R1047" s="233"/>
      <c r="S1047" s="234" t="e">
        <f>IF(C1047="",NA(),MATCH($B1047&amp;$C1047,'Smelter Reference List'!$J:$J,0))</f>
        <v>#N/A</v>
      </c>
      <c r="T1047" s="235"/>
      <c r="U1047" s="235">
        <f t="shared" ca="1" si="32"/>
        <v>0</v>
      </c>
      <c r="V1047" s="235"/>
      <c r="W1047" s="235"/>
      <c r="Y1047" s="228" t="str">
        <f t="shared" si="33"/>
        <v/>
      </c>
    </row>
    <row r="1048" spans="1:25" s="228" customFormat="1" ht="20.25">
      <c r="A1048" s="257"/>
      <c r="B1048" s="232" t="str">
        <f>IF(LEN(A1048)=0,"",INDEX('Smelter Reference List'!$A:$A,MATCH($A1048,'Smelter Reference List'!$E:$E,0)))</f>
        <v/>
      </c>
      <c r="C1048" s="297" t="str">
        <f>IF(LEN(A1048)=0,"",INDEX('Smelter Reference List'!$C:$C,MATCH($A1048,'Smelter Reference List'!$E:$E,0)))</f>
        <v/>
      </c>
      <c r="D1048" s="161" t="str">
        <f ca="1">IF(ISERROR($S1048),"",OFFSET('Smelter Reference List'!$C$4,$S1048-4,0)&amp;"")</f>
        <v/>
      </c>
      <c r="E1048" s="161" t="str">
        <f ca="1">IF(ISERROR($S1048),"",OFFSET('Smelter Reference List'!$D$4,$S1048-4,0)&amp;"")</f>
        <v/>
      </c>
      <c r="F1048" s="161" t="str">
        <f ca="1">IF(ISERROR($S1048),"",OFFSET('Smelter Reference List'!$E$4,$S1048-4,0))</f>
        <v/>
      </c>
      <c r="G1048" s="161" t="str">
        <f ca="1">IF(C1048=$U$4,"Enter smelter details", IF(ISERROR($S1048),"",OFFSET('Smelter Reference List'!$F$4,$S1048-4,0)))</f>
        <v/>
      </c>
      <c r="H1048" s="247" t="str">
        <f ca="1">IF(ISERROR($S1048),"",OFFSET('Smelter Reference List'!$G$4,$S1048-4,0))</f>
        <v/>
      </c>
      <c r="I1048" s="248" t="str">
        <f ca="1">IF(ISERROR($S1048),"",OFFSET('Smelter Reference List'!$H$4,$S1048-4,0))</f>
        <v/>
      </c>
      <c r="J1048" s="248" t="str">
        <f ca="1">IF(ISERROR($S1048),"",OFFSET('Smelter Reference List'!$I$4,$S1048-4,0))</f>
        <v/>
      </c>
      <c r="K1048" s="245"/>
      <c r="L1048" s="245"/>
      <c r="M1048" s="245"/>
      <c r="N1048" s="245"/>
      <c r="O1048" s="245"/>
      <c r="P1048" s="245"/>
      <c r="Q1048" s="246"/>
      <c r="R1048" s="233"/>
      <c r="S1048" s="234" t="e">
        <f>IF(C1048="",NA(),MATCH($B1048&amp;$C1048,'Smelter Reference List'!$J:$J,0))</f>
        <v>#N/A</v>
      </c>
      <c r="T1048" s="235"/>
      <c r="U1048" s="235">
        <f t="shared" ca="1" si="32"/>
        <v>0</v>
      </c>
      <c r="V1048" s="235"/>
      <c r="W1048" s="235"/>
      <c r="Y1048" s="228" t="str">
        <f t="shared" si="33"/>
        <v/>
      </c>
    </row>
    <row r="1049" spans="1:25" s="228" customFormat="1" ht="20.25">
      <c r="A1049" s="257"/>
      <c r="B1049" s="232" t="str">
        <f>IF(LEN(A1049)=0,"",INDEX('Smelter Reference List'!$A:$A,MATCH($A1049,'Smelter Reference List'!$E:$E,0)))</f>
        <v/>
      </c>
      <c r="C1049" s="297" t="str">
        <f>IF(LEN(A1049)=0,"",INDEX('Smelter Reference List'!$C:$C,MATCH($A1049,'Smelter Reference List'!$E:$E,0)))</f>
        <v/>
      </c>
      <c r="D1049" s="161" t="str">
        <f ca="1">IF(ISERROR($S1049),"",OFFSET('Smelter Reference List'!$C$4,$S1049-4,0)&amp;"")</f>
        <v/>
      </c>
      <c r="E1049" s="161" t="str">
        <f ca="1">IF(ISERROR($S1049),"",OFFSET('Smelter Reference List'!$D$4,$S1049-4,0)&amp;"")</f>
        <v/>
      </c>
      <c r="F1049" s="161" t="str">
        <f ca="1">IF(ISERROR($S1049),"",OFFSET('Smelter Reference List'!$E$4,$S1049-4,0))</f>
        <v/>
      </c>
      <c r="G1049" s="161" t="str">
        <f ca="1">IF(C1049=$U$4,"Enter smelter details", IF(ISERROR($S1049),"",OFFSET('Smelter Reference List'!$F$4,$S1049-4,0)))</f>
        <v/>
      </c>
      <c r="H1049" s="247" t="str">
        <f ca="1">IF(ISERROR($S1049),"",OFFSET('Smelter Reference List'!$G$4,$S1049-4,0))</f>
        <v/>
      </c>
      <c r="I1049" s="248" t="str">
        <f ca="1">IF(ISERROR($S1049),"",OFFSET('Smelter Reference List'!$H$4,$S1049-4,0))</f>
        <v/>
      </c>
      <c r="J1049" s="248" t="str">
        <f ca="1">IF(ISERROR($S1049),"",OFFSET('Smelter Reference List'!$I$4,$S1049-4,0))</f>
        <v/>
      </c>
      <c r="K1049" s="245"/>
      <c r="L1049" s="245"/>
      <c r="M1049" s="245"/>
      <c r="N1049" s="245"/>
      <c r="O1049" s="245"/>
      <c r="P1049" s="245"/>
      <c r="Q1049" s="246"/>
      <c r="R1049" s="233"/>
      <c r="S1049" s="234" t="e">
        <f>IF(C1049="",NA(),MATCH($B1049&amp;$C1049,'Smelter Reference List'!$J:$J,0))</f>
        <v>#N/A</v>
      </c>
      <c r="T1049" s="235"/>
      <c r="U1049" s="235">
        <f t="shared" ca="1" si="32"/>
        <v>0</v>
      </c>
      <c r="V1049" s="235"/>
      <c r="W1049" s="235"/>
      <c r="Y1049" s="228" t="str">
        <f t="shared" si="33"/>
        <v/>
      </c>
    </row>
    <row r="1050" spans="1:25" s="228" customFormat="1" ht="20.25">
      <c r="A1050" s="257"/>
      <c r="B1050" s="232" t="str">
        <f>IF(LEN(A1050)=0,"",INDEX('Smelter Reference List'!$A:$A,MATCH($A1050,'Smelter Reference List'!$E:$E,0)))</f>
        <v/>
      </c>
      <c r="C1050" s="297" t="str">
        <f>IF(LEN(A1050)=0,"",INDEX('Smelter Reference List'!$C:$C,MATCH($A1050,'Smelter Reference List'!$E:$E,0)))</f>
        <v/>
      </c>
      <c r="D1050" s="161" t="str">
        <f ca="1">IF(ISERROR($S1050),"",OFFSET('Smelter Reference List'!$C$4,$S1050-4,0)&amp;"")</f>
        <v/>
      </c>
      <c r="E1050" s="161" t="str">
        <f ca="1">IF(ISERROR($S1050),"",OFFSET('Smelter Reference List'!$D$4,$S1050-4,0)&amp;"")</f>
        <v/>
      </c>
      <c r="F1050" s="161" t="str">
        <f ca="1">IF(ISERROR($S1050),"",OFFSET('Smelter Reference List'!$E$4,$S1050-4,0))</f>
        <v/>
      </c>
      <c r="G1050" s="161" t="str">
        <f ca="1">IF(C1050=$U$4,"Enter smelter details", IF(ISERROR($S1050),"",OFFSET('Smelter Reference List'!$F$4,$S1050-4,0)))</f>
        <v/>
      </c>
      <c r="H1050" s="247" t="str">
        <f ca="1">IF(ISERROR($S1050),"",OFFSET('Smelter Reference List'!$G$4,$S1050-4,0))</f>
        <v/>
      </c>
      <c r="I1050" s="248" t="str">
        <f ca="1">IF(ISERROR($S1050),"",OFFSET('Smelter Reference List'!$H$4,$S1050-4,0))</f>
        <v/>
      </c>
      <c r="J1050" s="248" t="str">
        <f ca="1">IF(ISERROR($S1050),"",OFFSET('Smelter Reference List'!$I$4,$S1050-4,0))</f>
        <v/>
      </c>
      <c r="K1050" s="245"/>
      <c r="L1050" s="245"/>
      <c r="M1050" s="245"/>
      <c r="N1050" s="245"/>
      <c r="O1050" s="245"/>
      <c r="P1050" s="245"/>
      <c r="Q1050" s="246"/>
      <c r="R1050" s="233"/>
      <c r="S1050" s="234" t="e">
        <f>IF(C1050="",NA(),MATCH($B1050&amp;$C1050,'Smelter Reference List'!$J:$J,0))</f>
        <v>#N/A</v>
      </c>
      <c r="T1050" s="235"/>
      <c r="U1050" s="235">
        <f t="shared" ca="1" si="32"/>
        <v>0</v>
      </c>
      <c r="V1050" s="235"/>
      <c r="W1050" s="235"/>
      <c r="Y1050" s="228" t="str">
        <f t="shared" si="33"/>
        <v/>
      </c>
    </row>
    <row r="1051" spans="1:25" s="228" customFormat="1" ht="20.25">
      <c r="A1051" s="257"/>
      <c r="B1051" s="232" t="str">
        <f>IF(LEN(A1051)=0,"",INDEX('Smelter Reference List'!$A:$A,MATCH($A1051,'Smelter Reference List'!$E:$E,0)))</f>
        <v/>
      </c>
      <c r="C1051" s="297" t="str">
        <f>IF(LEN(A1051)=0,"",INDEX('Smelter Reference List'!$C:$C,MATCH($A1051,'Smelter Reference List'!$E:$E,0)))</f>
        <v/>
      </c>
      <c r="D1051" s="161" t="str">
        <f ca="1">IF(ISERROR($S1051),"",OFFSET('Smelter Reference List'!$C$4,$S1051-4,0)&amp;"")</f>
        <v/>
      </c>
      <c r="E1051" s="161" t="str">
        <f ca="1">IF(ISERROR($S1051),"",OFFSET('Smelter Reference List'!$D$4,$S1051-4,0)&amp;"")</f>
        <v/>
      </c>
      <c r="F1051" s="161" t="str">
        <f ca="1">IF(ISERROR($S1051),"",OFFSET('Smelter Reference List'!$E$4,$S1051-4,0))</f>
        <v/>
      </c>
      <c r="G1051" s="161" t="str">
        <f ca="1">IF(C1051=$U$4,"Enter smelter details", IF(ISERROR($S1051),"",OFFSET('Smelter Reference List'!$F$4,$S1051-4,0)))</f>
        <v/>
      </c>
      <c r="H1051" s="247" t="str">
        <f ca="1">IF(ISERROR($S1051),"",OFFSET('Smelter Reference List'!$G$4,$S1051-4,0))</f>
        <v/>
      </c>
      <c r="I1051" s="248" t="str">
        <f ca="1">IF(ISERROR($S1051),"",OFFSET('Smelter Reference List'!$H$4,$S1051-4,0))</f>
        <v/>
      </c>
      <c r="J1051" s="248" t="str">
        <f ca="1">IF(ISERROR($S1051),"",OFFSET('Smelter Reference List'!$I$4,$S1051-4,0))</f>
        <v/>
      </c>
      <c r="K1051" s="245"/>
      <c r="L1051" s="245"/>
      <c r="M1051" s="245"/>
      <c r="N1051" s="245"/>
      <c r="O1051" s="245"/>
      <c r="P1051" s="245"/>
      <c r="Q1051" s="246"/>
      <c r="R1051" s="233"/>
      <c r="S1051" s="234" t="e">
        <f>IF(C1051="",NA(),MATCH($B1051&amp;$C1051,'Smelter Reference List'!$J:$J,0))</f>
        <v>#N/A</v>
      </c>
      <c r="T1051" s="235"/>
      <c r="U1051" s="235">
        <f t="shared" ca="1" si="32"/>
        <v>0</v>
      </c>
      <c r="V1051" s="235"/>
      <c r="W1051" s="235"/>
      <c r="Y1051" s="228" t="str">
        <f t="shared" si="33"/>
        <v/>
      </c>
    </row>
    <row r="1052" spans="1:25" s="228" customFormat="1" ht="20.25">
      <c r="A1052" s="257"/>
      <c r="B1052" s="232" t="str">
        <f>IF(LEN(A1052)=0,"",INDEX('Smelter Reference List'!$A:$A,MATCH($A1052,'Smelter Reference List'!$E:$E,0)))</f>
        <v/>
      </c>
      <c r="C1052" s="297" t="str">
        <f>IF(LEN(A1052)=0,"",INDEX('Smelter Reference List'!$C:$C,MATCH($A1052,'Smelter Reference List'!$E:$E,0)))</f>
        <v/>
      </c>
      <c r="D1052" s="161" t="str">
        <f ca="1">IF(ISERROR($S1052),"",OFFSET('Smelter Reference List'!$C$4,$S1052-4,0)&amp;"")</f>
        <v/>
      </c>
      <c r="E1052" s="161" t="str">
        <f ca="1">IF(ISERROR($S1052),"",OFFSET('Smelter Reference List'!$D$4,$S1052-4,0)&amp;"")</f>
        <v/>
      </c>
      <c r="F1052" s="161" t="str">
        <f ca="1">IF(ISERROR($S1052),"",OFFSET('Smelter Reference List'!$E$4,$S1052-4,0))</f>
        <v/>
      </c>
      <c r="G1052" s="161" t="str">
        <f ca="1">IF(C1052=$U$4,"Enter smelter details", IF(ISERROR($S1052),"",OFFSET('Smelter Reference List'!$F$4,$S1052-4,0)))</f>
        <v/>
      </c>
      <c r="H1052" s="247" t="str">
        <f ca="1">IF(ISERROR($S1052),"",OFFSET('Smelter Reference List'!$G$4,$S1052-4,0))</f>
        <v/>
      </c>
      <c r="I1052" s="248" t="str">
        <f ca="1">IF(ISERROR($S1052),"",OFFSET('Smelter Reference List'!$H$4,$S1052-4,0))</f>
        <v/>
      </c>
      <c r="J1052" s="248" t="str">
        <f ca="1">IF(ISERROR($S1052),"",OFFSET('Smelter Reference List'!$I$4,$S1052-4,0))</f>
        <v/>
      </c>
      <c r="K1052" s="245"/>
      <c r="L1052" s="245"/>
      <c r="M1052" s="245"/>
      <c r="N1052" s="245"/>
      <c r="O1052" s="245"/>
      <c r="P1052" s="245"/>
      <c r="Q1052" s="246"/>
      <c r="R1052" s="233"/>
      <c r="S1052" s="234" t="e">
        <f>IF(C1052="",NA(),MATCH($B1052&amp;$C1052,'Smelter Reference List'!$J:$J,0))</f>
        <v>#N/A</v>
      </c>
      <c r="T1052" s="235"/>
      <c r="U1052" s="235">
        <f t="shared" ca="1" si="32"/>
        <v>0</v>
      </c>
      <c r="V1052" s="235"/>
      <c r="W1052" s="235"/>
      <c r="Y1052" s="228" t="str">
        <f t="shared" si="33"/>
        <v/>
      </c>
    </row>
    <row r="1053" spans="1:25" s="228" customFormat="1" ht="20.25">
      <c r="A1053" s="257"/>
      <c r="B1053" s="232" t="str">
        <f>IF(LEN(A1053)=0,"",INDEX('Smelter Reference List'!$A:$A,MATCH($A1053,'Smelter Reference List'!$E:$E,0)))</f>
        <v/>
      </c>
      <c r="C1053" s="297" t="str">
        <f>IF(LEN(A1053)=0,"",INDEX('Smelter Reference List'!$C:$C,MATCH($A1053,'Smelter Reference List'!$E:$E,0)))</f>
        <v/>
      </c>
      <c r="D1053" s="161" t="str">
        <f ca="1">IF(ISERROR($S1053),"",OFFSET('Smelter Reference List'!$C$4,$S1053-4,0)&amp;"")</f>
        <v/>
      </c>
      <c r="E1053" s="161" t="str">
        <f ca="1">IF(ISERROR($S1053),"",OFFSET('Smelter Reference List'!$D$4,$S1053-4,0)&amp;"")</f>
        <v/>
      </c>
      <c r="F1053" s="161" t="str">
        <f ca="1">IF(ISERROR($S1053),"",OFFSET('Smelter Reference List'!$E$4,$S1053-4,0))</f>
        <v/>
      </c>
      <c r="G1053" s="161" t="str">
        <f ca="1">IF(C1053=$U$4,"Enter smelter details", IF(ISERROR($S1053),"",OFFSET('Smelter Reference List'!$F$4,$S1053-4,0)))</f>
        <v/>
      </c>
      <c r="H1053" s="247" t="str">
        <f ca="1">IF(ISERROR($S1053),"",OFFSET('Smelter Reference List'!$G$4,$S1053-4,0))</f>
        <v/>
      </c>
      <c r="I1053" s="248" t="str">
        <f ca="1">IF(ISERROR($S1053),"",OFFSET('Smelter Reference List'!$H$4,$S1053-4,0))</f>
        <v/>
      </c>
      <c r="J1053" s="248" t="str">
        <f ca="1">IF(ISERROR($S1053),"",OFFSET('Smelter Reference List'!$I$4,$S1053-4,0))</f>
        <v/>
      </c>
      <c r="K1053" s="245"/>
      <c r="L1053" s="245"/>
      <c r="M1053" s="245"/>
      <c r="N1053" s="245"/>
      <c r="O1053" s="245"/>
      <c r="P1053" s="245"/>
      <c r="Q1053" s="246"/>
      <c r="R1053" s="233"/>
      <c r="S1053" s="234" t="e">
        <f>IF(C1053="",NA(),MATCH($B1053&amp;$C1053,'Smelter Reference List'!$J:$J,0))</f>
        <v>#N/A</v>
      </c>
      <c r="T1053" s="235"/>
      <c r="U1053" s="235">
        <f t="shared" ca="1" si="32"/>
        <v>0</v>
      </c>
      <c r="V1053" s="235"/>
      <c r="W1053" s="235"/>
      <c r="Y1053" s="228" t="str">
        <f t="shared" si="33"/>
        <v/>
      </c>
    </row>
    <row r="1054" spans="1:25" s="228" customFormat="1" ht="20.25">
      <c r="A1054" s="257"/>
      <c r="B1054" s="232" t="str">
        <f>IF(LEN(A1054)=0,"",INDEX('Smelter Reference List'!$A:$A,MATCH($A1054,'Smelter Reference List'!$E:$E,0)))</f>
        <v/>
      </c>
      <c r="C1054" s="297" t="str">
        <f>IF(LEN(A1054)=0,"",INDEX('Smelter Reference List'!$C:$C,MATCH($A1054,'Smelter Reference List'!$E:$E,0)))</f>
        <v/>
      </c>
      <c r="D1054" s="161" t="str">
        <f ca="1">IF(ISERROR($S1054),"",OFFSET('Smelter Reference List'!$C$4,$S1054-4,0)&amp;"")</f>
        <v/>
      </c>
      <c r="E1054" s="161" t="str">
        <f ca="1">IF(ISERROR($S1054),"",OFFSET('Smelter Reference List'!$D$4,$S1054-4,0)&amp;"")</f>
        <v/>
      </c>
      <c r="F1054" s="161" t="str">
        <f ca="1">IF(ISERROR($S1054),"",OFFSET('Smelter Reference List'!$E$4,$S1054-4,0))</f>
        <v/>
      </c>
      <c r="G1054" s="161" t="str">
        <f ca="1">IF(C1054=$U$4,"Enter smelter details", IF(ISERROR($S1054),"",OFFSET('Smelter Reference List'!$F$4,$S1054-4,0)))</f>
        <v/>
      </c>
      <c r="H1054" s="247" t="str">
        <f ca="1">IF(ISERROR($S1054),"",OFFSET('Smelter Reference List'!$G$4,$S1054-4,0))</f>
        <v/>
      </c>
      <c r="I1054" s="248" t="str">
        <f ca="1">IF(ISERROR($S1054),"",OFFSET('Smelter Reference List'!$H$4,$S1054-4,0))</f>
        <v/>
      </c>
      <c r="J1054" s="248" t="str">
        <f ca="1">IF(ISERROR($S1054),"",OFFSET('Smelter Reference List'!$I$4,$S1054-4,0))</f>
        <v/>
      </c>
      <c r="K1054" s="245"/>
      <c r="L1054" s="245"/>
      <c r="M1054" s="245"/>
      <c r="N1054" s="245"/>
      <c r="O1054" s="245"/>
      <c r="P1054" s="245"/>
      <c r="Q1054" s="246"/>
      <c r="R1054" s="233"/>
      <c r="S1054" s="234" t="e">
        <f>IF(C1054="",NA(),MATCH($B1054&amp;$C1054,'Smelter Reference List'!$J:$J,0))</f>
        <v>#N/A</v>
      </c>
      <c r="T1054" s="235"/>
      <c r="U1054" s="235">
        <f t="shared" ca="1" si="32"/>
        <v>0</v>
      </c>
      <c r="V1054" s="235"/>
      <c r="W1054" s="235"/>
      <c r="Y1054" s="228" t="str">
        <f t="shared" si="33"/>
        <v/>
      </c>
    </row>
    <row r="1055" spans="1:25" s="228" customFormat="1" ht="20.25">
      <c r="A1055" s="257"/>
      <c r="B1055" s="232" t="str">
        <f>IF(LEN(A1055)=0,"",INDEX('Smelter Reference List'!$A:$A,MATCH($A1055,'Smelter Reference List'!$E:$E,0)))</f>
        <v/>
      </c>
      <c r="C1055" s="297" t="str">
        <f>IF(LEN(A1055)=0,"",INDEX('Smelter Reference List'!$C:$C,MATCH($A1055,'Smelter Reference List'!$E:$E,0)))</f>
        <v/>
      </c>
      <c r="D1055" s="161" t="str">
        <f ca="1">IF(ISERROR($S1055),"",OFFSET('Smelter Reference List'!$C$4,$S1055-4,0)&amp;"")</f>
        <v/>
      </c>
      <c r="E1055" s="161" t="str">
        <f ca="1">IF(ISERROR($S1055),"",OFFSET('Smelter Reference List'!$D$4,$S1055-4,0)&amp;"")</f>
        <v/>
      </c>
      <c r="F1055" s="161" t="str">
        <f ca="1">IF(ISERROR($S1055),"",OFFSET('Smelter Reference List'!$E$4,$S1055-4,0))</f>
        <v/>
      </c>
      <c r="G1055" s="161" t="str">
        <f ca="1">IF(C1055=$U$4,"Enter smelter details", IF(ISERROR($S1055),"",OFFSET('Smelter Reference List'!$F$4,$S1055-4,0)))</f>
        <v/>
      </c>
      <c r="H1055" s="247" t="str">
        <f ca="1">IF(ISERROR($S1055),"",OFFSET('Smelter Reference List'!$G$4,$S1055-4,0))</f>
        <v/>
      </c>
      <c r="I1055" s="248" t="str">
        <f ca="1">IF(ISERROR($S1055),"",OFFSET('Smelter Reference List'!$H$4,$S1055-4,0))</f>
        <v/>
      </c>
      <c r="J1055" s="248" t="str">
        <f ca="1">IF(ISERROR($S1055),"",OFFSET('Smelter Reference List'!$I$4,$S1055-4,0))</f>
        <v/>
      </c>
      <c r="K1055" s="245"/>
      <c r="L1055" s="245"/>
      <c r="M1055" s="245"/>
      <c r="N1055" s="245"/>
      <c r="O1055" s="245"/>
      <c r="P1055" s="245"/>
      <c r="Q1055" s="246"/>
      <c r="R1055" s="233"/>
      <c r="S1055" s="234" t="e">
        <f>IF(C1055="",NA(),MATCH($B1055&amp;$C1055,'Smelter Reference List'!$J:$J,0))</f>
        <v>#N/A</v>
      </c>
      <c r="T1055" s="235"/>
      <c r="U1055" s="235">
        <f t="shared" ca="1" si="32"/>
        <v>0</v>
      </c>
      <c r="V1055" s="235"/>
      <c r="W1055" s="235"/>
      <c r="Y1055" s="228" t="str">
        <f t="shared" si="33"/>
        <v/>
      </c>
    </row>
    <row r="1056" spans="1:25" s="228" customFormat="1" ht="20.25">
      <c r="A1056" s="257"/>
      <c r="B1056" s="232" t="str">
        <f>IF(LEN(A1056)=0,"",INDEX('Smelter Reference List'!$A:$A,MATCH($A1056,'Smelter Reference List'!$E:$E,0)))</f>
        <v/>
      </c>
      <c r="C1056" s="297" t="str">
        <f>IF(LEN(A1056)=0,"",INDEX('Smelter Reference List'!$C:$C,MATCH($A1056,'Smelter Reference List'!$E:$E,0)))</f>
        <v/>
      </c>
      <c r="D1056" s="161" t="str">
        <f ca="1">IF(ISERROR($S1056),"",OFFSET('Smelter Reference List'!$C$4,$S1056-4,0)&amp;"")</f>
        <v/>
      </c>
      <c r="E1056" s="161" t="str">
        <f ca="1">IF(ISERROR($S1056),"",OFFSET('Smelter Reference List'!$D$4,$S1056-4,0)&amp;"")</f>
        <v/>
      </c>
      <c r="F1056" s="161" t="str">
        <f ca="1">IF(ISERROR($S1056),"",OFFSET('Smelter Reference List'!$E$4,$S1056-4,0))</f>
        <v/>
      </c>
      <c r="G1056" s="161" t="str">
        <f ca="1">IF(C1056=$U$4,"Enter smelter details", IF(ISERROR($S1056),"",OFFSET('Smelter Reference List'!$F$4,$S1056-4,0)))</f>
        <v/>
      </c>
      <c r="H1056" s="247" t="str">
        <f ca="1">IF(ISERROR($S1056),"",OFFSET('Smelter Reference List'!$G$4,$S1056-4,0))</f>
        <v/>
      </c>
      <c r="I1056" s="248" t="str">
        <f ca="1">IF(ISERROR($S1056),"",OFFSET('Smelter Reference List'!$H$4,$S1056-4,0))</f>
        <v/>
      </c>
      <c r="J1056" s="248" t="str">
        <f ca="1">IF(ISERROR($S1056),"",OFFSET('Smelter Reference List'!$I$4,$S1056-4,0))</f>
        <v/>
      </c>
      <c r="K1056" s="245"/>
      <c r="L1056" s="245"/>
      <c r="M1056" s="245"/>
      <c r="N1056" s="245"/>
      <c r="O1056" s="245"/>
      <c r="P1056" s="245"/>
      <c r="Q1056" s="246"/>
      <c r="R1056" s="233"/>
      <c r="S1056" s="234" t="e">
        <f>IF(C1056="",NA(),MATCH($B1056&amp;$C1056,'Smelter Reference List'!$J:$J,0))</f>
        <v>#N/A</v>
      </c>
      <c r="T1056" s="235"/>
      <c r="U1056" s="235">
        <f t="shared" ca="1" si="32"/>
        <v>0</v>
      </c>
      <c r="V1056" s="235"/>
      <c r="W1056" s="235"/>
      <c r="Y1056" s="228" t="str">
        <f t="shared" si="33"/>
        <v/>
      </c>
    </row>
    <row r="1057" spans="1:25" s="228" customFormat="1" ht="20.25">
      <c r="A1057" s="257"/>
      <c r="B1057" s="232" t="str">
        <f>IF(LEN(A1057)=0,"",INDEX('Smelter Reference List'!$A:$A,MATCH($A1057,'Smelter Reference List'!$E:$E,0)))</f>
        <v/>
      </c>
      <c r="C1057" s="297" t="str">
        <f>IF(LEN(A1057)=0,"",INDEX('Smelter Reference List'!$C:$C,MATCH($A1057,'Smelter Reference List'!$E:$E,0)))</f>
        <v/>
      </c>
      <c r="D1057" s="161" t="str">
        <f ca="1">IF(ISERROR($S1057),"",OFFSET('Smelter Reference List'!$C$4,$S1057-4,0)&amp;"")</f>
        <v/>
      </c>
      <c r="E1057" s="161" t="str">
        <f ca="1">IF(ISERROR($S1057),"",OFFSET('Smelter Reference List'!$D$4,$S1057-4,0)&amp;"")</f>
        <v/>
      </c>
      <c r="F1057" s="161" t="str">
        <f ca="1">IF(ISERROR($S1057),"",OFFSET('Smelter Reference List'!$E$4,$S1057-4,0))</f>
        <v/>
      </c>
      <c r="G1057" s="161" t="str">
        <f ca="1">IF(C1057=$U$4,"Enter smelter details", IF(ISERROR($S1057),"",OFFSET('Smelter Reference List'!$F$4,$S1057-4,0)))</f>
        <v/>
      </c>
      <c r="H1057" s="247" t="str">
        <f ca="1">IF(ISERROR($S1057),"",OFFSET('Smelter Reference List'!$G$4,$S1057-4,0))</f>
        <v/>
      </c>
      <c r="I1057" s="248" t="str">
        <f ca="1">IF(ISERROR($S1057),"",OFFSET('Smelter Reference List'!$H$4,$S1057-4,0))</f>
        <v/>
      </c>
      <c r="J1057" s="248" t="str">
        <f ca="1">IF(ISERROR($S1057),"",OFFSET('Smelter Reference List'!$I$4,$S1057-4,0))</f>
        <v/>
      </c>
      <c r="K1057" s="245"/>
      <c r="L1057" s="245"/>
      <c r="M1057" s="245"/>
      <c r="N1057" s="245"/>
      <c r="O1057" s="245"/>
      <c r="P1057" s="245"/>
      <c r="Q1057" s="246"/>
      <c r="R1057" s="233"/>
      <c r="S1057" s="234" t="e">
        <f>IF(C1057="",NA(),MATCH($B1057&amp;$C1057,'Smelter Reference List'!$J:$J,0))</f>
        <v>#N/A</v>
      </c>
      <c r="T1057" s="235"/>
      <c r="U1057" s="235">
        <f t="shared" ca="1" si="32"/>
        <v>0</v>
      </c>
      <c r="V1057" s="235"/>
      <c r="W1057" s="235"/>
      <c r="Y1057" s="228" t="str">
        <f t="shared" si="33"/>
        <v/>
      </c>
    </row>
    <row r="1058" spans="1:25" s="228" customFormat="1" ht="20.25">
      <c r="A1058" s="257"/>
      <c r="B1058" s="232" t="str">
        <f>IF(LEN(A1058)=0,"",INDEX('Smelter Reference List'!$A:$A,MATCH($A1058,'Smelter Reference List'!$E:$E,0)))</f>
        <v/>
      </c>
      <c r="C1058" s="297" t="str">
        <f>IF(LEN(A1058)=0,"",INDEX('Smelter Reference List'!$C:$C,MATCH($A1058,'Smelter Reference List'!$E:$E,0)))</f>
        <v/>
      </c>
      <c r="D1058" s="161" t="str">
        <f ca="1">IF(ISERROR($S1058),"",OFFSET('Smelter Reference List'!$C$4,$S1058-4,0)&amp;"")</f>
        <v/>
      </c>
      <c r="E1058" s="161" t="str">
        <f ca="1">IF(ISERROR($S1058),"",OFFSET('Smelter Reference List'!$D$4,$S1058-4,0)&amp;"")</f>
        <v/>
      </c>
      <c r="F1058" s="161" t="str">
        <f ca="1">IF(ISERROR($S1058),"",OFFSET('Smelter Reference List'!$E$4,$S1058-4,0))</f>
        <v/>
      </c>
      <c r="G1058" s="161" t="str">
        <f ca="1">IF(C1058=$U$4,"Enter smelter details", IF(ISERROR($S1058),"",OFFSET('Smelter Reference List'!$F$4,$S1058-4,0)))</f>
        <v/>
      </c>
      <c r="H1058" s="247" t="str">
        <f ca="1">IF(ISERROR($S1058),"",OFFSET('Smelter Reference List'!$G$4,$S1058-4,0))</f>
        <v/>
      </c>
      <c r="I1058" s="248" t="str">
        <f ca="1">IF(ISERROR($S1058),"",OFFSET('Smelter Reference List'!$H$4,$S1058-4,0))</f>
        <v/>
      </c>
      <c r="J1058" s="248" t="str">
        <f ca="1">IF(ISERROR($S1058),"",OFFSET('Smelter Reference List'!$I$4,$S1058-4,0))</f>
        <v/>
      </c>
      <c r="K1058" s="245"/>
      <c r="L1058" s="245"/>
      <c r="M1058" s="245"/>
      <c r="N1058" s="245"/>
      <c r="O1058" s="245"/>
      <c r="P1058" s="245"/>
      <c r="Q1058" s="246"/>
      <c r="R1058" s="233"/>
      <c r="S1058" s="234" t="e">
        <f>IF(C1058="",NA(),MATCH($B1058&amp;$C1058,'Smelter Reference List'!$J:$J,0))</f>
        <v>#N/A</v>
      </c>
      <c r="T1058" s="235"/>
      <c r="U1058" s="235">
        <f t="shared" ca="1" si="32"/>
        <v>0</v>
      </c>
      <c r="V1058" s="235"/>
      <c r="W1058" s="235"/>
      <c r="Y1058" s="228" t="str">
        <f t="shared" si="33"/>
        <v/>
      </c>
    </row>
    <row r="1059" spans="1:25" s="228" customFormat="1" ht="20.25">
      <c r="A1059" s="257"/>
      <c r="B1059" s="232" t="str">
        <f>IF(LEN(A1059)=0,"",INDEX('Smelter Reference List'!$A:$A,MATCH($A1059,'Smelter Reference List'!$E:$E,0)))</f>
        <v/>
      </c>
      <c r="C1059" s="297" t="str">
        <f>IF(LEN(A1059)=0,"",INDEX('Smelter Reference List'!$C:$C,MATCH($A1059,'Smelter Reference List'!$E:$E,0)))</f>
        <v/>
      </c>
      <c r="D1059" s="161" t="str">
        <f ca="1">IF(ISERROR($S1059),"",OFFSET('Smelter Reference List'!$C$4,$S1059-4,0)&amp;"")</f>
        <v/>
      </c>
      <c r="E1059" s="161" t="str">
        <f ca="1">IF(ISERROR($S1059),"",OFFSET('Smelter Reference List'!$D$4,$S1059-4,0)&amp;"")</f>
        <v/>
      </c>
      <c r="F1059" s="161" t="str">
        <f ca="1">IF(ISERROR($S1059),"",OFFSET('Smelter Reference List'!$E$4,$S1059-4,0))</f>
        <v/>
      </c>
      <c r="G1059" s="161" t="str">
        <f ca="1">IF(C1059=$U$4,"Enter smelter details", IF(ISERROR($S1059),"",OFFSET('Smelter Reference List'!$F$4,$S1059-4,0)))</f>
        <v/>
      </c>
      <c r="H1059" s="247" t="str">
        <f ca="1">IF(ISERROR($S1059),"",OFFSET('Smelter Reference List'!$G$4,$S1059-4,0))</f>
        <v/>
      </c>
      <c r="I1059" s="248" t="str">
        <f ca="1">IF(ISERROR($S1059),"",OFFSET('Smelter Reference List'!$H$4,$S1059-4,0))</f>
        <v/>
      </c>
      <c r="J1059" s="248" t="str">
        <f ca="1">IF(ISERROR($S1059),"",OFFSET('Smelter Reference List'!$I$4,$S1059-4,0))</f>
        <v/>
      </c>
      <c r="K1059" s="245"/>
      <c r="L1059" s="245"/>
      <c r="M1059" s="245"/>
      <c r="N1059" s="245"/>
      <c r="O1059" s="245"/>
      <c r="P1059" s="245"/>
      <c r="Q1059" s="246"/>
      <c r="R1059" s="233"/>
      <c r="S1059" s="234" t="e">
        <f>IF(C1059="",NA(),MATCH($B1059&amp;$C1059,'Smelter Reference List'!$J:$J,0))</f>
        <v>#N/A</v>
      </c>
      <c r="T1059" s="235"/>
      <c r="U1059" s="235">
        <f t="shared" ca="1" si="32"/>
        <v>0</v>
      </c>
      <c r="V1059" s="235"/>
      <c r="W1059" s="235"/>
      <c r="Y1059" s="228" t="str">
        <f t="shared" si="33"/>
        <v/>
      </c>
    </row>
    <row r="1060" spans="1:25" s="228" customFormat="1" ht="20.25">
      <c r="A1060" s="257"/>
      <c r="B1060" s="232" t="str">
        <f>IF(LEN(A1060)=0,"",INDEX('Smelter Reference List'!$A:$A,MATCH($A1060,'Smelter Reference List'!$E:$E,0)))</f>
        <v/>
      </c>
      <c r="C1060" s="297" t="str">
        <f>IF(LEN(A1060)=0,"",INDEX('Smelter Reference List'!$C:$C,MATCH($A1060,'Smelter Reference List'!$E:$E,0)))</f>
        <v/>
      </c>
      <c r="D1060" s="161" t="str">
        <f ca="1">IF(ISERROR($S1060),"",OFFSET('Smelter Reference List'!$C$4,$S1060-4,0)&amp;"")</f>
        <v/>
      </c>
      <c r="E1060" s="161" t="str">
        <f ca="1">IF(ISERROR($S1060),"",OFFSET('Smelter Reference List'!$D$4,$S1060-4,0)&amp;"")</f>
        <v/>
      </c>
      <c r="F1060" s="161" t="str">
        <f ca="1">IF(ISERROR($S1060),"",OFFSET('Smelter Reference List'!$E$4,$S1060-4,0))</f>
        <v/>
      </c>
      <c r="G1060" s="161" t="str">
        <f ca="1">IF(C1060=$U$4,"Enter smelter details", IF(ISERROR($S1060),"",OFFSET('Smelter Reference List'!$F$4,$S1060-4,0)))</f>
        <v/>
      </c>
      <c r="H1060" s="247" t="str">
        <f ca="1">IF(ISERROR($S1060),"",OFFSET('Smelter Reference List'!$G$4,$S1060-4,0))</f>
        <v/>
      </c>
      <c r="I1060" s="248" t="str">
        <f ca="1">IF(ISERROR($S1060),"",OFFSET('Smelter Reference List'!$H$4,$S1060-4,0))</f>
        <v/>
      </c>
      <c r="J1060" s="248" t="str">
        <f ca="1">IF(ISERROR($S1060),"",OFFSET('Smelter Reference List'!$I$4,$S1060-4,0))</f>
        <v/>
      </c>
      <c r="K1060" s="245"/>
      <c r="L1060" s="245"/>
      <c r="M1060" s="245"/>
      <c r="N1060" s="245"/>
      <c r="O1060" s="245"/>
      <c r="P1060" s="245"/>
      <c r="Q1060" s="246"/>
      <c r="R1060" s="233"/>
      <c r="S1060" s="234" t="e">
        <f>IF(C1060="",NA(),MATCH($B1060&amp;$C1060,'Smelter Reference List'!$J:$J,0))</f>
        <v>#N/A</v>
      </c>
      <c r="T1060" s="235"/>
      <c r="U1060" s="235">
        <f t="shared" ca="1" si="32"/>
        <v>0</v>
      </c>
      <c r="V1060" s="235"/>
      <c r="W1060" s="235"/>
      <c r="Y1060" s="228" t="str">
        <f t="shared" si="33"/>
        <v/>
      </c>
    </row>
    <row r="1061" spans="1:25" s="228" customFormat="1" ht="20.25">
      <c r="A1061" s="257"/>
      <c r="B1061" s="232" t="str">
        <f>IF(LEN(A1061)=0,"",INDEX('Smelter Reference List'!$A:$A,MATCH($A1061,'Smelter Reference List'!$E:$E,0)))</f>
        <v/>
      </c>
      <c r="C1061" s="297" t="str">
        <f>IF(LEN(A1061)=0,"",INDEX('Smelter Reference List'!$C:$C,MATCH($A1061,'Smelter Reference List'!$E:$E,0)))</f>
        <v/>
      </c>
      <c r="D1061" s="161" t="str">
        <f ca="1">IF(ISERROR($S1061),"",OFFSET('Smelter Reference List'!$C$4,$S1061-4,0)&amp;"")</f>
        <v/>
      </c>
      <c r="E1061" s="161" t="str">
        <f ca="1">IF(ISERROR($S1061),"",OFFSET('Smelter Reference List'!$D$4,$S1061-4,0)&amp;"")</f>
        <v/>
      </c>
      <c r="F1061" s="161" t="str">
        <f ca="1">IF(ISERROR($S1061),"",OFFSET('Smelter Reference List'!$E$4,$S1061-4,0))</f>
        <v/>
      </c>
      <c r="G1061" s="161" t="str">
        <f ca="1">IF(C1061=$U$4,"Enter smelter details", IF(ISERROR($S1061),"",OFFSET('Smelter Reference List'!$F$4,$S1061-4,0)))</f>
        <v/>
      </c>
      <c r="H1061" s="247" t="str">
        <f ca="1">IF(ISERROR($S1061),"",OFFSET('Smelter Reference List'!$G$4,$S1061-4,0))</f>
        <v/>
      </c>
      <c r="I1061" s="248" t="str">
        <f ca="1">IF(ISERROR($S1061),"",OFFSET('Smelter Reference List'!$H$4,$S1061-4,0))</f>
        <v/>
      </c>
      <c r="J1061" s="248" t="str">
        <f ca="1">IF(ISERROR($S1061),"",OFFSET('Smelter Reference List'!$I$4,$S1061-4,0))</f>
        <v/>
      </c>
      <c r="K1061" s="245"/>
      <c r="L1061" s="245"/>
      <c r="M1061" s="245"/>
      <c r="N1061" s="245"/>
      <c r="O1061" s="245"/>
      <c r="P1061" s="245"/>
      <c r="Q1061" s="246"/>
      <c r="R1061" s="233"/>
      <c r="S1061" s="234" t="e">
        <f>IF(C1061="",NA(),MATCH($B1061&amp;$C1061,'Smelter Reference List'!$J:$J,0))</f>
        <v>#N/A</v>
      </c>
      <c r="T1061" s="235"/>
      <c r="U1061" s="235">
        <f t="shared" ca="1" si="32"/>
        <v>0</v>
      </c>
      <c r="V1061" s="235"/>
      <c r="W1061" s="235"/>
      <c r="Y1061" s="228" t="str">
        <f t="shared" si="33"/>
        <v/>
      </c>
    </row>
    <row r="1062" spans="1:25" s="228" customFormat="1" ht="20.25">
      <c r="A1062" s="257"/>
      <c r="B1062" s="232" t="str">
        <f>IF(LEN(A1062)=0,"",INDEX('Smelter Reference List'!$A:$A,MATCH($A1062,'Smelter Reference List'!$E:$E,0)))</f>
        <v/>
      </c>
      <c r="C1062" s="297" t="str">
        <f>IF(LEN(A1062)=0,"",INDEX('Smelter Reference List'!$C:$C,MATCH($A1062,'Smelter Reference List'!$E:$E,0)))</f>
        <v/>
      </c>
      <c r="D1062" s="161" t="str">
        <f ca="1">IF(ISERROR($S1062),"",OFFSET('Smelter Reference List'!$C$4,$S1062-4,0)&amp;"")</f>
        <v/>
      </c>
      <c r="E1062" s="161" t="str">
        <f ca="1">IF(ISERROR($S1062),"",OFFSET('Smelter Reference List'!$D$4,$S1062-4,0)&amp;"")</f>
        <v/>
      </c>
      <c r="F1062" s="161" t="str">
        <f ca="1">IF(ISERROR($S1062),"",OFFSET('Smelter Reference List'!$E$4,$S1062-4,0))</f>
        <v/>
      </c>
      <c r="G1062" s="161" t="str">
        <f ca="1">IF(C1062=$U$4,"Enter smelter details", IF(ISERROR($S1062),"",OFFSET('Smelter Reference List'!$F$4,$S1062-4,0)))</f>
        <v/>
      </c>
      <c r="H1062" s="247" t="str">
        <f ca="1">IF(ISERROR($S1062),"",OFFSET('Smelter Reference List'!$G$4,$S1062-4,0))</f>
        <v/>
      </c>
      <c r="I1062" s="248" t="str">
        <f ca="1">IF(ISERROR($S1062),"",OFFSET('Smelter Reference List'!$H$4,$S1062-4,0))</f>
        <v/>
      </c>
      <c r="J1062" s="248" t="str">
        <f ca="1">IF(ISERROR($S1062),"",OFFSET('Smelter Reference List'!$I$4,$S1062-4,0))</f>
        <v/>
      </c>
      <c r="K1062" s="245"/>
      <c r="L1062" s="245"/>
      <c r="M1062" s="245"/>
      <c r="N1062" s="245"/>
      <c r="O1062" s="245"/>
      <c r="P1062" s="245"/>
      <c r="Q1062" s="246"/>
      <c r="R1062" s="233"/>
      <c r="S1062" s="234" t="e">
        <f>IF(C1062="",NA(),MATCH($B1062&amp;$C1062,'Smelter Reference List'!$J:$J,0))</f>
        <v>#N/A</v>
      </c>
      <c r="T1062" s="235"/>
      <c r="U1062" s="235">
        <f t="shared" ca="1" si="32"/>
        <v>0</v>
      </c>
      <c r="V1062" s="235"/>
      <c r="W1062" s="235"/>
      <c r="Y1062" s="228" t="str">
        <f t="shared" si="33"/>
        <v/>
      </c>
    </row>
    <row r="1063" spans="1:25" s="228" customFormat="1" ht="20.25">
      <c r="A1063" s="257"/>
      <c r="B1063" s="232" t="str">
        <f>IF(LEN(A1063)=0,"",INDEX('Smelter Reference List'!$A:$A,MATCH($A1063,'Smelter Reference List'!$E:$E,0)))</f>
        <v/>
      </c>
      <c r="C1063" s="297" t="str">
        <f>IF(LEN(A1063)=0,"",INDEX('Smelter Reference List'!$C:$C,MATCH($A1063,'Smelter Reference List'!$E:$E,0)))</f>
        <v/>
      </c>
      <c r="D1063" s="161" t="str">
        <f ca="1">IF(ISERROR($S1063),"",OFFSET('Smelter Reference List'!$C$4,$S1063-4,0)&amp;"")</f>
        <v/>
      </c>
      <c r="E1063" s="161" t="str">
        <f ca="1">IF(ISERROR($S1063),"",OFFSET('Smelter Reference List'!$D$4,$S1063-4,0)&amp;"")</f>
        <v/>
      </c>
      <c r="F1063" s="161" t="str">
        <f ca="1">IF(ISERROR($S1063),"",OFFSET('Smelter Reference List'!$E$4,$S1063-4,0))</f>
        <v/>
      </c>
      <c r="G1063" s="161" t="str">
        <f ca="1">IF(C1063=$U$4,"Enter smelter details", IF(ISERROR($S1063),"",OFFSET('Smelter Reference List'!$F$4,$S1063-4,0)))</f>
        <v/>
      </c>
      <c r="H1063" s="247" t="str">
        <f ca="1">IF(ISERROR($S1063),"",OFFSET('Smelter Reference List'!$G$4,$S1063-4,0))</f>
        <v/>
      </c>
      <c r="I1063" s="248" t="str">
        <f ca="1">IF(ISERROR($S1063),"",OFFSET('Smelter Reference List'!$H$4,$S1063-4,0))</f>
        <v/>
      </c>
      <c r="J1063" s="248" t="str">
        <f ca="1">IF(ISERROR($S1063),"",OFFSET('Smelter Reference List'!$I$4,$S1063-4,0))</f>
        <v/>
      </c>
      <c r="K1063" s="245"/>
      <c r="L1063" s="245"/>
      <c r="M1063" s="245"/>
      <c r="N1063" s="245"/>
      <c r="O1063" s="245"/>
      <c r="P1063" s="245"/>
      <c r="Q1063" s="246"/>
      <c r="R1063" s="233"/>
      <c r="S1063" s="234" t="e">
        <f>IF(C1063="",NA(),MATCH($B1063&amp;$C1063,'Smelter Reference List'!$J:$J,0))</f>
        <v>#N/A</v>
      </c>
      <c r="T1063" s="235"/>
      <c r="U1063" s="235">
        <f t="shared" ca="1" si="32"/>
        <v>0</v>
      </c>
      <c r="V1063" s="235"/>
      <c r="W1063" s="235"/>
      <c r="Y1063" s="228" t="str">
        <f t="shared" si="33"/>
        <v/>
      </c>
    </row>
    <row r="1064" spans="1:25" s="228" customFormat="1" ht="20.25">
      <c r="A1064" s="257"/>
      <c r="B1064" s="232" t="str">
        <f>IF(LEN(A1064)=0,"",INDEX('Smelter Reference List'!$A:$A,MATCH($A1064,'Smelter Reference List'!$E:$E,0)))</f>
        <v/>
      </c>
      <c r="C1064" s="297" t="str">
        <f>IF(LEN(A1064)=0,"",INDEX('Smelter Reference List'!$C:$C,MATCH($A1064,'Smelter Reference List'!$E:$E,0)))</f>
        <v/>
      </c>
      <c r="D1064" s="161" t="str">
        <f ca="1">IF(ISERROR($S1064),"",OFFSET('Smelter Reference List'!$C$4,$S1064-4,0)&amp;"")</f>
        <v/>
      </c>
      <c r="E1064" s="161" t="str">
        <f ca="1">IF(ISERROR($S1064),"",OFFSET('Smelter Reference List'!$D$4,$S1064-4,0)&amp;"")</f>
        <v/>
      </c>
      <c r="F1064" s="161" t="str">
        <f ca="1">IF(ISERROR($S1064),"",OFFSET('Smelter Reference List'!$E$4,$S1064-4,0))</f>
        <v/>
      </c>
      <c r="G1064" s="161" t="str">
        <f ca="1">IF(C1064=$U$4,"Enter smelter details", IF(ISERROR($S1064),"",OFFSET('Smelter Reference List'!$F$4,$S1064-4,0)))</f>
        <v/>
      </c>
      <c r="H1064" s="247" t="str">
        <f ca="1">IF(ISERROR($S1064),"",OFFSET('Smelter Reference List'!$G$4,$S1064-4,0))</f>
        <v/>
      </c>
      <c r="I1064" s="248" t="str">
        <f ca="1">IF(ISERROR($S1064),"",OFFSET('Smelter Reference List'!$H$4,$S1064-4,0))</f>
        <v/>
      </c>
      <c r="J1064" s="248" t="str">
        <f ca="1">IF(ISERROR($S1064),"",OFFSET('Smelter Reference List'!$I$4,$S1064-4,0))</f>
        <v/>
      </c>
      <c r="K1064" s="245"/>
      <c r="L1064" s="245"/>
      <c r="M1064" s="245"/>
      <c r="N1064" s="245"/>
      <c r="O1064" s="245"/>
      <c r="P1064" s="245"/>
      <c r="Q1064" s="246"/>
      <c r="R1064" s="233"/>
      <c r="S1064" s="234" t="e">
        <f>IF(C1064="",NA(),MATCH($B1064&amp;$C1064,'Smelter Reference List'!$J:$J,0))</f>
        <v>#N/A</v>
      </c>
      <c r="T1064" s="235"/>
      <c r="U1064" s="235">
        <f t="shared" ca="1" si="32"/>
        <v>0</v>
      </c>
      <c r="V1064" s="235"/>
      <c r="W1064" s="235"/>
      <c r="Y1064" s="228" t="str">
        <f t="shared" si="33"/>
        <v/>
      </c>
    </row>
    <row r="1065" spans="1:25" s="228" customFormat="1" ht="20.25">
      <c r="A1065" s="257"/>
      <c r="B1065" s="232" t="str">
        <f>IF(LEN(A1065)=0,"",INDEX('Smelter Reference List'!$A:$A,MATCH($A1065,'Smelter Reference List'!$E:$E,0)))</f>
        <v/>
      </c>
      <c r="C1065" s="297" t="str">
        <f>IF(LEN(A1065)=0,"",INDEX('Smelter Reference List'!$C:$C,MATCH($A1065,'Smelter Reference List'!$E:$E,0)))</f>
        <v/>
      </c>
      <c r="D1065" s="161" t="str">
        <f ca="1">IF(ISERROR($S1065),"",OFFSET('Smelter Reference List'!$C$4,$S1065-4,0)&amp;"")</f>
        <v/>
      </c>
      <c r="E1065" s="161" t="str">
        <f ca="1">IF(ISERROR($S1065),"",OFFSET('Smelter Reference List'!$D$4,$S1065-4,0)&amp;"")</f>
        <v/>
      </c>
      <c r="F1065" s="161" t="str">
        <f ca="1">IF(ISERROR($S1065),"",OFFSET('Smelter Reference List'!$E$4,$S1065-4,0))</f>
        <v/>
      </c>
      <c r="G1065" s="161" t="str">
        <f ca="1">IF(C1065=$U$4,"Enter smelter details", IF(ISERROR($S1065),"",OFFSET('Smelter Reference List'!$F$4,$S1065-4,0)))</f>
        <v/>
      </c>
      <c r="H1065" s="247" t="str">
        <f ca="1">IF(ISERROR($S1065),"",OFFSET('Smelter Reference List'!$G$4,$S1065-4,0))</f>
        <v/>
      </c>
      <c r="I1065" s="248" t="str">
        <f ca="1">IF(ISERROR($S1065),"",OFFSET('Smelter Reference List'!$H$4,$S1065-4,0))</f>
        <v/>
      </c>
      <c r="J1065" s="248" t="str">
        <f ca="1">IF(ISERROR($S1065),"",OFFSET('Smelter Reference List'!$I$4,$S1065-4,0))</f>
        <v/>
      </c>
      <c r="K1065" s="245"/>
      <c r="L1065" s="245"/>
      <c r="M1065" s="245"/>
      <c r="N1065" s="245"/>
      <c r="O1065" s="245"/>
      <c r="P1065" s="245"/>
      <c r="Q1065" s="246"/>
      <c r="R1065" s="233"/>
      <c r="S1065" s="234" t="e">
        <f>IF(C1065="",NA(),MATCH($B1065&amp;$C1065,'Smelter Reference List'!$J:$J,0))</f>
        <v>#N/A</v>
      </c>
      <c r="T1065" s="235"/>
      <c r="U1065" s="235">
        <f t="shared" ca="1" si="32"/>
        <v>0</v>
      </c>
      <c r="V1065" s="235"/>
      <c r="W1065" s="235"/>
      <c r="Y1065" s="228" t="str">
        <f t="shared" si="33"/>
        <v/>
      </c>
    </row>
    <row r="1066" spans="1:25" s="228" customFormat="1" ht="20.25">
      <c r="A1066" s="257"/>
      <c r="B1066" s="232" t="str">
        <f>IF(LEN(A1066)=0,"",INDEX('Smelter Reference List'!$A:$A,MATCH($A1066,'Smelter Reference List'!$E:$E,0)))</f>
        <v/>
      </c>
      <c r="C1066" s="297" t="str">
        <f>IF(LEN(A1066)=0,"",INDEX('Smelter Reference List'!$C:$C,MATCH($A1066,'Smelter Reference List'!$E:$E,0)))</f>
        <v/>
      </c>
      <c r="D1066" s="161" t="str">
        <f ca="1">IF(ISERROR($S1066),"",OFFSET('Smelter Reference List'!$C$4,$S1066-4,0)&amp;"")</f>
        <v/>
      </c>
      <c r="E1066" s="161" t="str">
        <f ca="1">IF(ISERROR($S1066),"",OFFSET('Smelter Reference List'!$D$4,$S1066-4,0)&amp;"")</f>
        <v/>
      </c>
      <c r="F1066" s="161" t="str">
        <f ca="1">IF(ISERROR($S1066),"",OFFSET('Smelter Reference List'!$E$4,$S1066-4,0))</f>
        <v/>
      </c>
      <c r="G1066" s="161" t="str">
        <f ca="1">IF(C1066=$U$4,"Enter smelter details", IF(ISERROR($S1066),"",OFFSET('Smelter Reference List'!$F$4,$S1066-4,0)))</f>
        <v/>
      </c>
      <c r="H1066" s="247" t="str">
        <f ca="1">IF(ISERROR($S1066),"",OFFSET('Smelter Reference List'!$G$4,$S1066-4,0))</f>
        <v/>
      </c>
      <c r="I1066" s="248" t="str">
        <f ca="1">IF(ISERROR($S1066),"",OFFSET('Smelter Reference List'!$H$4,$S1066-4,0))</f>
        <v/>
      </c>
      <c r="J1066" s="248" t="str">
        <f ca="1">IF(ISERROR($S1066),"",OFFSET('Smelter Reference List'!$I$4,$S1066-4,0))</f>
        <v/>
      </c>
      <c r="K1066" s="245"/>
      <c r="L1066" s="245"/>
      <c r="M1066" s="245"/>
      <c r="N1066" s="245"/>
      <c r="O1066" s="245"/>
      <c r="P1066" s="245"/>
      <c r="Q1066" s="246"/>
      <c r="R1066" s="233"/>
      <c r="S1066" s="234" t="e">
        <f>IF(C1066="",NA(),MATCH($B1066&amp;$C1066,'Smelter Reference List'!$J:$J,0))</f>
        <v>#N/A</v>
      </c>
      <c r="T1066" s="235"/>
      <c r="U1066" s="235">
        <f t="shared" ca="1" si="32"/>
        <v>0</v>
      </c>
      <c r="V1066" s="235"/>
      <c r="W1066" s="235"/>
      <c r="Y1066" s="228" t="str">
        <f t="shared" si="33"/>
        <v/>
      </c>
    </row>
    <row r="1067" spans="1:25" s="228" customFormat="1" ht="20.25">
      <c r="A1067" s="257"/>
      <c r="B1067" s="232" t="str">
        <f>IF(LEN(A1067)=0,"",INDEX('Smelter Reference List'!$A:$A,MATCH($A1067,'Smelter Reference List'!$E:$E,0)))</f>
        <v/>
      </c>
      <c r="C1067" s="297" t="str">
        <f>IF(LEN(A1067)=0,"",INDEX('Smelter Reference List'!$C:$C,MATCH($A1067,'Smelter Reference List'!$E:$E,0)))</f>
        <v/>
      </c>
      <c r="D1067" s="161" t="str">
        <f ca="1">IF(ISERROR($S1067),"",OFFSET('Smelter Reference List'!$C$4,$S1067-4,0)&amp;"")</f>
        <v/>
      </c>
      <c r="E1067" s="161" t="str">
        <f ca="1">IF(ISERROR($S1067),"",OFFSET('Smelter Reference List'!$D$4,$S1067-4,0)&amp;"")</f>
        <v/>
      </c>
      <c r="F1067" s="161" t="str">
        <f ca="1">IF(ISERROR($S1067),"",OFFSET('Smelter Reference List'!$E$4,$S1067-4,0))</f>
        <v/>
      </c>
      <c r="G1067" s="161" t="str">
        <f ca="1">IF(C1067=$U$4,"Enter smelter details", IF(ISERROR($S1067),"",OFFSET('Smelter Reference List'!$F$4,$S1067-4,0)))</f>
        <v/>
      </c>
      <c r="H1067" s="247" t="str">
        <f ca="1">IF(ISERROR($S1067),"",OFFSET('Smelter Reference List'!$G$4,$S1067-4,0))</f>
        <v/>
      </c>
      <c r="I1067" s="248" t="str">
        <f ca="1">IF(ISERROR($S1067),"",OFFSET('Smelter Reference List'!$H$4,$S1067-4,0))</f>
        <v/>
      </c>
      <c r="J1067" s="248" t="str">
        <f ca="1">IF(ISERROR($S1067),"",OFFSET('Smelter Reference List'!$I$4,$S1067-4,0))</f>
        <v/>
      </c>
      <c r="K1067" s="245"/>
      <c r="L1067" s="245"/>
      <c r="M1067" s="245"/>
      <c r="N1067" s="245"/>
      <c r="O1067" s="245"/>
      <c r="P1067" s="245"/>
      <c r="Q1067" s="246"/>
      <c r="R1067" s="233"/>
      <c r="S1067" s="234" t="e">
        <f>IF(C1067="",NA(),MATCH($B1067&amp;$C1067,'Smelter Reference List'!$J:$J,0))</f>
        <v>#N/A</v>
      </c>
      <c r="T1067" s="235"/>
      <c r="U1067" s="235">
        <f t="shared" ca="1" si="32"/>
        <v>0</v>
      </c>
      <c r="V1067" s="235"/>
      <c r="W1067" s="235"/>
      <c r="Y1067" s="228" t="str">
        <f t="shared" si="33"/>
        <v/>
      </c>
    </row>
    <row r="1068" spans="1:25" s="228" customFormat="1" ht="20.25">
      <c r="A1068" s="257"/>
      <c r="B1068" s="232" t="str">
        <f>IF(LEN(A1068)=0,"",INDEX('Smelter Reference List'!$A:$A,MATCH($A1068,'Smelter Reference List'!$E:$E,0)))</f>
        <v/>
      </c>
      <c r="C1068" s="297" t="str">
        <f>IF(LEN(A1068)=0,"",INDEX('Smelter Reference List'!$C:$C,MATCH($A1068,'Smelter Reference List'!$E:$E,0)))</f>
        <v/>
      </c>
      <c r="D1068" s="161" t="str">
        <f ca="1">IF(ISERROR($S1068),"",OFFSET('Smelter Reference List'!$C$4,$S1068-4,0)&amp;"")</f>
        <v/>
      </c>
      <c r="E1068" s="161" t="str">
        <f ca="1">IF(ISERROR($S1068),"",OFFSET('Smelter Reference List'!$D$4,$S1068-4,0)&amp;"")</f>
        <v/>
      </c>
      <c r="F1068" s="161" t="str">
        <f ca="1">IF(ISERROR($S1068),"",OFFSET('Smelter Reference List'!$E$4,$S1068-4,0))</f>
        <v/>
      </c>
      <c r="G1068" s="161" t="str">
        <f ca="1">IF(C1068=$U$4,"Enter smelter details", IF(ISERROR($S1068),"",OFFSET('Smelter Reference List'!$F$4,$S1068-4,0)))</f>
        <v/>
      </c>
      <c r="H1068" s="247" t="str">
        <f ca="1">IF(ISERROR($S1068),"",OFFSET('Smelter Reference List'!$G$4,$S1068-4,0))</f>
        <v/>
      </c>
      <c r="I1068" s="248" t="str">
        <f ca="1">IF(ISERROR($S1068),"",OFFSET('Smelter Reference List'!$H$4,$S1068-4,0))</f>
        <v/>
      </c>
      <c r="J1068" s="248" t="str">
        <f ca="1">IF(ISERROR($S1068),"",OFFSET('Smelter Reference List'!$I$4,$S1068-4,0))</f>
        <v/>
      </c>
      <c r="K1068" s="245"/>
      <c r="L1068" s="245"/>
      <c r="M1068" s="245"/>
      <c r="N1068" s="245"/>
      <c r="O1068" s="245"/>
      <c r="P1068" s="245"/>
      <c r="Q1068" s="246"/>
      <c r="R1068" s="233"/>
      <c r="S1068" s="234" t="e">
        <f>IF(C1068="",NA(),MATCH($B1068&amp;$C1068,'Smelter Reference List'!$J:$J,0))</f>
        <v>#N/A</v>
      </c>
      <c r="T1068" s="235"/>
      <c r="U1068" s="235">
        <f t="shared" ca="1" si="32"/>
        <v>0</v>
      </c>
      <c r="V1068" s="235"/>
      <c r="W1068" s="235"/>
      <c r="Y1068" s="228" t="str">
        <f t="shared" si="33"/>
        <v/>
      </c>
    </row>
    <row r="1069" spans="1:25" s="228" customFormat="1" ht="20.25">
      <c r="A1069" s="257"/>
      <c r="B1069" s="232" t="str">
        <f>IF(LEN(A1069)=0,"",INDEX('Smelter Reference List'!$A:$A,MATCH($A1069,'Smelter Reference List'!$E:$E,0)))</f>
        <v/>
      </c>
      <c r="C1069" s="297" t="str">
        <f>IF(LEN(A1069)=0,"",INDEX('Smelter Reference List'!$C:$C,MATCH($A1069,'Smelter Reference List'!$E:$E,0)))</f>
        <v/>
      </c>
      <c r="D1069" s="161" t="str">
        <f ca="1">IF(ISERROR($S1069),"",OFFSET('Smelter Reference List'!$C$4,$S1069-4,0)&amp;"")</f>
        <v/>
      </c>
      <c r="E1069" s="161" t="str">
        <f ca="1">IF(ISERROR($S1069),"",OFFSET('Smelter Reference List'!$D$4,$S1069-4,0)&amp;"")</f>
        <v/>
      </c>
      <c r="F1069" s="161" t="str">
        <f ca="1">IF(ISERROR($S1069),"",OFFSET('Smelter Reference List'!$E$4,$S1069-4,0))</f>
        <v/>
      </c>
      <c r="G1069" s="161" t="str">
        <f ca="1">IF(C1069=$U$4,"Enter smelter details", IF(ISERROR($S1069),"",OFFSET('Smelter Reference List'!$F$4,$S1069-4,0)))</f>
        <v/>
      </c>
      <c r="H1069" s="247" t="str">
        <f ca="1">IF(ISERROR($S1069),"",OFFSET('Smelter Reference List'!$G$4,$S1069-4,0))</f>
        <v/>
      </c>
      <c r="I1069" s="248" t="str">
        <f ca="1">IF(ISERROR($S1069),"",OFFSET('Smelter Reference List'!$H$4,$S1069-4,0))</f>
        <v/>
      </c>
      <c r="J1069" s="248" t="str">
        <f ca="1">IF(ISERROR($S1069),"",OFFSET('Smelter Reference List'!$I$4,$S1069-4,0))</f>
        <v/>
      </c>
      <c r="K1069" s="245"/>
      <c r="L1069" s="245"/>
      <c r="M1069" s="245"/>
      <c r="N1069" s="245"/>
      <c r="O1069" s="245"/>
      <c r="P1069" s="245"/>
      <c r="Q1069" s="246"/>
      <c r="R1069" s="233"/>
      <c r="S1069" s="234" t="e">
        <f>IF(C1069="",NA(),MATCH($B1069&amp;$C1069,'Smelter Reference List'!$J:$J,0))</f>
        <v>#N/A</v>
      </c>
      <c r="T1069" s="235"/>
      <c r="U1069" s="235">
        <f t="shared" ca="1" si="32"/>
        <v>0</v>
      </c>
      <c r="V1069" s="235"/>
      <c r="W1069" s="235"/>
      <c r="Y1069" s="228" t="str">
        <f t="shared" si="33"/>
        <v/>
      </c>
    </row>
    <row r="1070" spans="1:25" s="228" customFormat="1" ht="20.25">
      <c r="A1070" s="257"/>
      <c r="B1070" s="232" t="str">
        <f>IF(LEN(A1070)=0,"",INDEX('Smelter Reference List'!$A:$A,MATCH($A1070,'Smelter Reference List'!$E:$E,0)))</f>
        <v/>
      </c>
      <c r="C1070" s="297" t="str">
        <f>IF(LEN(A1070)=0,"",INDEX('Smelter Reference List'!$C:$C,MATCH($A1070,'Smelter Reference List'!$E:$E,0)))</f>
        <v/>
      </c>
      <c r="D1070" s="161" t="str">
        <f ca="1">IF(ISERROR($S1070),"",OFFSET('Smelter Reference List'!$C$4,$S1070-4,0)&amp;"")</f>
        <v/>
      </c>
      <c r="E1070" s="161" t="str">
        <f ca="1">IF(ISERROR($S1070),"",OFFSET('Smelter Reference List'!$D$4,$S1070-4,0)&amp;"")</f>
        <v/>
      </c>
      <c r="F1070" s="161" t="str">
        <f ca="1">IF(ISERROR($S1070),"",OFFSET('Smelter Reference List'!$E$4,$S1070-4,0))</f>
        <v/>
      </c>
      <c r="G1070" s="161" t="str">
        <f ca="1">IF(C1070=$U$4,"Enter smelter details", IF(ISERROR($S1070),"",OFFSET('Smelter Reference List'!$F$4,$S1070-4,0)))</f>
        <v/>
      </c>
      <c r="H1070" s="247" t="str">
        <f ca="1">IF(ISERROR($S1070),"",OFFSET('Smelter Reference List'!$G$4,$S1070-4,0))</f>
        <v/>
      </c>
      <c r="I1070" s="248" t="str">
        <f ca="1">IF(ISERROR($S1070),"",OFFSET('Smelter Reference List'!$H$4,$S1070-4,0))</f>
        <v/>
      </c>
      <c r="J1070" s="248" t="str">
        <f ca="1">IF(ISERROR($S1070),"",OFFSET('Smelter Reference List'!$I$4,$S1070-4,0))</f>
        <v/>
      </c>
      <c r="K1070" s="245"/>
      <c r="L1070" s="245"/>
      <c r="M1070" s="245"/>
      <c r="N1070" s="245"/>
      <c r="O1070" s="245"/>
      <c r="P1070" s="245"/>
      <c r="Q1070" s="246"/>
      <c r="R1070" s="233"/>
      <c r="S1070" s="234" t="e">
        <f>IF(C1070="",NA(),MATCH($B1070&amp;$C1070,'Smelter Reference List'!$J:$J,0))</f>
        <v>#N/A</v>
      </c>
      <c r="T1070" s="235"/>
      <c r="U1070" s="235">
        <f t="shared" ca="1" si="32"/>
        <v>0</v>
      </c>
      <c r="V1070" s="235"/>
      <c r="W1070" s="235"/>
      <c r="Y1070" s="228" t="str">
        <f t="shared" si="33"/>
        <v/>
      </c>
    </row>
    <row r="1071" spans="1:25" s="228" customFormat="1" ht="20.25">
      <c r="A1071" s="257"/>
      <c r="B1071" s="232" t="str">
        <f>IF(LEN(A1071)=0,"",INDEX('Smelter Reference List'!$A:$A,MATCH($A1071,'Smelter Reference List'!$E:$E,0)))</f>
        <v/>
      </c>
      <c r="C1071" s="297" t="str">
        <f>IF(LEN(A1071)=0,"",INDEX('Smelter Reference List'!$C:$C,MATCH($A1071,'Smelter Reference List'!$E:$E,0)))</f>
        <v/>
      </c>
      <c r="D1071" s="161" t="str">
        <f ca="1">IF(ISERROR($S1071),"",OFFSET('Smelter Reference List'!$C$4,$S1071-4,0)&amp;"")</f>
        <v/>
      </c>
      <c r="E1071" s="161" t="str">
        <f ca="1">IF(ISERROR($S1071),"",OFFSET('Smelter Reference List'!$D$4,$S1071-4,0)&amp;"")</f>
        <v/>
      </c>
      <c r="F1071" s="161" t="str">
        <f ca="1">IF(ISERROR($S1071),"",OFFSET('Smelter Reference List'!$E$4,$S1071-4,0))</f>
        <v/>
      </c>
      <c r="G1071" s="161" t="str">
        <f ca="1">IF(C1071=$U$4,"Enter smelter details", IF(ISERROR($S1071),"",OFFSET('Smelter Reference List'!$F$4,$S1071-4,0)))</f>
        <v/>
      </c>
      <c r="H1071" s="247" t="str">
        <f ca="1">IF(ISERROR($S1071),"",OFFSET('Smelter Reference List'!$G$4,$S1071-4,0))</f>
        <v/>
      </c>
      <c r="I1071" s="248" t="str">
        <f ca="1">IF(ISERROR($S1071),"",OFFSET('Smelter Reference List'!$H$4,$S1071-4,0))</f>
        <v/>
      </c>
      <c r="J1071" s="248" t="str">
        <f ca="1">IF(ISERROR($S1071),"",OFFSET('Smelter Reference List'!$I$4,$S1071-4,0))</f>
        <v/>
      </c>
      <c r="K1071" s="245"/>
      <c r="L1071" s="245"/>
      <c r="M1071" s="245"/>
      <c r="N1071" s="245"/>
      <c r="O1071" s="245"/>
      <c r="P1071" s="245"/>
      <c r="Q1071" s="246"/>
      <c r="R1071" s="233"/>
      <c r="S1071" s="234" t="e">
        <f>IF(C1071="",NA(),MATCH($B1071&amp;$C1071,'Smelter Reference List'!$J:$J,0))</f>
        <v>#N/A</v>
      </c>
      <c r="T1071" s="235"/>
      <c r="U1071" s="235">
        <f t="shared" ca="1" si="32"/>
        <v>0</v>
      </c>
      <c r="V1071" s="235"/>
      <c r="W1071" s="235"/>
      <c r="Y1071" s="228" t="str">
        <f t="shared" si="33"/>
        <v/>
      </c>
    </row>
    <row r="1072" spans="1:25" s="228" customFormat="1" ht="20.25">
      <c r="A1072" s="257"/>
      <c r="B1072" s="232" t="str">
        <f>IF(LEN(A1072)=0,"",INDEX('Smelter Reference List'!$A:$A,MATCH($A1072,'Smelter Reference List'!$E:$E,0)))</f>
        <v/>
      </c>
      <c r="C1072" s="297" t="str">
        <f>IF(LEN(A1072)=0,"",INDEX('Smelter Reference List'!$C:$C,MATCH($A1072,'Smelter Reference List'!$E:$E,0)))</f>
        <v/>
      </c>
      <c r="D1072" s="161" t="str">
        <f ca="1">IF(ISERROR($S1072),"",OFFSET('Smelter Reference List'!$C$4,$S1072-4,0)&amp;"")</f>
        <v/>
      </c>
      <c r="E1072" s="161" t="str">
        <f ca="1">IF(ISERROR($S1072),"",OFFSET('Smelter Reference List'!$D$4,$S1072-4,0)&amp;"")</f>
        <v/>
      </c>
      <c r="F1072" s="161" t="str">
        <f ca="1">IF(ISERROR($S1072),"",OFFSET('Smelter Reference List'!$E$4,$S1072-4,0))</f>
        <v/>
      </c>
      <c r="G1072" s="161" t="str">
        <f ca="1">IF(C1072=$U$4,"Enter smelter details", IF(ISERROR($S1072),"",OFFSET('Smelter Reference List'!$F$4,$S1072-4,0)))</f>
        <v/>
      </c>
      <c r="H1072" s="247" t="str">
        <f ca="1">IF(ISERROR($S1072),"",OFFSET('Smelter Reference List'!$G$4,$S1072-4,0))</f>
        <v/>
      </c>
      <c r="I1072" s="248" t="str">
        <f ca="1">IF(ISERROR($S1072),"",OFFSET('Smelter Reference List'!$H$4,$S1072-4,0))</f>
        <v/>
      </c>
      <c r="J1072" s="248" t="str">
        <f ca="1">IF(ISERROR($S1072),"",OFFSET('Smelter Reference List'!$I$4,$S1072-4,0))</f>
        <v/>
      </c>
      <c r="K1072" s="245"/>
      <c r="L1072" s="245"/>
      <c r="M1072" s="245"/>
      <c r="N1072" s="245"/>
      <c r="O1072" s="245"/>
      <c r="P1072" s="245"/>
      <c r="Q1072" s="246"/>
      <c r="R1072" s="233"/>
      <c r="S1072" s="234" t="e">
        <f>IF(C1072="",NA(),MATCH($B1072&amp;$C1072,'Smelter Reference List'!$J:$J,0))</f>
        <v>#N/A</v>
      </c>
      <c r="T1072" s="235"/>
      <c r="U1072" s="235">
        <f t="shared" ca="1" si="32"/>
        <v>0</v>
      </c>
      <c r="V1072" s="235"/>
      <c r="W1072" s="235"/>
      <c r="Y1072" s="228" t="str">
        <f t="shared" si="33"/>
        <v/>
      </c>
    </row>
    <row r="1073" spans="1:25" s="228" customFormat="1" ht="20.25">
      <c r="A1073" s="257"/>
      <c r="B1073" s="232" t="str">
        <f>IF(LEN(A1073)=0,"",INDEX('Smelter Reference List'!$A:$A,MATCH($A1073,'Smelter Reference List'!$E:$E,0)))</f>
        <v/>
      </c>
      <c r="C1073" s="297" t="str">
        <f>IF(LEN(A1073)=0,"",INDEX('Smelter Reference List'!$C:$C,MATCH($A1073,'Smelter Reference List'!$E:$E,0)))</f>
        <v/>
      </c>
      <c r="D1073" s="161" t="str">
        <f ca="1">IF(ISERROR($S1073),"",OFFSET('Smelter Reference List'!$C$4,$S1073-4,0)&amp;"")</f>
        <v/>
      </c>
      <c r="E1073" s="161" t="str">
        <f ca="1">IF(ISERROR($S1073),"",OFFSET('Smelter Reference List'!$D$4,$S1073-4,0)&amp;"")</f>
        <v/>
      </c>
      <c r="F1073" s="161" t="str">
        <f ca="1">IF(ISERROR($S1073),"",OFFSET('Smelter Reference List'!$E$4,$S1073-4,0))</f>
        <v/>
      </c>
      <c r="G1073" s="161" t="str">
        <f ca="1">IF(C1073=$U$4,"Enter smelter details", IF(ISERROR($S1073),"",OFFSET('Smelter Reference List'!$F$4,$S1073-4,0)))</f>
        <v/>
      </c>
      <c r="H1073" s="247" t="str">
        <f ca="1">IF(ISERROR($S1073),"",OFFSET('Smelter Reference List'!$G$4,$S1073-4,0))</f>
        <v/>
      </c>
      <c r="I1073" s="248" t="str">
        <f ca="1">IF(ISERROR($S1073),"",OFFSET('Smelter Reference List'!$H$4,$S1073-4,0))</f>
        <v/>
      </c>
      <c r="J1073" s="248" t="str">
        <f ca="1">IF(ISERROR($S1073),"",OFFSET('Smelter Reference List'!$I$4,$S1073-4,0))</f>
        <v/>
      </c>
      <c r="K1073" s="245"/>
      <c r="L1073" s="245"/>
      <c r="M1073" s="245"/>
      <c r="N1073" s="245"/>
      <c r="O1073" s="245"/>
      <c r="P1073" s="245"/>
      <c r="Q1073" s="246"/>
      <c r="R1073" s="233"/>
      <c r="S1073" s="234" t="e">
        <f>IF(C1073="",NA(),MATCH($B1073&amp;$C1073,'Smelter Reference List'!$J:$J,0))</f>
        <v>#N/A</v>
      </c>
      <c r="T1073" s="235"/>
      <c r="U1073" s="235">
        <f t="shared" ca="1" si="32"/>
        <v>0</v>
      </c>
      <c r="V1073" s="235"/>
      <c r="W1073" s="235"/>
      <c r="Y1073" s="228" t="str">
        <f t="shared" si="33"/>
        <v/>
      </c>
    </row>
    <row r="1074" spans="1:25" s="228" customFormat="1" ht="20.25">
      <c r="A1074" s="257"/>
      <c r="B1074" s="232" t="str">
        <f>IF(LEN(A1074)=0,"",INDEX('Smelter Reference List'!$A:$A,MATCH($A1074,'Smelter Reference List'!$E:$E,0)))</f>
        <v/>
      </c>
      <c r="C1074" s="297" t="str">
        <f>IF(LEN(A1074)=0,"",INDEX('Smelter Reference List'!$C:$C,MATCH($A1074,'Smelter Reference List'!$E:$E,0)))</f>
        <v/>
      </c>
      <c r="D1074" s="161" t="str">
        <f ca="1">IF(ISERROR($S1074),"",OFFSET('Smelter Reference List'!$C$4,$S1074-4,0)&amp;"")</f>
        <v/>
      </c>
      <c r="E1074" s="161" t="str">
        <f ca="1">IF(ISERROR($S1074),"",OFFSET('Smelter Reference List'!$D$4,$S1074-4,0)&amp;"")</f>
        <v/>
      </c>
      <c r="F1074" s="161" t="str">
        <f ca="1">IF(ISERROR($S1074),"",OFFSET('Smelter Reference List'!$E$4,$S1074-4,0))</f>
        <v/>
      </c>
      <c r="G1074" s="161" t="str">
        <f ca="1">IF(C1074=$U$4,"Enter smelter details", IF(ISERROR($S1074),"",OFFSET('Smelter Reference List'!$F$4,$S1074-4,0)))</f>
        <v/>
      </c>
      <c r="H1074" s="247" t="str">
        <f ca="1">IF(ISERROR($S1074),"",OFFSET('Smelter Reference List'!$G$4,$S1074-4,0))</f>
        <v/>
      </c>
      <c r="I1074" s="248" t="str">
        <f ca="1">IF(ISERROR($S1074),"",OFFSET('Smelter Reference List'!$H$4,$S1074-4,0))</f>
        <v/>
      </c>
      <c r="J1074" s="248" t="str">
        <f ca="1">IF(ISERROR($S1074),"",OFFSET('Smelter Reference List'!$I$4,$S1074-4,0))</f>
        <v/>
      </c>
      <c r="K1074" s="245"/>
      <c r="L1074" s="245"/>
      <c r="M1074" s="245"/>
      <c r="N1074" s="245"/>
      <c r="O1074" s="245"/>
      <c r="P1074" s="245"/>
      <c r="Q1074" s="246"/>
      <c r="R1074" s="233"/>
      <c r="S1074" s="234" t="e">
        <f>IF(C1074="",NA(),MATCH($B1074&amp;$C1074,'Smelter Reference List'!$J:$J,0))</f>
        <v>#N/A</v>
      </c>
      <c r="T1074" s="235"/>
      <c r="U1074" s="235">
        <f t="shared" ca="1" si="32"/>
        <v>0</v>
      </c>
      <c r="V1074" s="235"/>
      <c r="W1074" s="235"/>
      <c r="Y1074" s="228" t="str">
        <f t="shared" si="33"/>
        <v/>
      </c>
    </row>
    <row r="1075" spans="1:25" s="228" customFormat="1" ht="20.25">
      <c r="A1075" s="257"/>
      <c r="B1075" s="232" t="str">
        <f>IF(LEN(A1075)=0,"",INDEX('Smelter Reference List'!$A:$A,MATCH($A1075,'Smelter Reference List'!$E:$E,0)))</f>
        <v/>
      </c>
      <c r="C1075" s="297" t="str">
        <f>IF(LEN(A1075)=0,"",INDEX('Smelter Reference List'!$C:$C,MATCH($A1075,'Smelter Reference List'!$E:$E,0)))</f>
        <v/>
      </c>
      <c r="D1075" s="161" t="str">
        <f ca="1">IF(ISERROR($S1075),"",OFFSET('Smelter Reference List'!$C$4,$S1075-4,0)&amp;"")</f>
        <v/>
      </c>
      <c r="E1075" s="161" t="str">
        <f ca="1">IF(ISERROR($S1075),"",OFFSET('Smelter Reference List'!$D$4,$S1075-4,0)&amp;"")</f>
        <v/>
      </c>
      <c r="F1075" s="161" t="str">
        <f ca="1">IF(ISERROR($S1075),"",OFFSET('Smelter Reference List'!$E$4,$S1075-4,0))</f>
        <v/>
      </c>
      <c r="G1075" s="161" t="str">
        <f ca="1">IF(C1075=$U$4,"Enter smelter details", IF(ISERROR($S1075),"",OFFSET('Smelter Reference List'!$F$4,$S1075-4,0)))</f>
        <v/>
      </c>
      <c r="H1075" s="247" t="str">
        <f ca="1">IF(ISERROR($S1075),"",OFFSET('Smelter Reference List'!$G$4,$S1075-4,0))</f>
        <v/>
      </c>
      <c r="I1075" s="248" t="str">
        <f ca="1">IF(ISERROR($S1075),"",OFFSET('Smelter Reference List'!$H$4,$S1075-4,0))</f>
        <v/>
      </c>
      <c r="J1075" s="248" t="str">
        <f ca="1">IF(ISERROR($S1075),"",OFFSET('Smelter Reference List'!$I$4,$S1075-4,0))</f>
        <v/>
      </c>
      <c r="K1075" s="245"/>
      <c r="L1075" s="245"/>
      <c r="M1075" s="245"/>
      <c r="N1075" s="245"/>
      <c r="O1075" s="245"/>
      <c r="P1075" s="245"/>
      <c r="Q1075" s="246"/>
      <c r="R1075" s="233"/>
      <c r="S1075" s="234" t="e">
        <f>IF(C1075="",NA(),MATCH($B1075&amp;$C1075,'Smelter Reference List'!$J:$J,0))</f>
        <v>#N/A</v>
      </c>
      <c r="T1075" s="235"/>
      <c r="U1075" s="235">
        <f t="shared" ca="1" si="32"/>
        <v>0</v>
      </c>
      <c r="V1075" s="235"/>
      <c r="W1075" s="235"/>
      <c r="Y1075" s="228" t="str">
        <f t="shared" si="33"/>
        <v/>
      </c>
    </row>
    <row r="1076" spans="1:25" s="228" customFormat="1" ht="20.25">
      <c r="A1076" s="257"/>
      <c r="B1076" s="232" t="str">
        <f>IF(LEN(A1076)=0,"",INDEX('Smelter Reference List'!$A:$A,MATCH($A1076,'Smelter Reference List'!$E:$E,0)))</f>
        <v/>
      </c>
      <c r="C1076" s="297" t="str">
        <f>IF(LEN(A1076)=0,"",INDEX('Smelter Reference List'!$C:$C,MATCH($A1076,'Smelter Reference List'!$E:$E,0)))</f>
        <v/>
      </c>
      <c r="D1076" s="161" t="str">
        <f ca="1">IF(ISERROR($S1076),"",OFFSET('Smelter Reference List'!$C$4,$S1076-4,0)&amp;"")</f>
        <v/>
      </c>
      <c r="E1076" s="161" t="str">
        <f ca="1">IF(ISERROR($S1076),"",OFFSET('Smelter Reference List'!$D$4,$S1076-4,0)&amp;"")</f>
        <v/>
      </c>
      <c r="F1076" s="161" t="str">
        <f ca="1">IF(ISERROR($S1076),"",OFFSET('Smelter Reference List'!$E$4,$S1076-4,0))</f>
        <v/>
      </c>
      <c r="G1076" s="161" t="str">
        <f ca="1">IF(C1076=$U$4,"Enter smelter details", IF(ISERROR($S1076),"",OFFSET('Smelter Reference List'!$F$4,$S1076-4,0)))</f>
        <v/>
      </c>
      <c r="H1076" s="247" t="str">
        <f ca="1">IF(ISERROR($S1076),"",OFFSET('Smelter Reference List'!$G$4,$S1076-4,0))</f>
        <v/>
      </c>
      <c r="I1076" s="248" t="str">
        <f ca="1">IF(ISERROR($S1076),"",OFFSET('Smelter Reference List'!$H$4,$S1076-4,0))</f>
        <v/>
      </c>
      <c r="J1076" s="248" t="str">
        <f ca="1">IF(ISERROR($S1076),"",OFFSET('Smelter Reference List'!$I$4,$S1076-4,0))</f>
        <v/>
      </c>
      <c r="K1076" s="245"/>
      <c r="L1076" s="245"/>
      <c r="M1076" s="245"/>
      <c r="N1076" s="245"/>
      <c r="O1076" s="245"/>
      <c r="P1076" s="245"/>
      <c r="Q1076" s="246"/>
      <c r="R1076" s="233"/>
      <c r="S1076" s="234" t="e">
        <f>IF(C1076="",NA(),MATCH($B1076&amp;$C1076,'Smelter Reference List'!$J:$J,0))</f>
        <v>#N/A</v>
      </c>
      <c r="T1076" s="235"/>
      <c r="U1076" s="235">
        <f t="shared" ca="1" si="32"/>
        <v>0</v>
      </c>
      <c r="V1076" s="235"/>
      <c r="W1076" s="235"/>
      <c r="Y1076" s="228" t="str">
        <f t="shared" si="33"/>
        <v/>
      </c>
    </row>
    <row r="1077" spans="1:25" s="228" customFormat="1" ht="20.25">
      <c r="A1077" s="257"/>
      <c r="B1077" s="232" t="str">
        <f>IF(LEN(A1077)=0,"",INDEX('Smelter Reference List'!$A:$A,MATCH($A1077,'Smelter Reference List'!$E:$E,0)))</f>
        <v/>
      </c>
      <c r="C1077" s="297" t="str">
        <f>IF(LEN(A1077)=0,"",INDEX('Smelter Reference List'!$C:$C,MATCH($A1077,'Smelter Reference List'!$E:$E,0)))</f>
        <v/>
      </c>
      <c r="D1077" s="161" t="str">
        <f ca="1">IF(ISERROR($S1077),"",OFFSET('Smelter Reference List'!$C$4,$S1077-4,0)&amp;"")</f>
        <v/>
      </c>
      <c r="E1077" s="161" t="str">
        <f ca="1">IF(ISERROR($S1077),"",OFFSET('Smelter Reference List'!$D$4,$S1077-4,0)&amp;"")</f>
        <v/>
      </c>
      <c r="F1077" s="161" t="str">
        <f ca="1">IF(ISERROR($S1077),"",OFFSET('Smelter Reference List'!$E$4,$S1077-4,0))</f>
        <v/>
      </c>
      <c r="G1077" s="161" t="str">
        <f ca="1">IF(C1077=$U$4,"Enter smelter details", IF(ISERROR($S1077),"",OFFSET('Smelter Reference List'!$F$4,$S1077-4,0)))</f>
        <v/>
      </c>
      <c r="H1077" s="247" t="str">
        <f ca="1">IF(ISERROR($S1077),"",OFFSET('Smelter Reference List'!$G$4,$S1077-4,0))</f>
        <v/>
      </c>
      <c r="I1077" s="248" t="str">
        <f ca="1">IF(ISERROR($S1077),"",OFFSET('Smelter Reference List'!$H$4,$S1077-4,0))</f>
        <v/>
      </c>
      <c r="J1077" s="248" t="str">
        <f ca="1">IF(ISERROR($S1077),"",OFFSET('Smelter Reference List'!$I$4,$S1077-4,0))</f>
        <v/>
      </c>
      <c r="K1077" s="245"/>
      <c r="L1077" s="245"/>
      <c r="M1077" s="245"/>
      <c r="N1077" s="245"/>
      <c r="O1077" s="245"/>
      <c r="P1077" s="245"/>
      <c r="Q1077" s="246"/>
      <c r="R1077" s="233"/>
      <c r="S1077" s="234" t="e">
        <f>IF(C1077="",NA(),MATCH($B1077&amp;$C1077,'Smelter Reference List'!$J:$J,0))</f>
        <v>#N/A</v>
      </c>
      <c r="T1077" s="235"/>
      <c r="U1077" s="235">
        <f t="shared" ca="1" si="32"/>
        <v>0</v>
      </c>
      <c r="V1077" s="235"/>
      <c r="W1077" s="235"/>
      <c r="Y1077" s="228" t="str">
        <f t="shared" si="33"/>
        <v/>
      </c>
    </row>
    <row r="1078" spans="1:25" s="228" customFormat="1" ht="20.25">
      <c r="A1078" s="257"/>
      <c r="B1078" s="232" t="str">
        <f>IF(LEN(A1078)=0,"",INDEX('Smelter Reference List'!$A:$A,MATCH($A1078,'Smelter Reference List'!$E:$E,0)))</f>
        <v/>
      </c>
      <c r="C1078" s="297" t="str">
        <f>IF(LEN(A1078)=0,"",INDEX('Smelter Reference List'!$C:$C,MATCH($A1078,'Smelter Reference List'!$E:$E,0)))</f>
        <v/>
      </c>
      <c r="D1078" s="161" t="str">
        <f ca="1">IF(ISERROR($S1078),"",OFFSET('Smelter Reference List'!$C$4,$S1078-4,0)&amp;"")</f>
        <v/>
      </c>
      <c r="E1078" s="161" t="str">
        <f ca="1">IF(ISERROR($S1078),"",OFFSET('Smelter Reference List'!$D$4,$S1078-4,0)&amp;"")</f>
        <v/>
      </c>
      <c r="F1078" s="161" t="str">
        <f ca="1">IF(ISERROR($S1078),"",OFFSET('Smelter Reference List'!$E$4,$S1078-4,0))</f>
        <v/>
      </c>
      <c r="G1078" s="161" t="str">
        <f ca="1">IF(C1078=$U$4,"Enter smelter details", IF(ISERROR($S1078),"",OFFSET('Smelter Reference List'!$F$4,$S1078-4,0)))</f>
        <v/>
      </c>
      <c r="H1078" s="247" t="str">
        <f ca="1">IF(ISERROR($S1078),"",OFFSET('Smelter Reference List'!$G$4,$S1078-4,0))</f>
        <v/>
      </c>
      <c r="I1078" s="248" t="str">
        <f ca="1">IF(ISERROR($S1078),"",OFFSET('Smelter Reference List'!$H$4,$S1078-4,0))</f>
        <v/>
      </c>
      <c r="J1078" s="248" t="str">
        <f ca="1">IF(ISERROR($S1078),"",OFFSET('Smelter Reference List'!$I$4,$S1078-4,0))</f>
        <v/>
      </c>
      <c r="K1078" s="245"/>
      <c r="L1078" s="245"/>
      <c r="M1078" s="245"/>
      <c r="N1078" s="245"/>
      <c r="O1078" s="245"/>
      <c r="P1078" s="245"/>
      <c r="Q1078" s="246"/>
      <c r="R1078" s="233"/>
      <c r="S1078" s="234" t="e">
        <f>IF(C1078="",NA(),MATCH($B1078&amp;$C1078,'Smelter Reference List'!$J:$J,0))</f>
        <v>#N/A</v>
      </c>
      <c r="T1078" s="235"/>
      <c r="U1078" s="235">
        <f t="shared" ca="1" si="32"/>
        <v>0</v>
      </c>
      <c r="V1078" s="235"/>
      <c r="W1078" s="235"/>
      <c r="Y1078" s="228" t="str">
        <f t="shared" si="33"/>
        <v/>
      </c>
    </row>
    <row r="1079" spans="1:25" s="228" customFormat="1" ht="20.25">
      <c r="A1079" s="257"/>
      <c r="B1079" s="232" t="str">
        <f>IF(LEN(A1079)=0,"",INDEX('Smelter Reference List'!$A:$A,MATCH($A1079,'Smelter Reference List'!$E:$E,0)))</f>
        <v/>
      </c>
      <c r="C1079" s="297" t="str">
        <f>IF(LEN(A1079)=0,"",INDEX('Smelter Reference List'!$C:$C,MATCH($A1079,'Smelter Reference List'!$E:$E,0)))</f>
        <v/>
      </c>
      <c r="D1079" s="161" t="str">
        <f ca="1">IF(ISERROR($S1079),"",OFFSET('Smelter Reference List'!$C$4,$S1079-4,0)&amp;"")</f>
        <v/>
      </c>
      <c r="E1079" s="161" t="str">
        <f ca="1">IF(ISERROR($S1079),"",OFFSET('Smelter Reference List'!$D$4,$S1079-4,0)&amp;"")</f>
        <v/>
      </c>
      <c r="F1079" s="161" t="str">
        <f ca="1">IF(ISERROR($S1079),"",OFFSET('Smelter Reference List'!$E$4,$S1079-4,0))</f>
        <v/>
      </c>
      <c r="G1079" s="161" t="str">
        <f ca="1">IF(C1079=$U$4,"Enter smelter details", IF(ISERROR($S1079),"",OFFSET('Smelter Reference List'!$F$4,$S1079-4,0)))</f>
        <v/>
      </c>
      <c r="H1079" s="247" t="str">
        <f ca="1">IF(ISERROR($S1079),"",OFFSET('Smelter Reference List'!$G$4,$S1079-4,0))</f>
        <v/>
      </c>
      <c r="I1079" s="248" t="str">
        <f ca="1">IF(ISERROR($S1079),"",OFFSET('Smelter Reference List'!$H$4,$S1079-4,0))</f>
        <v/>
      </c>
      <c r="J1079" s="248" t="str">
        <f ca="1">IF(ISERROR($S1079),"",OFFSET('Smelter Reference List'!$I$4,$S1079-4,0))</f>
        <v/>
      </c>
      <c r="K1079" s="245"/>
      <c r="L1079" s="245"/>
      <c r="M1079" s="245"/>
      <c r="N1079" s="245"/>
      <c r="O1079" s="245"/>
      <c r="P1079" s="245"/>
      <c r="Q1079" s="246"/>
      <c r="R1079" s="233"/>
      <c r="S1079" s="234" t="e">
        <f>IF(C1079="",NA(),MATCH($B1079&amp;$C1079,'Smelter Reference List'!$J:$J,0))</f>
        <v>#N/A</v>
      </c>
      <c r="T1079" s="235"/>
      <c r="U1079" s="235">
        <f t="shared" ca="1" si="32"/>
        <v>0</v>
      </c>
      <c r="V1079" s="235"/>
      <c r="W1079" s="235"/>
      <c r="Y1079" s="228" t="str">
        <f t="shared" si="33"/>
        <v/>
      </c>
    </row>
    <row r="1080" spans="1:25" s="228" customFormat="1" ht="20.25">
      <c r="A1080" s="257"/>
      <c r="B1080" s="232" t="str">
        <f>IF(LEN(A1080)=0,"",INDEX('Smelter Reference List'!$A:$A,MATCH($A1080,'Smelter Reference List'!$E:$E,0)))</f>
        <v/>
      </c>
      <c r="C1080" s="297" t="str">
        <f>IF(LEN(A1080)=0,"",INDEX('Smelter Reference List'!$C:$C,MATCH($A1080,'Smelter Reference List'!$E:$E,0)))</f>
        <v/>
      </c>
      <c r="D1080" s="161" t="str">
        <f ca="1">IF(ISERROR($S1080),"",OFFSET('Smelter Reference List'!$C$4,$S1080-4,0)&amp;"")</f>
        <v/>
      </c>
      <c r="E1080" s="161" t="str">
        <f ca="1">IF(ISERROR($S1080),"",OFFSET('Smelter Reference List'!$D$4,$S1080-4,0)&amp;"")</f>
        <v/>
      </c>
      <c r="F1080" s="161" t="str">
        <f ca="1">IF(ISERROR($S1080),"",OFFSET('Smelter Reference List'!$E$4,$S1080-4,0))</f>
        <v/>
      </c>
      <c r="G1080" s="161" t="str">
        <f ca="1">IF(C1080=$U$4,"Enter smelter details", IF(ISERROR($S1080),"",OFFSET('Smelter Reference List'!$F$4,$S1080-4,0)))</f>
        <v/>
      </c>
      <c r="H1080" s="247" t="str">
        <f ca="1">IF(ISERROR($S1080),"",OFFSET('Smelter Reference List'!$G$4,$S1080-4,0))</f>
        <v/>
      </c>
      <c r="I1080" s="248" t="str">
        <f ca="1">IF(ISERROR($S1080),"",OFFSET('Smelter Reference List'!$H$4,$S1080-4,0))</f>
        <v/>
      </c>
      <c r="J1080" s="248" t="str">
        <f ca="1">IF(ISERROR($S1080),"",OFFSET('Smelter Reference List'!$I$4,$S1080-4,0))</f>
        <v/>
      </c>
      <c r="K1080" s="245"/>
      <c r="L1080" s="245"/>
      <c r="M1080" s="245"/>
      <c r="N1080" s="245"/>
      <c r="O1080" s="245"/>
      <c r="P1080" s="245"/>
      <c r="Q1080" s="246"/>
      <c r="R1080" s="233"/>
      <c r="S1080" s="234" t="e">
        <f>IF(C1080="",NA(),MATCH($B1080&amp;$C1080,'Smelter Reference List'!$J:$J,0))</f>
        <v>#N/A</v>
      </c>
      <c r="T1080" s="235"/>
      <c r="U1080" s="235">
        <f t="shared" ca="1" si="32"/>
        <v>0</v>
      </c>
      <c r="V1080" s="235"/>
      <c r="W1080" s="235"/>
      <c r="Y1080" s="228" t="str">
        <f t="shared" si="33"/>
        <v/>
      </c>
    </row>
    <row r="1081" spans="1:25" s="228" customFormat="1" ht="20.25">
      <c r="A1081" s="257"/>
      <c r="B1081" s="232" t="str">
        <f>IF(LEN(A1081)=0,"",INDEX('Smelter Reference List'!$A:$A,MATCH($A1081,'Smelter Reference List'!$E:$E,0)))</f>
        <v/>
      </c>
      <c r="C1081" s="297" t="str">
        <f>IF(LEN(A1081)=0,"",INDEX('Smelter Reference List'!$C:$C,MATCH($A1081,'Smelter Reference List'!$E:$E,0)))</f>
        <v/>
      </c>
      <c r="D1081" s="161" t="str">
        <f ca="1">IF(ISERROR($S1081),"",OFFSET('Smelter Reference List'!$C$4,$S1081-4,0)&amp;"")</f>
        <v/>
      </c>
      <c r="E1081" s="161" t="str">
        <f ca="1">IF(ISERROR($S1081),"",OFFSET('Smelter Reference List'!$D$4,$S1081-4,0)&amp;"")</f>
        <v/>
      </c>
      <c r="F1081" s="161" t="str">
        <f ca="1">IF(ISERROR($S1081),"",OFFSET('Smelter Reference List'!$E$4,$S1081-4,0))</f>
        <v/>
      </c>
      <c r="G1081" s="161" t="str">
        <f ca="1">IF(C1081=$U$4,"Enter smelter details", IF(ISERROR($S1081),"",OFFSET('Smelter Reference List'!$F$4,$S1081-4,0)))</f>
        <v/>
      </c>
      <c r="H1081" s="247" t="str">
        <f ca="1">IF(ISERROR($S1081),"",OFFSET('Smelter Reference List'!$G$4,$S1081-4,0))</f>
        <v/>
      </c>
      <c r="I1081" s="248" t="str">
        <f ca="1">IF(ISERROR($S1081),"",OFFSET('Smelter Reference List'!$H$4,$S1081-4,0))</f>
        <v/>
      </c>
      <c r="J1081" s="248" t="str">
        <f ca="1">IF(ISERROR($S1081),"",OFFSET('Smelter Reference List'!$I$4,$S1081-4,0))</f>
        <v/>
      </c>
      <c r="K1081" s="245"/>
      <c r="L1081" s="245"/>
      <c r="M1081" s="245"/>
      <c r="N1081" s="245"/>
      <c r="O1081" s="245"/>
      <c r="P1081" s="245"/>
      <c r="Q1081" s="246"/>
      <c r="R1081" s="233"/>
      <c r="S1081" s="234" t="e">
        <f>IF(C1081="",NA(),MATCH($B1081&amp;$C1081,'Smelter Reference List'!$J:$J,0))</f>
        <v>#N/A</v>
      </c>
      <c r="T1081" s="235"/>
      <c r="U1081" s="235">
        <f t="shared" ca="1" si="32"/>
        <v>0</v>
      </c>
      <c r="V1081" s="235"/>
      <c r="W1081" s="235"/>
      <c r="Y1081" s="228" t="str">
        <f t="shared" si="33"/>
        <v/>
      </c>
    </row>
    <row r="1082" spans="1:25" s="228" customFormat="1" ht="20.25">
      <c r="A1082" s="257"/>
      <c r="B1082" s="232" t="str">
        <f>IF(LEN(A1082)=0,"",INDEX('Smelter Reference List'!$A:$A,MATCH($A1082,'Smelter Reference List'!$E:$E,0)))</f>
        <v/>
      </c>
      <c r="C1082" s="297" t="str">
        <f>IF(LEN(A1082)=0,"",INDEX('Smelter Reference List'!$C:$C,MATCH($A1082,'Smelter Reference List'!$E:$E,0)))</f>
        <v/>
      </c>
      <c r="D1082" s="161" t="str">
        <f ca="1">IF(ISERROR($S1082),"",OFFSET('Smelter Reference List'!$C$4,$S1082-4,0)&amp;"")</f>
        <v/>
      </c>
      <c r="E1082" s="161" t="str">
        <f ca="1">IF(ISERROR($S1082),"",OFFSET('Smelter Reference List'!$D$4,$S1082-4,0)&amp;"")</f>
        <v/>
      </c>
      <c r="F1082" s="161" t="str">
        <f ca="1">IF(ISERROR($S1082),"",OFFSET('Smelter Reference List'!$E$4,$S1082-4,0))</f>
        <v/>
      </c>
      <c r="G1082" s="161" t="str">
        <f ca="1">IF(C1082=$U$4,"Enter smelter details", IF(ISERROR($S1082),"",OFFSET('Smelter Reference List'!$F$4,$S1082-4,0)))</f>
        <v/>
      </c>
      <c r="H1082" s="247" t="str">
        <f ca="1">IF(ISERROR($S1082),"",OFFSET('Smelter Reference List'!$G$4,$S1082-4,0))</f>
        <v/>
      </c>
      <c r="I1082" s="248" t="str">
        <f ca="1">IF(ISERROR($S1082),"",OFFSET('Smelter Reference List'!$H$4,$S1082-4,0))</f>
        <v/>
      </c>
      <c r="J1082" s="248" t="str">
        <f ca="1">IF(ISERROR($S1082),"",OFFSET('Smelter Reference List'!$I$4,$S1082-4,0))</f>
        <v/>
      </c>
      <c r="K1082" s="245"/>
      <c r="L1082" s="245"/>
      <c r="M1082" s="245"/>
      <c r="N1082" s="245"/>
      <c r="O1082" s="245"/>
      <c r="P1082" s="245"/>
      <c r="Q1082" s="246"/>
      <c r="R1082" s="233"/>
      <c r="S1082" s="234" t="e">
        <f>IF(C1082="",NA(),MATCH($B1082&amp;$C1082,'Smelter Reference List'!$J:$J,0))</f>
        <v>#N/A</v>
      </c>
      <c r="T1082" s="235"/>
      <c r="U1082" s="235">
        <f t="shared" ca="1" si="32"/>
        <v>0</v>
      </c>
      <c r="V1082" s="235"/>
      <c r="W1082" s="235"/>
      <c r="Y1082" s="228" t="str">
        <f t="shared" si="33"/>
        <v/>
      </c>
    </row>
    <row r="1083" spans="1:25" s="228" customFormat="1" ht="20.25">
      <c r="A1083" s="257"/>
      <c r="B1083" s="232" t="str">
        <f>IF(LEN(A1083)=0,"",INDEX('Smelter Reference List'!$A:$A,MATCH($A1083,'Smelter Reference List'!$E:$E,0)))</f>
        <v/>
      </c>
      <c r="C1083" s="297" t="str">
        <f>IF(LEN(A1083)=0,"",INDEX('Smelter Reference List'!$C:$C,MATCH($A1083,'Smelter Reference List'!$E:$E,0)))</f>
        <v/>
      </c>
      <c r="D1083" s="161" t="str">
        <f ca="1">IF(ISERROR($S1083),"",OFFSET('Smelter Reference List'!$C$4,$S1083-4,0)&amp;"")</f>
        <v/>
      </c>
      <c r="E1083" s="161" t="str">
        <f ca="1">IF(ISERROR($S1083),"",OFFSET('Smelter Reference List'!$D$4,$S1083-4,0)&amp;"")</f>
        <v/>
      </c>
      <c r="F1083" s="161" t="str">
        <f ca="1">IF(ISERROR($S1083),"",OFFSET('Smelter Reference List'!$E$4,$S1083-4,0))</f>
        <v/>
      </c>
      <c r="G1083" s="161" t="str">
        <f ca="1">IF(C1083=$U$4,"Enter smelter details", IF(ISERROR($S1083),"",OFFSET('Smelter Reference List'!$F$4,$S1083-4,0)))</f>
        <v/>
      </c>
      <c r="H1083" s="247" t="str">
        <f ca="1">IF(ISERROR($S1083),"",OFFSET('Smelter Reference List'!$G$4,$S1083-4,0))</f>
        <v/>
      </c>
      <c r="I1083" s="248" t="str">
        <f ca="1">IF(ISERROR($S1083),"",OFFSET('Smelter Reference List'!$H$4,$S1083-4,0))</f>
        <v/>
      </c>
      <c r="J1083" s="248" t="str">
        <f ca="1">IF(ISERROR($S1083),"",OFFSET('Smelter Reference List'!$I$4,$S1083-4,0))</f>
        <v/>
      </c>
      <c r="K1083" s="245"/>
      <c r="L1083" s="245"/>
      <c r="M1083" s="245"/>
      <c r="N1083" s="245"/>
      <c r="O1083" s="245"/>
      <c r="P1083" s="245"/>
      <c r="Q1083" s="246"/>
      <c r="R1083" s="233"/>
      <c r="S1083" s="234" t="e">
        <f>IF(C1083="",NA(),MATCH($B1083&amp;$C1083,'Smelter Reference List'!$J:$J,0))</f>
        <v>#N/A</v>
      </c>
      <c r="T1083" s="235"/>
      <c r="U1083" s="235">
        <f t="shared" ca="1" si="32"/>
        <v>0</v>
      </c>
      <c r="V1083" s="235"/>
      <c r="W1083" s="235"/>
      <c r="Y1083" s="228" t="str">
        <f t="shared" si="33"/>
        <v/>
      </c>
    </row>
    <row r="1084" spans="1:25" s="228" customFormat="1" ht="20.25">
      <c r="A1084" s="257"/>
      <c r="B1084" s="232" t="str">
        <f>IF(LEN(A1084)=0,"",INDEX('Smelter Reference List'!$A:$A,MATCH($A1084,'Smelter Reference List'!$E:$E,0)))</f>
        <v/>
      </c>
      <c r="C1084" s="297" t="str">
        <f>IF(LEN(A1084)=0,"",INDEX('Smelter Reference List'!$C:$C,MATCH($A1084,'Smelter Reference List'!$E:$E,0)))</f>
        <v/>
      </c>
      <c r="D1084" s="161" t="str">
        <f ca="1">IF(ISERROR($S1084),"",OFFSET('Smelter Reference List'!$C$4,$S1084-4,0)&amp;"")</f>
        <v/>
      </c>
      <c r="E1084" s="161" t="str">
        <f ca="1">IF(ISERROR($S1084),"",OFFSET('Smelter Reference List'!$D$4,$S1084-4,0)&amp;"")</f>
        <v/>
      </c>
      <c r="F1084" s="161" t="str">
        <f ca="1">IF(ISERROR($S1084),"",OFFSET('Smelter Reference List'!$E$4,$S1084-4,0))</f>
        <v/>
      </c>
      <c r="G1084" s="161" t="str">
        <f ca="1">IF(C1084=$U$4,"Enter smelter details", IF(ISERROR($S1084),"",OFFSET('Smelter Reference List'!$F$4,$S1084-4,0)))</f>
        <v/>
      </c>
      <c r="H1084" s="247" t="str">
        <f ca="1">IF(ISERROR($S1084),"",OFFSET('Smelter Reference List'!$G$4,$S1084-4,0))</f>
        <v/>
      </c>
      <c r="I1084" s="248" t="str">
        <f ca="1">IF(ISERROR($S1084),"",OFFSET('Smelter Reference List'!$H$4,$S1084-4,0))</f>
        <v/>
      </c>
      <c r="J1084" s="248" t="str">
        <f ca="1">IF(ISERROR($S1084),"",OFFSET('Smelter Reference List'!$I$4,$S1084-4,0))</f>
        <v/>
      </c>
      <c r="K1084" s="245"/>
      <c r="L1084" s="245"/>
      <c r="M1084" s="245"/>
      <c r="N1084" s="245"/>
      <c r="O1084" s="245"/>
      <c r="P1084" s="245"/>
      <c r="Q1084" s="246"/>
      <c r="R1084" s="233"/>
      <c r="S1084" s="234" t="e">
        <f>IF(C1084="",NA(),MATCH($B1084&amp;$C1084,'Smelter Reference List'!$J:$J,0))</f>
        <v>#N/A</v>
      </c>
      <c r="T1084" s="235"/>
      <c r="U1084" s="235">
        <f t="shared" ca="1" si="32"/>
        <v>0</v>
      </c>
      <c r="V1084" s="235"/>
      <c r="W1084" s="235"/>
      <c r="Y1084" s="228" t="str">
        <f t="shared" si="33"/>
        <v/>
      </c>
    </row>
    <row r="1085" spans="1:25" s="228" customFormat="1" ht="20.25">
      <c r="A1085" s="257"/>
      <c r="B1085" s="232" t="str">
        <f>IF(LEN(A1085)=0,"",INDEX('Smelter Reference List'!$A:$A,MATCH($A1085,'Smelter Reference List'!$E:$E,0)))</f>
        <v/>
      </c>
      <c r="C1085" s="297" t="str">
        <f>IF(LEN(A1085)=0,"",INDEX('Smelter Reference List'!$C:$C,MATCH($A1085,'Smelter Reference List'!$E:$E,0)))</f>
        <v/>
      </c>
      <c r="D1085" s="161" t="str">
        <f ca="1">IF(ISERROR($S1085),"",OFFSET('Smelter Reference List'!$C$4,$S1085-4,0)&amp;"")</f>
        <v/>
      </c>
      <c r="E1085" s="161" t="str">
        <f ca="1">IF(ISERROR($S1085),"",OFFSET('Smelter Reference List'!$D$4,$S1085-4,0)&amp;"")</f>
        <v/>
      </c>
      <c r="F1085" s="161" t="str">
        <f ca="1">IF(ISERROR($S1085),"",OFFSET('Smelter Reference List'!$E$4,$S1085-4,0))</f>
        <v/>
      </c>
      <c r="G1085" s="161" t="str">
        <f ca="1">IF(C1085=$U$4,"Enter smelter details", IF(ISERROR($S1085),"",OFFSET('Smelter Reference List'!$F$4,$S1085-4,0)))</f>
        <v/>
      </c>
      <c r="H1085" s="247" t="str">
        <f ca="1">IF(ISERROR($S1085),"",OFFSET('Smelter Reference List'!$G$4,$S1085-4,0))</f>
        <v/>
      </c>
      <c r="I1085" s="248" t="str">
        <f ca="1">IF(ISERROR($S1085),"",OFFSET('Smelter Reference List'!$H$4,$S1085-4,0))</f>
        <v/>
      </c>
      <c r="J1085" s="248" t="str">
        <f ca="1">IF(ISERROR($S1085),"",OFFSET('Smelter Reference List'!$I$4,$S1085-4,0))</f>
        <v/>
      </c>
      <c r="K1085" s="245"/>
      <c r="L1085" s="245"/>
      <c r="M1085" s="245"/>
      <c r="N1085" s="245"/>
      <c r="O1085" s="245"/>
      <c r="P1085" s="245"/>
      <c r="Q1085" s="246"/>
      <c r="R1085" s="233"/>
      <c r="S1085" s="234" t="e">
        <f>IF(C1085="",NA(),MATCH($B1085&amp;$C1085,'Smelter Reference List'!$J:$J,0))</f>
        <v>#N/A</v>
      </c>
      <c r="T1085" s="235"/>
      <c r="U1085" s="235">
        <f t="shared" ca="1" si="32"/>
        <v>0</v>
      </c>
      <c r="V1085" s="235"/>
      <c r="W1085" s="235"/>
      <c r="Y1085" s="228" t="str">
        <f t="shared" si="33"/>
        <v/>
      </c>
    </row>
    <row r="1086" spans="1:25" s="228" customFormat="1" ht="20.25">
      <c r="A1086" s="257"/>
      <c r="B1086" s="232" t="str">
        <f>IF(LEN(A1086)=0,"",INDEX('Smelter Reference List'!$A:$A,MATCH($A1086,'Smelter Reference List'!$E:$E,0)))</f>
        <v/>
      </c>
      <c r="C1086" s="297" t="str">
        <f>IF(LEN(A1086)=0,"",INDEX('Smelter Reference List'!$C:$C,MATCH($A1086,'Smelter Reference List'!$E:$E,0)))</f>
        <v/>
      </c>
      <c r="D1086" s="161" t="str">
        <f ca="1">IF(ISERROR($S1086),"",OFFSET('Smelter Reference List'!$C$4,$S1086-4,0)&amp;"")</f>
        <v/>
      </c>
      <c r="E1086" s="161" t="str">
        <f ca="1">IF(ISERROR($S1086),"",OFFSET('Smelter Reference List'!$D$4,$S1086-4,0)&amp;"")</f>
        <v/>
      </c>
      <c r="F1086" s="161" t="str">
        <f ca="1">IF(ISERROR($S1086),"",OFFSET('Smelter Reference List'!$E$4,$S1086-4,0))</f>
        <v/>
      </c>
      <c r="G1086" s="161" t="str">
        <f ca="1">IF(C1086=$U$4,"Enter smelter details", IF(ISERROR($S1086),"",OFFSET('Smelter Reference List'!$F$4,$S1086-4,0)))</f>
        <v/>
      </c>
      <c r="H1086" s="247" t="str">
        <f ca="1">IF(ISERROR($S1086),"",OFFSET('Smelter Reference List'!$G$4,$S1086-4,0))</f>
        <v/>
      </c>
      <c r="I1086" s="248" t="str">
        <f ca="1">IF(ISERROR($S1086),"",OFFSET('Smelter Reference List'!$H$4,$S1086-4,0))</f>
        <v/>
      </c>
      <c r="J1086" s="248" t="str">
        <f ca="1">IF(ISERROR($S1086),"",OFFSET('Smelter Reference List'!$I$4,$S1086-4,0))</f>
        <v/>
      </c>
      <c r="K1086" s="245"/>
      <c r="L1086" s="245"/>
      <c r="M1086" s="245"/>
      <c r="N1086" s="245"/>
      <c r="O1086" s="245"/>
      <c r="P1086" s="245"/>
      <c r="Q1086" s="246"/>
      <c r="R1086" s="233"/>
      <c r="S1086" s="234" t="e">
        <f>IF(C1086="",NA(),MATCH($B1086&amp;$C1086,'Smelter Reference List'!$J:$J,0))</f>
        <v>#N/A</v>
      </c>
      <c r="T1086" s="235"/>
      <c r="U1086" s="235">
        <f t="shared" ca="1" si="32"/>
        <v>0</v>
      </c>
      <c r="V1086" s="235"/>
      <c r="W1086" s="235"/>
      <c r="Y1086" s="228" t="str">
        <f t="shared" si="33"/>
        <v/>
      </c>
    </row>
    <row r="1087" spans="1:25" s="228" customFormat="1" ht="20.25">
      <c r="A1087" s="257"/>
      <c r="B1087" s="232" t="str">
        <f>IF(LEN(A1087)=0,"",INDEX('Smelter Reference List'!$A:$A,MATCH($A1087,'Smelter Reference List'!$E:$E,0)))</f>
        <v/>
      </c>
      <c r="C1087" s="297" t="str">
        <f>IF(LEN(A1087)=0,"",INDEX('Smelter Reference List'!$C:$C,MATCH($A1087,'Smelter Reference List'!$E:$E,0)))</f>
        <v/>
      </c>
      <c r="D1087" s="161" t="str">
        <f ca="1">IF(ISERROR($S1087),"",OFFSET('Smelter Reference List'!$C$4,$S1087-4,0)&amp;"")</f>
        <v/>
      </c>
      <c r="E1087" s="161" t="str">
        <f ca="1">IF(ISERROR($S1087),"",OFFSET('Smelter Reference List'!$D$4,$S1087-4,0)&amp;"")</f>
        <v/>
      </c>
      <c r="F1087" s="161" t="str">
        <f ca="1">IF(ISERROR($S1087),"",OFFSET('Smelter Reference List'!$E$4,$S1087-4,0))</f>
        <v/>
      </c>
      <c r="G1087" s="161" t="str">
        <f ca="1">IF(C1087=$U$4,"Enter smelter details", IF(ISERROR($S1087),"",OFFSET('Smelter Reference List'!$F$4,$S1087-4,0)))</f>
        <v/>
      </c>
      <c r="H1087" s="247" t="str">
        <f ca="1">IF(ISERROR($S1087),"",OFFSET('Smelter Reference List'!$G$4,$S1087-4,0))</f>
        <v/>
      </c>
      <c r="I1087" s="248" t="str">
        <f ca="1">IF(ISERROR($S1087),"",OFFSET('Smelter Reference List'!$H$4,$S1087-4,0))</f>
        <v/>
      </c>
      <c r="J1087" s="248" t="str">
        <f ca="1">IF(ISERROR($S1087),"",OFFSET('Smelter Reference List'!$I$4,$S1087-4,0))</f>
        <v/>
      </c>
      <c r="K1087" s="245"/>
      <c r="L1087" s="245"/>
      <c r="M1087" s="245"/>
      <c r="N1087" s="245"/>
      <c r="O1087" s="245"/>
      <c r="P1087" s="245"/>
      <c r="Q1087" s="246"/>
      <c r="R1087" s="233"/>
      <c r="S1087" s="234" t="e">
        <f>IF(C1087="",NA(),MATCH($B1087&amp;$C1087,'Smelter Reference List'!$J:$J,0))</f>
        <v>#N/A</v>
      </c>
      <c r="T1087" s="235"/>
      <c r="U1087" s="235">
        <f t="shared" ca="1" si="32"/>
        <v>0</v>
      </c>
      <c r="V1087" s="235"/>
      <c r="W1087" s="235"/>
      <c r="Y1087" s="228" t="str">
        <f t="shared" si="33"/>
        <v/>
      </c>
    </row>
    <row r="1088" spans="1:25" s="228" customFormat="1" ht="20.25">
      <c r="A1088" s="257"/>
      <c r="B1088" s="232" t="str">
        <f>IF(LEN(A1088)=0,"",INDEX('Smelter Reference List'!$A:$A,MATCH($A1088,'Smelter Reference List'!$E:$E,0)))</f>
        <v/>
      </c>
      <c r="C1088" s="297" t="str">
        <f>IF(LEN(A1088)=0,"",INDEX('Smelter Reference List'!$C:$C,MATCH($A1088,'Smelter Reference List'!$E:$E,0)))</f>
        <v/>
      </c>
      <c r="D1088" s="161" t="str">
        <f ca="1">IF(ISERROR($S1088),"",OFFSET('Smelter Reference List'!$C$4,$S1088-4,0)&amp;"")</f>
        <v/>
      </c>
      <c r="E1088" s="161" t="str">
        <f ca="1">IF(ISERROR($S1088),"",OFFSET('Smelter Reference List'!$D$4,$S1088-4,0)&amp;"")</f>
        <v/>
      </c>
      <c r="F1088" s="161" t="str">
        <f ca="1">IF(ISERROR($S1088),"",OFFSET('Smelter Reference List'!$E$4,$S1088-4,0))</f>
        <v/>
      </c>
      <c r="G1088" s="161" t="str">
        <f ca="1">IF(C1088=$U$4,"Enter smelter details", IF(ISERROR($S1088),"",OFFSET('Smelter Reference List'!$F$4,$S1088-4,0)))</f>
        <v/>
      </c>
      <c r="H1088" s="247" t="str">
        <f ca="1">IF(ISERROR($S1088),"",OFFSET('Smelter Reference List'!$G$4,$S1088-4,0))</f>
        <v/>
      </c>
      <c r="I1088" s="248" t="str">
        <f ca="1">IF(ISERROR($S1088),"",OFFSET('Smelter Reference List'!$H$4,$S1088-4,0))</f>
        <v/>
      </c>
      <c r="J1088" s="248" t="str">
        <f ca="1">IF(ISERROR($S1088),"",OFFSET('Smelter Reference List'!$I$4,$S1088-4,0))</f>
        <v/>
      </c>
      <c r="K1088" s="245"/>
      <c r="L1088" s="245"/>
      <c r="M1088" s="245"/>
      <c r="N1088" s="245"/>
      <c r="O1088" s="245"/>
      <c r="P1088" s="245"/>
      <c r="Q1088" s="246"/>
      <c r="R1088" s="233"/>
      <c r="S1088" s="234" t="e">
        <f>IF(C1088="",NA(),MATCH($B1088&amp;$C1088,'Smelter Reference List'!$J:$J,0))</f>
        <v>#N/A</v>
      </c>
      <c r="T1088" s="235"/>
      <c r="U1088" s="235">
        <f t="shared" ca="1" si="32"/>
        <v>0</v>
      </c>
      <c r="V1088" s="235"/>
      <c r="W1088" s="235"/>
      <c r="Y1088" s="228" t="str">
        <f t="shared" si="33"/>
        <v/>
      </c>
    </row>
    <row r="1089" spans="1:25" s="228" customFormat="1" ht="20.25">
      <c r="A1089" s="257"/>
      <c r="B1089" s="232" t="str">
        <f>IF(LEN(A1089)=0,"",INDEX('Smelter Reference List'!$A:$A,MATCH($A1089,'Smelter Reference List'!$E:$E,0)))</f>
        <v/>
      </c>
      <c r="C1089" s="297" t="str">
        <f>IF(LEN(A1089)=0,"",INDEX('Smelter Reference List'!$C:$C,MATCH($A1089,'Smelter Reference List'!$E:$E,0)))</f>
        <v/>
      </c>
      <c r="D1089" s="161" t="str">
        <f ca="1">IF(ISERROR($S1089),"",OFFSET('Smelter Reference List'!$C$4,$S1089-4,0)&amp;"")</f>
        <v/>
      </c>
      <c r="E1089" s="161" t="str">
        <f ca="1">IF(ISERROR($S1089),"",OFFSET('Smelter Reference List'!$D$4,$S1089-4,0)&amp;"")</f>
        <v/>
      </c>
      <c r="F1089" s="161" t="str">
        <f ca="1">IF(ISERROR($S1089),"",OFFSET('Smelter Reference List'!$E$4,$S1089-4,0))</f>
        <v/>
      </c>
      <c r="G1089" s="161" t="str">
        <f ca="1">IF(C1089=$U$4,"Enter smelter details", IF(ISERROR($S1089),"",OFFSET('Smelter Reference List'!$F$4,$S1089-4,0)))</f>
        <v/>
      </c>
      <c r="H1089" s="247" t="str">
        <f ca="1">IF(ISERROR($S1089),"",OFFSET('Smelter Reference List'!$G$4,$S1089-4,0))</f>
        <v/>
      </c>
      <c r="I1089" s="248" t="str">
        <f ca="1">IF(ISERROR($S1089),"",OFFSET('Smelter Reference List'!$H$4,$S1089-4,0))</f>
        <v/>
      </c>
      <c r="J1089" s="248" t="str">
        <f ca="1">IF(ISERROR($S1089),"",OFFSET('Smelter Reference List'!$I$4,$S1089-4,0))</f>
        <v/>
      </c>
      <c r="K1089" s="245"/>
      <c r="L1089" s="245"/>
      <c r="M1089" s="245"/>
      <c r="N1089" s="245"/>
      <c r="O1089" s="245"/>
      <c r="P1089" s="245"/>
      <c r="Q1089" s="246"/>
      <c r="R1089" s="233"/>
      <c r="S1089" s="234" t="e">
        <f>IF(C1089="",NA(),MATCH($B1089&amp;$C1089,'Smelter Reference List'!$J:$J,0))</f>
        <v>#N/A</v>
      </c>
      <c r="T1089" s="235"/>
      <c r="U1089" s="235">
        <f t="shared" ca="1" si="32"/>
        <v>0</v>
      </c>
      <c r="V1089" s="235"/>
      <c r="W1089" s="235"/>
      <c r="Y1089" s="228" t="str">
        <f t="shared" si="33"/>
        <v/>
      </c>
    </row>
    <row r="1090" spans="1:25" s="228" customFormat="1" ht="20.25">
      <c r="A1090" s="257"/>
      <c r="B1090" s="232" t="str">
        <f>IF(LEN(A1090)=0,"",INDEX('Smelter Reference List'!$A:$A,MATCH($A1090,'Smelter Reference List'!$E:$E,0)))</f>
        <v/>
      </c>
      <c r="C1090" s="297" t="str">
        <f>IF(LEN(A1090)=0,"",INDEX('Smelter Reference List'!$C:$C,MATCH($A1090,'Smelter Reference List'!$E:$E,0)))</f>
        <v/>
      </c>
      <c r="D1090" s="161" t="str">
        <f ca="1">IF(ISERROR($S1090),"",OFFSET('Smelter Reference List'!$C$4,$S1090-4,0)&amp;"")</f>
        <v/>
      </c>
      <c r="E1090" s="161" t="str">
        <f ca="1">IF(ISERROR($S1090),"",OFFSET('Smelter Reference List'!$D$4,$S1090-4,0)&amp;"")</f>
        <v/>
      </c>
      <c r="F1090" s="161" t="str">
        <f ca="1">IF(ISERROR($S1090),"",OFFSET('Smelter Reference List'!$E$4,$S1090-4,0))</f>
        <v/>
      </c>
      <c r="G1090" s="161" t="str">
        <f ca="1">IF(C1090=$U$4,"Enter smelter details", IF(ISERROR($S1090),"",OFFSET('Smelter Reference List'!$F$4,$S1090-4,0)))</f>
        <v/>
      </c>
      <c r="H1090" s="247" t="str">
        <f ca="1">IF(ISERROR($S1090),"",OFFSET('Smelter Reference List'!$G$4,$S1090-4,0))</f>
        <v/>
      </c>
      <c r="I1090" s="248" t="str">
        <f ca="1">IF(ISERROR($S1090),"",OFFSET('Smelter Reference List'!$H$4,$S1090-4,0))</f>
        <v/>
      </c>
      <c r="J1090" s="248" t="str">
        <f ca="1">IF(ISERROR($S1090),"",OFFSET('Smelter Reference List'!$I$4,$S1090-4,0))</f>
        <v/>
      </c>
      <c r="K1090" s="245"/>
      <c r="L1090" s="245"/>
      <c r="M1090" s="245"/>
      <c r="N1090" s="245"/>
      <c r="O1090" s="245"/>
      <c r="P1090" s="245"/>
      <c r="Q1090" s="246"/>
      <c r="R1090" s="233"/>
      <c r="S1090" s="234" t="e">
        <f>IF(C1090="",NA(),MATCH($B1090&amp;$C1090,'Smelter Reference List'!$J:$J,0))</f>
        <v>#N/A</v>
      </c>
      <c r="T1090" s="235"/>
      <c r="U1090" s="235">
        <f t="shared" ca="1" si="32"/>
        <v>0</v>
      </c>
      <c r="V1090" s="235"/>
      <c r="W1090" s="235"/>
      <c r="Y1090" s="228" t="str">
        <f t="shared" si="33"/>
        <v/>
      </c>
    </row>
    <row r="1091" spans="1:25" s="228" customFormat="1" ht="20.25">
      <c r="A1091" s="257"/>
      <c r="B1091" s="232" t="str">
        <f>IF(LEN(A1091)=0,"",INDEX('Smelter Reference List'!$A:$A,MATCH($A1091,'Smelter Reference List'!$E:$E,0)))</f>
        <v/>
      </c>
      <c r="C1091" s="297" t="str">
        <f>IF(LEN(A1091)=0,"",INDEX('Smelter Reference List'!$C:$C,MATCH($A1091,'Smelter Reference List'!$E:$E,0)))</f>
        <v/>
      </c>
      <c r="D1091" s="161" t="str">
        <f ca="1">IF(ISERROR($S1091),"",OFFSET('Smelter Reference List'!$C$4,$S1091-4,0)&amp;"")</f>
        <v/>
      </c>
      <c r="E1091" s="161" t="str">
        <f ca="1">IF(ISERROR($S1091),"",OFFSET('Smelter Reference List'!$D$4,$S1091-4,0)&amp;"")</f>
        <v/>
      </c>
      <c r="F1091" s="161" t="str">
        <f ca="1">IF(ISERROR($S1091),"",OFFSET('Smelter Reference List'!$E$4,$S1091-4,0))</f>
        <v/>
      </c>
      <c r="G1091" s="161" t="str">
        <f ca="1">IF(C1091=$U$4,"Enter smelter details", IF(ISERROR($S1091),"",OFFSET('Smelter Reference List'!$F$4,$S1091-4,0)))</f>
        <v/>
      </c>
      <c r="H1091" s="247" t="str">
        <f ca="1">IF(ISERROR($S1091),"",OFFSET('Smelter Reference List'!$G$4,$S1091-4,0))</f>
        <v/>
      </c>
      <c r="I1091" s="248" t="str">
        <f ca="1">IF(ISERROR($S1091),"",OFFSET('Smelter Reference List'!$H$4,$S1091-4,0))</f>
        <v/>
      </c>
      <c r="J1091" s="248" t="str">
        <f ca="1">IF(ISERROR($S1091),"",OFFSET('Smelter Reference List'!$I$4,$S1091-4,0))</f>
        <v/>
      </c>
      <c r="K1091" s="245"/>
      <c r="L1091" s="245"/>
      <c r="M1091" s="245"/>
      <c r="N1091" s="245"/>
      <c r="O1091" s="245"/>
      <c r="P1091" s="245"/>
      <c r="Q1091" s="246"/>
      <c r="R1091" s="233"/>
      <c r="S1091" s="234" t="e">
        <f>IF(C1091="",NA(),MATCH($B1091&amp;$C1091,'Smelter Reference List'!$J:$J,0))</f>
        <v>#N/A</v>
      </c>
      <c r="T1091" s="235"/>
      <c r="U1091" s="235">
        <f t="shared" ca="1" si="32"/>
        <v>0</v>
      </c>
      <c r="V1091" s="235"/>
      <c r="W1091" s="235"/>
      <c r="Y1091" s="228" t="str">
        <f t="shared" si="33"/>
        <v/>
      </c>
    </row>
    <row r="1092" spans="1:25" s="228" customFormat="1" ht="20.25">
      <c r="A1092" s="257"/>
      <c r="B1092" s="232" t="str">
        <f>IF(LEN(A1092)=0,"",INDEX('Smelter Reference List'!$A:$A,MATCH($A1092,'Smelter Reference List'!$E:$E,0)))</f>
        <v/>
      </c>
      <c r="C1092" s="297" t="str">
        <f>IF(LEN(A1092)=0,"",INDEX('Smelter Reference List'!$C:$C,MATCH($A1092,'Smelter Reference List'!$E:$E,0)))</f>
        <v/>
      </c>
      <c r="D1092" s="161" t="str">
        <f ca="1">IF(ISERROR($S1092),"",OFFSET('Smelter Reference List'!$C$4,$S1092-4,0)&amp;"")</f>
        <v/>
      </c>
      <c r="E1092" s="161" t="str">
        <f ca="1">IF(ISERROR($S1092),"",OFFSET('Smelter Reference List'!$D$4,$S1092-4,0)&amp;"")</f>
        <v/>
      </c>
      <c r="F1092" s="161" t="str">
        <f ca="1">IF(ISERROR($S1092),"",OFFSET('Smelter Reference List'!$E$4,$S1092-4,0))</f>
        <v/>
      </c>
      <c r="G1092" s="161" t="str">
        <f ca="1">IF(C1092=$U$4,"Enter smelter details", IF(ISERROR($S1092),"",OFFSET('Smelter Reference List'!$F$4,$S1092-4,0)))</f>
        <v/>
      </c>
      <c r="H1092" s="247" t="str">
        <f ca="1">IF(ISERROR($S1092),"",OFFSET('Smelter Reference List'!$G$4,$S1092-4,0))</f>
        <v/>
      </c>
      <c r="I1092" s="248" t="str">
        <f ca="1">IF(ISERROR($S1092),"",OFFSET('Smelter Reference List'!$H$4,$S1092-4,0))</f>
        <v/>
      </c>
      <c r="J1092" s="248" t="str">
        <f ca="1">IF(ISERROR($S1092),"",OFFSET('Smelter Reference List'!$I$4,$S1092-4,0))</f>
        <v/>
      </c>
      <c r="K1092" s="245"/>
      <c r="L1092" s="245"/>
      <c r="M1092" s="245"/>
      <c r="N1092" s="245"/>
      <c r="O1092" s="245"/>
      <c r="P1092" s="245"/>
      <c r="Q1092" s="246"/>
      <c r="R1092" s="233"/>
      <c r="S1092" s="234" t="e">
        <f>IF(C1092="",NA(),MATCH($B1092&amp;$C1092,'Smelter Reference List'!$J:$J,0))</f>
        <v>#N/A</v>
      </c>
      <c r="T1092" s="235"/>
      <c r="U1092" s="235">
        <f t="shared" ca="1" si="32"/>
        <v>0</v>
      </c>
      <c r="V1092" s="235"/>
      <c r="W1092" s="235"/>
      <c r="Y1092" s="228" t="str">
        <f t="shared" si="33"/>
        <v/>
      </c>
    </row>
    <row r="1093" spans="1:25" s="228" customFormat="1" ht="20.25">
      <c r="A1093" s="257"/>
      <c r="B1093" s="232" t="str">
        <f>IF(LEN(A1093)=0,"",INDEX('Smelter Reference List'!$A:$A,MATCH($A1093,'Smelter Reference List'!$E:$E,0)))</f>
        <v/>
      </c>
      <c r="C1093" s="297" t="str">
        <f>IF(LEN(A1093)=0,"",INDEX('Smelter Reference List'!$C:$C,MATCH($A1093,'Smelter Reference List'!$E:$E,0)))</f>
        <v/>
      </c>
      <c r="D1093" s="161" t="str">
        <f ca="1">IF(ISERROR($S1093),"",OFFSET('Smelter Reference List'!$C$4,$S1093-4,0)&amp;"")</f>
        <v/>
      </c>
      <c r="E1093" s="161" t="str">
        <f ca="1">IF(ISERROR($S1093),"",OFFSET('Smelter Reference List'!$D$4,$S1093-4,0)&amp;"")</f>
        <v/>
      </c>
      <c r="F1093" s="161" t="str">
        <f ca="1">IF(ISERROR($S1093),"",OFFSET('Smelter Reference List'!$E$4,$S1093-4,0))</f>
        <v/>
      </c>
      <c r="G1093" s="161" t="str">
        <f ca="1">IF(C1093=$U$4,"Enter smelter details", IF(ISERROR($S1093),"",OFFSET('Smelter Reference List'!$F$4,$S1093-4,0)))</f>
        <v/>
      </c>
      <c r="H1093" s="247" t="str">
        <f ca="1">IF(ISERROR($S1093),"",OFFSET('Smelter Reference List'!$G$4,$S1093-4,0))</f>
        <v/>
      </c>
      <c r="I1093" s="248" t="str">
        <f ca="1">IF(ISERROR($S1093),"",OFFSET('Smelter Reference List'!$H$4,$S1093-4,0))</f>
        <v/>
      </c>
      <c r="J1093" s="248" t="str">
        <f ca="1">IF(ISERROR($S1093),"",OFFSET('Smelter Reference List'!$I$4,$S1093-4,0))</f>
        <v/>
      </c>
      <c r="K1093" s="245"/>
      <c r="L1093" s="245"/>
      <c r="M1093" s="245"/>
      <c r="N1093" s="245"/>
      <c r="O1093" s="245"/>
      <c r="P1093" s="245"/>
      <c r="Q1093" s="246"/>
      <c r="R1093" s="233"/>
      <c r="S1093" s="234" t="e">
        <f>IF(C1093="",NA(),MATCH($B1093&amp;$C1093,'Smelter Reference List'!$J:$J,0))</f>
        <v>#N/A</v>
      </c>
      <c r="T1093" s="235"/>
      <c r="U1093" s="235">
        <f t="shared" ca="1" si="32"/>
        <v>0</v>
      </c>
      <c r="V1093" s="235"/>
      <c r="W1093" s="235"/>
      <c r="Y1093" s="228" t="str">
        <f t="shared" si="33"/>
        <v/>
      </c>
    </row>
    <row r="1094" spans="1:25" s="228" customFormat="1" ht="20.25">
      <c r="A1094" s="257"/>
      <c r="B1094" s="232" t="str">
        <f>IF(LEN(A1094)=0,"",INDEX('Smelter Reference List'!$A:$A,MATCH($A1094,'Smelter Reference List'!$E:$E,0)))</f>
        <v/>
      </c>
      <c r="C1094" s="297" t="str">
        <f>IF(LEN(A1094)=0,"",INDEX('Smelter Reference List'!$C:$C,MATCH($A1094,'Smelter Reference List'!$E:$E,0)))</f>
        <v/>
      </c>
      <c r="D1094" s="161" t="str">
        <f ca="1">IF(ISERROR($S1094),"",OFFSET('Smelter Reference List'!$C$4,$S1094-4,0)&amp;"")</f>
        <v/>
      </c>
      <c r="E1094" s="161" t="str">
        <f ca="1">IF(ISERROR($S1094),"",OFFSET('Smelter Reference List'!$D$4,$S1094-4,0)&amp;"")</f>
        <v/>
      </c>
      <c r="F1094" s="161" t="str">
        <f ca="1">IF(ISERROR($S1094),"",OFFSET('Smelter Reference List'!$E$4,$S1094-4,0))</f>
        <v/>
      </c>
      <c r="G1094" s="161" t="str">
        <f ca="1">IF(C1094=$U$4,"Enter smelter details", IF(ISERROR($S1094),"",OFFSET('Smelter Reference List'!$F$4,$S1094-4,0)))</f>
        <v/>
      </c>
      <c r="H1094" s="247" t="str">
        <f ca="1">IF(ISERROR($S1094),"",OFFSET('Smelter Reference List'!$G$4,$S1094-4,0))</f>
        <v/>
      </c>
      <c r="I1094" s="248" t="str">
        <f ca="1">IF(ISERROR($S1094),"",OFFSET('Smelter Reference List'!$H$4,$S1094-4,0))</f>
        <v/>
      </c>
      <c r="J1094" s="248" t="str">
        <f ca="1">IF(ISERROR($S1094),"",OFFSET('Smelter Reference List'!$I$4,$S1094-4,0))</f>
        <v/>
      </c>
      <c r="K1094" s="245"/>
      <c r="L1094" s="245"/>
      <c r="M1094" s="245"/>
      <c r="N1094" s="245"/>
      <c r="O1094" s="245"/>
      <c r="P1094" s="245"/>
      <c r="Q1094" s="246"/>
      <c r="R1094" s="233"/>
      <c r="S1094" s="234" t="e">
        <f>IF(C1094="",NA(),MATCH($B1094&amp;$C1094,'Smelter Reference List'!$J:$J,0))</f>
        <v>#N/A</v>
      </c>
      <c r="T1094" s="235"/>
      <c r="U1094" s="235">
        <f t="shared" ref="U1094:U1157" ca="1" si="34">IF(AND(C1094="Smelter not listed",OR(LEN(D1094)=0,LEN(E1094)=0)),1,0)</f>
        <v>0</v>
      </c>
      <c r="V1094" s="235"/>
      <c r="W1094" s="235"/>
      <c r="Y1094" s="228" t="str">
        <f t="shared" ref="Y1094:Y1157" si="35">B1094&amp;C1094</f>
        <v/>
      </c>
    </row>
    <row r="1095" spans="1:25" s="228" customFormat="1" ht="20.25">
      <c r="A1095" s="257"/>
      <c r="B1095" s="232" t="str">
        <f>IF(LEN(A1095)=0,"",INDEX('Smelter Reference List'!$A:$A,MATCH($A1095,'Smelter Reference List'!$E:$E,0)))</f>
        <v/>
      </c>
      <c r="C1095" s="297" t="str">
        <f>IF(LEN(A1095)=0,"",INDEX('Smelter Reference List'!$C:$C,MATCH($A1095,'Smelter Reference List'!$E:$E,0)))</f>
        <v/>
      </c>
      <c r="D1095" s="161" t="str">
        <f ca="1">IF(ISERROR($S1095),"",OFFSET('Smelter Reference List'!$C$4,$S1095-4,0)&amp;"")</f>
        <v/>
      </c>
      <c r="E1095" s="161" t="str">
        <f ca="1">IF(ISERROR($S1095),"",OFFSET('Smelter Reference List'!$D$4,$S1095-4,0)&amp;"")</f>
        <v/>
      </c>
      <c r="F1095" s="161" t="str">
        <f ca="1">IF(ISERROR($S1095),"",OFFSET('Smelter Reference List'!$E$4,$S1095-4,0))</f>
        <v/>
      </c>
      <c r="G1095" s="161" t="str">
        <f ca="1">IF(C1095=$U$4,"Enter smelter details", IF(ISERROR($S1095),"",OFFSET('Smelter Reference List'!$F$4,$S1095-4,0)))</f>
        <v/>
      </c>
      <c r="H1095" s="247" t="str">
        <f ca="1">IF(ISERROR($S1095),"",OFFSET('Smelter Reference List'!$G$4,$S1095-4,0))</f>
        <v/>
      </c>
      <c r="I1095" s="248" t="str">
        <f ca="1">IF(ISERROR($S1095),"",OFFSET('Smelter Reference List'!$H$4,$S1095-4,0))</f>
        <v/>
      </c>
      <c r="J1095" s="248" t="str">
        <f ca="1">IF(ISERROR($S1095),"",OFFSET('Smelter Reference List'!$I$4,$S1095-4,0))</f>
        <v/>
      </c>
      <c r="K1095" s="245"/>
      <c r="L1095" s="245"/>
      <c r="M1095" s="245"/>
      <c r="N1095" s="245"/>
      <c r="O1095" s="245"/>
      <c r="P1095" s="245"/>
      <c r="Q1095" s="246"/>
      <c r="R1095" s="233"/>
      <c r="S1095" s="234" t="e">
        <f>IF(C1095="",NA(),MATCH($B1095&amp;$C1095,'Smelter Reference List'!$J:$J,0))</f>
        <v>#N/A</v>
      </c>
      <c r="T1095" s="235"/>
      <c r="U1095" s="235">
        <f t="shared" ca="1" si="34"/>
        <v>0</v>
      </c>
      <c r="V1095" s="235"/>
      <c r="W1095" s="235"/>
      <c r="Y1095" s="228" t="str">
        <f t="shared" si="35"/>
        <v/>
      </c>
    </row>
    <row r="1096" spans="1:25" s="228" customFormat="1" ht="20.25">
      <c r="A1096" s="257"/>
      <c r="B1096" s="232" t="str">
        <f>IF(LEN(A1096)=0,"",INDEX('Smelter Reference List'!$A:$A,MATCH($A1096,'Smelter Reference List'!$E:$E,0)))</f>
        <v/>
      </c>
      <c r="C1096" s="297" t="str">
        <f>IF(LEN(A1096)=0,"",INDEX('Smelter Reference List'!$C:$C,MATCH($A1096,'Smelter Reference List'!$E:$E,0)))</f>
        <v/>
      </c>
      <c r="D1096" s="161" t="str">
        <f ca="1">IF(ISERROR($S1096),"",OFFSET('Smelter Reference List'!$C$4,$S1096-4,0)&amp;"")</f>
        <v/>
      </c>
      <c r="E1096" s="161" t="str">
        <f ca="1">IF(ISERROR($S1096),"",OFFSET('Smelter Reference List'!$D$4,$S1096-4,0)&amp;"")</f>
        <v/>
      </c>
      <c r="F1096" s="161" t="str">
        <f ca="1">IF(ISERROR($S1096),"",OFFSET('Smelter Reference List'!$E$4,$S1096-4,0))</f>
        <v/>
      </c>
      <c r="G1096" s="161" t="str">
        <f ca="1">IF(C1096=$U$4,"Enter smelter details", IF(ISERROR($S1096),"",OFFSET('Smelter Reference List'!$F$4,$S1096-4,0)))</f>
        <v/>
      </c>
      <c r="H1096" s="247" t="str">
        <f ca="1">IF(ISERROR($S1096),"",OFFSET('Smelter Reference List'!$G$4,$S1096-4,0))</f>
        <v/>
      </c>
      <c r="I1096" s="248" t="str">
        <f ca="1">IF(ISERROR($S1096),"",OFFSET('Smelter Reference List'!$H$4,$S1096-4,0))</f>
        <v/>
      </c>
      <c r="J1096" s="248" t="str">
        <f ca="1">IF(ISERROR($S1096),"",OFFSET('Smelter Reference List'!$I$4,$S1096-4,0))</f>
        <v/>
      </c>
      <c r="K1096" s="245"/>
      <c r="L1096" s="245"/>
      <c r="M1096" s="245"/>
      <c r="N1096" s="245"/>
      <c r="O1096" s="245"/>
      <c r="P1096" s="245"/>
      <c r="Q1096" s="246"/>
      <c r="R1096" s="233"/>
      <c r="S1096" s="234" t="e">
        <f>IF(C1096="",NA(),MATCH($B1096&amp;$C1096,'Smelter Reference List'!$J:$J,0))</f>
        <v>#N/A</v>
      </c>
      <c r="T1096" s="235"/>
      <c r="U1096" s="235">
        <f t="shared" ca="1" si="34"/>
        <v>0</v>
      </c>
      <c r="V1096" s="235"/>
      <c r="W1096" s="235"/>
      <c r="Y1096" s="228" t="str">
        <f t="shared" si="35"/>
        <v/>
      </c>
    </row>
    <row r="1097" spans="1:25" s="228" customFormat="1" ht="20.25">
      <c r="A1097" s="257"/>
      <c r="B1097" s="232" t="str">
        <f>IF(LEN(A1097)=0,"",INDEX('Smelter Reference List'!$A:$A,MATCH($A1097,'Smelter Reference List'!$E:$E,0)))</f>
        <v/>
      </c>
      <c r="C1097" s="297" t="str">
        <f>IF(LEN(A1097)=0,"",INDEX('Smelter Reference List'!$C:$C,MATCH($A1097,'Smelter Reference List'!$E:$E,0)))</f>
        <v/>
      </c>
      <c r="D1097" s="161" t="str">
        <f ca="1">IF(ISERROR($S1097),"",OFFSET('Smelter Reference List'!$C$4,$S1097-4,0)&amp;"")</f>
        <v/>
      </c>
      <c r="E1097" s="161" t="str">
        <f ca="1">IF(ISERROR($S1097),"",OFFSET('Smelter Reference List'!$D$4,$S1097-4,0)&amp;"")</f>
        <v/>
      </c>
      <c r="F1097" s="161" t="str">
        <f ca="1">IF(ISERROR($S1097),"",OFFSET('Smelter Reference List'!$E$4,$S1097-4,0))</f>
        <v/>
      </c>
      <c r="G1097" s="161" t="str">
        <f ca="1">IF(C1097=$U$4,"Enter smelter details", IF(ISERROR($S1097),"",OFFSET('Smelter Reference List'!$F$4,$S1097-4,0)))</f>
        <v/>
      </c>
      <c r="H1097" s="247" t="str">
        <f ca="1">IF(ISERROR($S1097),"",OFFSET('Smelter Reference List'!$G$4,$S1097-4,0))</f>
        <v/>
      </c>
      <c r="I1097" s="248" t="str">
        <f ca="1">IF(ISERROR($S1097),"",OFFSET('Smelter Reference List'!$H$4,$S1097-4,0))</f>
        <v/>
      </c>
      <c r="J1097" s="248" t="str">
        <f ca="1">IF(ISERROR($S1097),"",OFFSET('Smelter Reference List'!$I$4,$S1097-4,0))</f>
        <v/>
      </c>
      <c r="K1097" s="245"/>
      <c r="L1097" s="245"/>
      <c r="M1097" s="245"/>
      <c r="N1097" s="245"/>
      <c r="O1097" s="245"/>
      <c r="P1097" s="245"/>
      <c r="Q1097" s="246"/>
      <c r="R1097" s="233"/>
      <c r="S1097" s="234" t="e">
        <f>IF(C1097="",NA(),MATCH($B1097&amp;$C1097,'Smelter Reference List'!$J:$J,0))</f>
        <v>#N/A</v>
      </c>
      <c r="T1097" s="235"/>
      <c r="U1097" s="235">
        <f t="shared" ca="1" si="34"/>
        <v>0</v>
      </c>
      <c r="V1097" s="235"/>
      <c r="W1097" s="235"/>
      <c r="Y1097" s="228" t="str">
        <f t="shared" si="35"/>
        <v/>
      </c>
    </row>
    <row r="1098" spans="1:25" s="228" customFormat="1" ht="20.25">
      <c r="A1098" s="257"/>
      <c r="B1098" s="232" t="str">
        <f>IF(LEN(A1098)=0,"",INDEX('Smelter Reference List'!$A:$A,MATCH($A1098,'Smelter Reference List'!$E:$E,0)))</f>
        <v/>
      </c>
      <c r="C1098" s="297" t="str">
        <f>IF(LEN(A1098)=0,"",INDEX('Smelter Reference List'!$C:$C,MATCH($A1098,'Smelter Reference List'!$E:$E,0)))</f>
        <v/>
      </c>
      <c r="D1098" s="161" t="str">
        <f ca="1">IF(ISERROR($S1098),"",OFFSET('Smelter Reference List'!$C$4,$S1098-4,0)&amp;"")</f>
        <v/>
      </c>
      <c r="E1098" s="161" t="str">
        <f ca="1">IF(ISERROR($S1098),"",OFFSET('Smelter Reference List'!$D$4,$S1098-4,0)&amp;"")</f>
        <v/>
      </c>
      <c r="F1098" s="161" t="str">
        <f ca="1">IF(ISERROR($S1098),"",OFFSET('Smelter Reference List'!$E$4,$S1098-4,0))</f>
        <v/>
      </c>
      <c r="G1098" s="161" t="str">
        <f ca="1">IF(C1098=$U$4,"Enter smelter details", IF(ISERROR($S1098),"",OFFSET('Smelter Reference List'!$F$4,$S1098-4,0)))</f>
        <v/>
      </c>
      <c r="H1098" s="247" t="str">
        <f ca="1">IF(ISERROR($S1098),"",OFFSET('Smelter Reference List'!$G$4,$S1098-4,0))</f>
        <v/>
      </c>
      <c r="I1098" s="248" t="str">
        <f ca="1">IF(ISERROR($S1098),"",OFFSET('Smelter Reference List'!$H$4,$S1098-4,0))</f>
        <v/>
      </c>
      <c r="J1098" s="248" t="str">
        <f ca="1">IF(ISERROR($S1098),"",OFFSET('Smelter Reference List'!$I$4,$S1098-4,0))</f>
        <v/>
      </c>
      <c r="K1098" s="245"/>
      <c r="L1098" s="245"/>
      <c r="M1098" s="245"/>
      <c r="N1098" s="245"/>
      <c r="O1098" s="245"/>
      <c r="P1098" s="245"/>
      <c r="Q1098" s="246"/>
      <c r="R1098" s="233"/>
      <c r="S1098" s="234" t="e">
        <f>IF(C1098="",NA(),MATCH($B1098&amp;$C1098,'Smelter Reference List'!$J:$J,0))</f>
        <v>#N/A</v>
      </c>
      <c r="T1098" s="235"/>
      <c r="U1098" s="235">
        <f t="shared" ca="1" si="34"/>
        <v>0</v>
      </c>
      <c r="V1098" s="235"/>
      <c r="W1098" s="235"/>
      <c r="Y1098" s="228" t="str">
        <f t="shared" si="35"/>
        <v/>
      </c>
    </row>
    <row r="1099" spans="1:25" s="228" customFormat="1" ht="20.25">
      <c r="A1099" s="257"/>
      <c r="B1099" s="232" t="str">
        <f>IF(LEN(A1099)=0,"",INDEX('Smelter Reference List'!$A:$A,MATCH($A1099,'Smelter Reference List'!$E:$E,0)))</f>
        <v/>
      </c>
      <c r="C1099" s="297" t="str">
        <f>IF(LEN(A1099)=0,"",INDEX('Smelter Reference List'!$C:$C,MATCH($A1099,'Smelter Reference List'!$E:$E,0)))</f>
        <v/>
      </c>
      <c r="D1099" s="161" t="str">
        <f ca="1">IF(ISERROR($S1099),"",OFFSET('Smelter Reference List'!$C$4,$S1099-4,0)&amp;"")</f>
        <v/>
      </c>
      <c r="E1099" s="161" t="str">
        <f ca="1">IF(ISERROR($S1099),"",OFFSET('Smelter Reference List'!$D$4,$S1099-4,0)&amp;"")</f>
        <v/>
      </c>
      <c r="F1099" s="161" t="str">
        <f ca="1">IF(ISERROR($S1099),"",OFFSET('Smelter Reference List'!$E$4,$S1099-4,0))</f>
        <v/>
      </c>
      <c r="G1099" s="161" t="str">
        <f ca="1">IF(C1099=$U$4,"Enter smelter details", IF(ISERROR($S1099),"",OFFSET('Smelter Reference List'!$F$4,$S1099-4,0)))</f>
        <v/>
      </c>
      <c r="H1099" s="247" t="str">
        <f ca="1">IF(ISERROR($S1099),"",OFFSET('Smelter Reference List'!$G$4,$S1099-4,0))</f>
        <v/>
      </c>
      <c r="I1099" s="248" t="str">
        <f ca="1">IF(ISERROR($S1099),"",OFFSET('Smelter Reference List'!$H$4,$S1099-4,0))</f>
        <v/>
      </c>
      <c r="J1099" s="248" t="str">
        <f ca="1">IF(ISERROR($S1099),"",OFFSET('Smelter Reference List'!$I$4,$S1099-4,0))</f>
        <v/>
      </c>
      <c r="K1099" s="245"/>
      <c r="L1099" s="245"/>
      <c r="M1099" s="245"/>
      <c r="N1099" s="245"/>
      <c r="O1099" s="245"/>
      <c r="P1099" s="245"/>
      <c r="Q1099" s="246"/>
      <c r="R1099" s="233"/>
      <c r="S1099" s="234" t="e">
        <f>IF(C1099="",NA(),MATCH($B1099&amp;$C1099,'Smelter Reference List'!$J:$J,0))</f>
        <v>#N/A</v>
      </c>
      <c r="T1099" s="235"/>
      <c r="U1099" s="235">
        <f t="shared" ca="1" si="34"/>
        <v>0</v>
      </c>
      <c r="V1099" s="235"/>
      <c r="W1099" s="235"/>
      <c r="Y1099" s="228" t="str">
        <f t="shared" si="35"/>
        <v/>
      </c>
    </row>
    <row r="1100" spans="1:25" s="228" customFormat="1" ht="20.25">
      <c r="A1100" s="257"/>
      <c r="B1100" s="232" t="str">
        <f>IF(LEN(A1100)=0,"",INDEX('Smelter Reference List'!$A:$A,MATCH($A1100,'Smelter Reference List'!$E:$E,0)))</f>
        <v/>
      </c>
      <c r="C1100" s="297" t="str">
        <f>IF(LEN(A1100)=0,"",INDEX('Smelter Reference List'!$C:$C,MATCH($A1100,'Smelter Reference List'!$E:$E,0)))</f>
        <v/>
      </c>
      <c r="D1100" s="161" t="str">
        <f ca="1">IF(ISERROR($S1100),"",OFFSET('Smelter Reference List'!$C$4,$S1100-4,0)&amp;"")</f>
        <v/>
      </c>
      <c r="E1100" s="161" t="str">
        <f ca="1">IF(ISERROR($S1100),"",OFFSET('Smelter Reference List'!$D$4,$S1100-4,0)&amp;"")</f>
        <v/>
      </c>
      <c r="F1100" s="161" t="str">
        <f ca="1">IF(ISERROR($S1100),"",OFFSET('Smelter Reference List'!$E$4,$S1100-4,0))</f>
        <v/>
      </c>
      <c r="G1100" s="161" t="str">
        <f ca="1">IF(C1100=$U$4,"Enter smelter details", IF(ISERROR($S1100),"",OFFSET('Smelter Reference List'!$F$4,$S1100-4,0)))</f>
        <v/>
      </c>
      <c r="H1100" s="247" t="str">
        <f ca="1">IF(ISERROR($S1100),"",OFFSET('Smelter Reference List'!$G$4,$S1100-4,0))</f>
        <v/>
      </c>
      <c r="I1100" s="248" t="str">
        <f ca="1">IF(ISERROR($S1100),"",OFFSET('Smelter Reference List'!$H$4,$S1100-4,0))</f>
        <v/>
      </c>
      <c r="J1100" s="248" t="str">
        <f ca="1">IF(ISERROR($S1100),"",OFFSET('Smelter Reference List'!$I$4,$S1100-4,0))</f>
        <v/>
      </c>
      <c r="K1100" s="245"/>
      <c r="L1100" s="245"/>
      <c r="M1100" s="245"/>
      <c r="N1100" s="245"/>
      <c r="O1100" s="245"/>
      <c r="P1100" s="245"/>
      <c r="Q1100" s="246"/>
      <c r="R1100" s="233"/>
      <c r="S1100" s="234" t="e">
        <f>IF(C1100="",NA(),MATCH($B1100&amp;$C1100,'Smelter Reference List'!$J:$J,0))</f>
        <v>#N/A</v>
      </c>
      <c r="T1100" s="235"/>
      <c r="U1100" s="235">
        <f t="shared" ca="1" si="34"/>
        <v>0</v>
      </c>
      <c r="V1100" s="235"/>
      <c r="W1100" s="235"/>
      <c r="Y1100" s="228" t="str">
        <f t="shared" si="35"/>
        <v/>
      </c>
    </row>
    <row r="1101" spans="1:25" s="228" customFormat="1" ht="20.25">
      <c r="A1101" s="257"/>
      <c r="B1101" s="232" t="str">
        <f>IF(LEN(A1101)=0,"",INDEX('Smelter Reference List'!$A:$A,MATCH($A1101,'Smelter Reference List'!$E:$E,0)))</f>
        <v/>
      </c>
      <c r="C1101" s="297" t="str">
        <f>IF(LEN(A1101)=0,"",INDEX('Smelter Reference List'!$C:$C,MATCH($A1101,'Smelter Reference List'!$E:$E,0)))</f>
        <v/>
      </c>
      <c r="D1101" s="161" t="str">
        <f ca="1">IF(ISERROR($S1101),"",OFFSET('Smelter Reference List'!$C$4,$S1101-4,0)&amp;"")</f>
        <v/>
      </c>
      <c r="E1101" s="161" t="str">
        <f ca="1">IF(ISERROR($S1101),"",OFFSET('Smelter Reference List'!$D$4,$S1101-4,0)&amp;"")</f>
        <v/>
      </c>
      <c r="F1101" s="161" t="str">
        <f ca="1">IF(ISERROR($S1101),"",OFFSET('Smelter Reference List'!$E$4,$S1101-4,0))</f>
        <v/>
      </c>
      <c r="G1101" s="161" t="str">
        <f ca="1">IF(C1101=$U$4,"Enter smelter details", IF(ISERROR($S1101),"",OFFSET('Smelter Reference List'!$F$4,$S1101-4,0)))</f>
        <v/>
      </c>
      <c r="H1101" s="247" t="str">
        <f ca="1">IF(ISERROR($S1101),"",OFFSET('Smelter Reference List'!$G$4,$S1101-4,0))</f>
        <v/>
      </c>
      <c r="I1101" s="248" t="str">
        <f ca="1">IF(ISERROR($S1101),"",OFFSET('Smelter Reference List'!$H$4,$S1101-4,0))</f>
        <v/>
      </c>
      <c r="J1101" s="248" t="str">
        <f ca="1">IF(ISERROR($S1101),"",OFFSET('Smelter Reference List'!$I$4,$S1101-4,0))</f>
        <v/>
      </c>
      <c r="K1101" s="245"/>
      <c r="L1101" s="245"/>
      <c r="M1101" s="245"/>
      <c r="N1101" s="245"/>
      <c r="O1101" s="245"/>
      <c r="P1101" s="245"/>
      <c r="Q1101" s="246"/>
      <c r="R1101" s="233"/>
      <c r="S1101" s="234" t="e">
        <f>IF(C1101="",NA(),MATCH($B1101&amp;$C1101,'Smelter Reference List'!$J:$J,0))</f>
        <v>#N/A</v>
      </c>
      <c r="T1101" s="235"/>
      <c r="U1101" s="235">
        <f t="shared" ca="1" si="34"/>
        <v>0</v>
      </c>
      <c r="V1101" s="235"/>
      <c r="W1101" s="235"/>
      <c r="Y1101" s="228" t="str">
        <f t="shared" si="35"/>
        <v/>
      </c>
    </row>
    <row r="1102" spans="1:25" s="228" customFormat="1" ht="20.25">
      <c r="A1102" s="257"/>
      <c r="B1102" s="232" t="str">
        <f>IF(LEN(A1102)=0,"",INDEX('Smelter Reference List'!$A:$A,MATCH($A1102,'Smelter Reference List'!$E:$E,0)))</f>
        <v/>
      </c>
      <c r="C1102" s="297" t="str">
        <f>IF(LEN(A1102)=0,"",INDEX('Smelter Reference List'!$C:$C,MATCH($A1102,'Smelter Reference List'!$E:$E,0)))</f>
        <v/>
      </c>
      <c r="D1102" s="161" t="str">
        <f ca="1">IF(ISERROR($S1102),"",OFFSET('Smelter Reference List'!$C$4,$S1102-4,0)&amp;"")</f>
        <v/>
      </c>
      <c r="E1102" s="161" t="str">
        <f ca="1">IF(ISERROR($S1102),"",OFFSET('Smelter Reference List'!$D$4,$S1102-4,0)&amp;"")</f>
        <v/>
      </c>
      <c r="F1102" s="161" t="str">
        <f ca="1">IF(ISERROR($S1102),"",OFFSET('Smelter Reference List'!$E$4,$S1102-4,0))</f>
        <v/>
      </c>
      <c r="G1102" s="161" t="str">
        <f ca="1">IF(C1102=$U$4,"Enter smelter details", IF(ISERROR($S1102),"",OFFSET('Smelter Reference List'!$F$4,$S1102-4,0)))</f>
        <v/>
      </c>
      <c r="H1102" s="247" t="str">
        <f ca="1">IF(ISERROR($S1102),"",OFFSET('Smelter Reference List'!$G$4,$S1102-4,0))</f>
        <v/>
      </c>
      <c r="I1102" s="248" t="str">
        <f ca="1">IF(ISERROR($S1102),"",OFFSET('Smelter Reference List'!$H$4,$S1102-4,0))</f>
        <v/>
      </c>
      <c r="J1102" s="248" t="str">
        <f ca="1">IF(ISERROR($S1102),"",OFFSET('Smelter Reference List'!$I$4,$S1102-4,0))</f>
        <v/>
      </c>
      <c r="K1102" s="245"/>
      <c r="L1102" s="245"/>
      <c r="M1102" s="245"/>
      <c r="N1102" s="245"/>
      <c r="O1102" s="245"/>
      <c r="P1102" s="245"/>
      <c r="Q1102" s="246"/>
      <c r="R1102" s="233"/>
      <c r="S1102" s="234" t="e">
        <f>IF(C1102="",NA(),MATCH($B1102&amp;$C1102,'Smelter Reference List'!$J:$J,0))</f>
        <v>#N/A</v>
      </c>
      <c r="T1102" s="235"/>
      <c r="U1102" s="235">
        <f t="shared" ca="1" si="34"/>
        <v>0</v>
      </c>
      <c r="V1102" s="235"/>
      <c r="W1102" s="235"/>
      <c r="Y1102" s="228" t="str">
        <f t="shared" si="35"/>
        <v/>
      </c>
    </row>
    <row r="1103" spans="1:25" s="228" customFormat="1" ht="20.25">
      <c r="A1103" s="257"/>
      <c r="B1103" s="232" t="str">
        <f>IF(LEN(A1103)=0,"",INDEX('Smelter Reference List'!$A:$A,MATCH($A1103,'Smelter Reference List'!$E:$E,0)))</f>
        <v/>
      </c>
      <c r="C1103" s="297" t="str">
        <f>IF(LEN(A1103)=0,"",INDEX('Smelter Reference List'!$C:$C,MATCH($A1103,'Smelter Reference List'!$E:$E,0)))</f>
        <v/>
      </c>
      <c r="D1103" s="161" t="str">
        <f ca="1">IF(ISERROR($S1103),"",OFFSET('Smelter Reference List'!$C$4,$S1103-4,0)&amp;"")</f>
        <v/>
      </c>
      <c r="E1103" s="161" t="str">
        <f ca="1">IF(ISERROR($S1103),"",OFFSET('Smelter Reference List'!$D$4,$S1103-4,0)&amp;"")</f>
        <v/>
      </c>
      <c r="F1103" s="161" t="str">
        <f ca="1">IF(ISERROR($S1103),"",OFFSET('Smelter Reference List'!$E$4,$S1103-4,0))</f>
        <v/>
      </c>
      <c r="G1103" s="161" t="str">
        <f ca="1">IF(C1103=$U$4,"Enter smelter details", IF(ISERROR($S1103),"",OFFSET('Smelter Reference List'!$F$4,$S1103-4,0)))</f>
        <v/>
      </c>
      <c r="H1103" s="247" t="str">
        <f ca="1">IF(ISERROR($S1103),"",OFFSET('Smelter Reference List'!$G$4,$S1103-4,0))</f>
        <v/>
      </c>
      <c r="I1103" s="248" t="str">
        <f ca="1">IF(ISERROR($S1103),"",OFFSET('Smelter Reference List'!$H$4,$S1103-4,0))</f>
        <v/>
      </c>
      <c r="J1103" s="248" t="str">
        <f ca="1">IF(ISERROR($S1103),"",OFFSET('Smelter Reference List'!$I$4,$S1103-4,0))</f>
        <v/>
      </c>
      <c r="K1103" s="245"/>
      <c r="L1103" s="245"/>
      <c r="M1103" s="245"/>
      <c r="N1103" s="245"/>
      <c r="O1103" s="245"/>
      <c r="P1103" s="245"/>
      <c r="Q1103" s="246"/>
      <c r="R1103" s="233"/>
      <c r="S1103" s="234" t="e">
        <f>IF(C1103="",NA(),MATCH($B1103&amp;$C1103,'Smelter Reference List'!$J:$J,0))</f>
        <v>#N/A</v>
      </c>
      <c r="T1103" s="235"/>
      <c r="U1103" s="235">
        <f t="shared" ca="1" si="34"/>
        <v>0</v>
      </c>
      <c r="V1103" s="235"/>
      <c r="W1103" s="235"/>
      <c r="Y1103" s="228" t="str">
        <f t="shared" si="35"/>
        <v/>
      </c>
    </row>
    <row r="1104" spans="1:25" s="228" customFormat="1" ht="20.25">
      <c r="A1104" s="257"/>
      <c r="B1104" s="232" t="str">
        <f>IF(LEN(A1104)=0,"",INDEX('Smelter Reference List'!$A:$A,MATCH($A1104,'Smelter Reference List'!$E:$E,0)))</f>
        <v/>
      </c>
      <c r="C1104" s="297" t="str">
        <f>IF(LEN(A1104)=0,"",INDEX('Smelter Reference List'!$C:$C,MATCH($A1104,'Smelter Reference List'!$E:$E,0)))</f>
        <v/>
      </c>
      <c r="D1104" s="161" t="str">
        <f ca="1">IF(ISERROR($S1104),"",OFFSET('Smelter Reference List'!$C$4,$S1104-4,0)&amp;"")</f>
        <v/>
      </c>
      <c r="E1104" s="161" t="str">
        <f ca="1">IF(ISERROR($S1104),"",OFFSET('Smelter Reference List'!$D$4,$S1104-4,0)&amp;"")</f>
        <v/>
      </c>
      <c r="F1104" s="161" t="str">
        <f ca="1">IF(ISERROR($S1104),"",OFFSET('Smelter Reference List'!$E$4,$S1104-4,0))</f>
        <v/>
      </c>
      <c r="G1104" s="161" t="str">
        <f ca="1">IF(C1104=$U$4,"Enter smelter details", IF(ISERROR($S1104),"",OFFSET('Smelter Reference List'!$F$4,$S1104-4,0)))</f>
        <v/>
      </c>
      <c r="H1104" s="247" t="str">
        <f ca="1">IF(ISERROR($S1104),"",OFFSET('Smelter Reference List'!$G$4,$S1104-4,0))</f>
        <v/>
      </c>
      <c r="I1104" s="248" t="str">
        <f ca="1">IF(ISERROR($S1104),"",OFFSET('Smelter Reference List'!$H$4,$S1104-4,0))</f>
        <v/>
      </c>
      <c r="J1104" s="248" t="str">
        <f ca="1">IF(ISERROR($S1104),"",OFFSET('Smelter Reference List'!$I$4,$S1104-4,0))</f>
        <v/>
      </c>
      <c r="K1104" s="245"/>
      <c r="L1104" s="245"/>
      <c r="M1104" s="245"/>
      <c r="N1104" s="245"/>
      <c r="O1104" s="245"/>
      <c r="P1104" s="245"/>
      <c r="Q1104" s="246"/>
      <c r="R1104" s="233"/>
      <c r="S1104" s="234" t="e">
        <f>IF(C1104="",NA(),MATCH($B1104&amp;$C1104,'Smelter Reference List'!$J:$J,0))</f>
        <v>#N/A</v>
      </c>
      <c r="T1104" s="235"/>
      <c r="U1104" s="235">
        <f t="shared" ca="1" si="34"/>
        <v>0</v>
      </c>
      <c r="V1104" s="235"/>
      <c r="W1104" s="235"/>
      <c r="Y1104" s="228" t="str">
        <f t="shared" si="35"/>
        <v/>
      </c>
    </row>
    <row r="1105" spans="1:25" s="228" customFormat="1" ht="20.25">
      <c r="A1105" s="257"/>
      <c r="B1105" s="232" t="str">
        <f>IF(LEN(A1105)=0,"",INDEX('Smelter Reference List'!$A:$A,MATCH($A1105,'Smelter Reference List'!$E:$E,0)))</f>
        <v/>
      </c>
      <c r="C1105" s="297" t="str">
        <f>IF(LEN(A1105)=0,"",INDEX('Smelter Reference List'!$C:$C,MATCH($A1105,'Smelter Reference List'!$E:$E,0)))</f>
        <v/>
      </c>
      <c r="D1105" s="161" t="str">
        <f ca="1">IF(ISERROR($S1105),"",OFFSET('Smelter Reference List'!$C$4,$S1105-4,0)&amp;"")</f>
        <v/>
      </c>
      <c r="E1105" s="161" t="str">
        <f ca="1">IF(ISERROR($S1105),"",OFFSET('Smelter Reference List'!$D$4,$S1105-4,0)&amp;"")</f>
        <v/>
      </c>
      <c r="F1105" s="161" t="str">
        <f ca="1">IF(ISERROR($S1105),"",OFFSET('Smelter Reference List'!$E$4,$S1105-4,0))</f>
        <v/>
      </c>
      <c r="G1105" s="161" t="str">
        <f ca="1">IF(C1105=$U$4,"Enter smelter details", IF(ISERROR($S1105),"",OFFSET('Smelter Reference List'!$F$4,$S1105-4,0)))</f>
        <v/>
      </c>
      <c r="H1105" s="247" t="str">
        <f ca="1">IF(ISERROR($S1105),"",OFFSET('Smelter Reference List'!$G$4,$S1105-4,0))</f>
        <v/>
      </c>
      <c r="I1105" s="248" t="str">
        <f ca="1">IF(ISERROR($S1105),"",OFFSET('Smelter Reference List'!$H$4,$S1105-4,0))</f>
        <v/>
      </c>
      <c r="J1105" s="248" t="str">
        <f ca="1">IF(ISERROR($S1105),"",OFFSET('Smelter Reference List'!$I$4,$S1105-4,0))</f>
        <v/>
      </c>
      <c r="K1105" s="245"/>
      <c r="L1105" s="245"/>
      <c r="M1105" s="245"/>
      <c r="N1105" s="245"/>
      <c r="O1105" s="245"/>
      <c r="P1105" s="245"/>
      <c r="Q1105" s="246"/>
      <c r="R1105" s="233"/>
      <c r="S1105" s="234" t="e">
        <f>IF(C1105="",NA(),MATCH($B1105&amp;$C1105,'Smelter Reference List'!$J:$J,0))</f>
        <v>#N/A</v>
      </c>
      <c r="T1105" s="235"/>
      <c r="U1105" s="235">
        <f t="shared" ca="1" si="34"/>
        <v>0</v>
      </c>
      <c r="V1105" s="235"/>
      <c r="W1105" s="235"/>
      <c r="Y1105" s="228" t="str">
        <f t="shared" si="35"/>
        <v/>
      </c>
    </row>
    <row r="1106" spans="1:25" s="228" customFormat="1" ht="20.25">
      <c r="A1106" s="257"/>
      <c r="B1106" s="232" t="str">
        <f>IF(LEN(A1106)=0,"",INDEX('Smelter Reference List'!$A:$A,MATCH($A1106,'Smelter Reference List'!$E:$E,0)))</f>
        <v/>
      </c>
      <c r="C1106" s="297" t="str">
        <f>IF(LEN(A1106)=0,"",INDEX('Smelter Reference List'!$C:$C,MATCH($A1106,'Smelter Reference List'!$E:$E,0)))</f>
        <v/>
      </c>
      <c r="D1106" s="161" t="str">
        <f ca="1">IF(ISERROR($S1106),"",OFFSET('Smelter Reference List'!$C$4,$S1106-4,0)&amp;"")</f>
        <v/>
      </c>
      <c r="E1106" s="161" t="str">
        <f ca="1">IF(ISERROR($S1106),"",OFFSET('Smelter Reference List'!$D$4,$S1106-4,0)&amp;"")</f>
        <v/>
      </c>
      <c r="F1106" s="161" t="str">
        <f ca="1">IF(ISERROR($S1106),"",OFFSET('Smelter Reference List'!$E$4,$S1106-4,0))</f>
        <v/>
      </c>
      <c r="G1106" s="161" t="str">
        <f ca="1">IF(C1106=$U$4,"Enter smelter details", IF(ISERROR($S1106),"",OFFSET('Smelter Reference List'!$F$4,$S1106-4,0)))</f>
        <v/>
      </c>
      <c r="H1106" s="247" t="str">
        <f ca="1">IF(ISERROR($S1106),"",OFFSET('Smelter Reference List'!$G$4,$S1106-4,0))</f>
        <v/>
      </c>
      <c r="I1106" s="248" t="str">
        <f ca="1">IF(ISERROR($S1106),"",OFFSET('Smelter Reference List'!$H$4,$S1106-4,0))</f>
        <v/>
      </c>
      <c r="J1106" s="248" t="str">
        <f ca="1">IF(ISERROR($S1106),"",OFFSET('Smelter Reference List'!$I$4,$S1106-4,0))</f>
        <v/>
      </c>
      <c r="K1106" s="245"/>
      <c r="L1106" s="245"/>
      <c r="M1106" s="245"/>
      <c r="N1106" s="245"/>
      <c r="O1106" s="245"/>
      <c r="P1106" s="245"/>
      <c r="Q1106" s="246"/>
      <c r="R1106" s="233"/>
      <c r="S1106" s="234" t="e">
        <f>IF(C1106="",NA(),MATCH($B1106&amp;$C1106,'Smelter Reference List'!$J:$J,0))</f>
        <v>#N/A</v>
      </c>
      <c r="T1106" s="235"/>
      <c r="U1106" s="235">
        <f t="shared" ca="1" si="34"/>
        <v>0</v>
      </c>
      <c r="V1106" s="235"/>
      <c r="W1106" s="235"/>
      <c r="Y1106" s="228" t="str">
        <f t="shared" si="35"/>
        <v/>
      </c>
    </row>
    <row r="1107" spans="1:25" s="228" customFormat="1" ht="20.25">
      <c r="A1107" s="257"/>
      <c r="B1107" s="232" t="str">
        <f>IF(LEN(A1107)=0,"",INDEX('Smelter Reference List'!$A:$A,MATCH($A1107,'Smelter Reference List'!$E:$E,0)))</f>
        <v/>
      </c>
      <c r="C1107" s="297" t="str">
        <f>IF(LEN(A1107)=0,"",INDEX('Smelter Reference List'!$C:$C,MATCH($A1107,'Smelter Reference List'!$E:$E,0)))</f>
        <v/>
      </c>
      <c r="D1107" s="161" t="str">
        <f ca="1">IF(ISERROR($S1107),"",OFFSET('Smelter Reference List'!$C$4,$S1107-4,0)&amp;"")</f>
        <v/>
      </c>
      <c r="E1107" s="161" t="str">
        <f ca="1">IF(ISERROR($S1107),"",OFFSET('Smelter Reference List'!$D$4,$S1107-4,0)&amp;"")</f>
        <v/>
      </c>
      <c r="F1107" s="161" t="str">
        <f ca="1">IF(ISERROR($S1107),"",OFFSET('Smelter Reference List'!$E$4,$S1107-4,0))</f>
        <v/>
      </c>
      <c r="G1107" s="161" t="str">
        <f ca="1">IF(C1107=$U$4,"Enter smelter details", IF(ISERROR($S1107),"",OFFSET('Smelter Reference List'!$F$4,$S1107-4,0)))</f>
        <v/>
      </c>
      <c r="H1107" s="247" t="str">
        <f ca="1">IF(ISERROR($S1107),"",OFFSET('Smelter Reference List'!$G$4,$S1107-4,0))</f>
        <v/>
      </c>
      <c r="I1107" s="248" t="str">
        <f ca="1">IF(ISERROR($S1107),"",OFFSET('Smelter Reference List'!$H$4,$S1107-4,0))</f>
        <v/>
      </c>
      <c r="J1107" s="248" t="str">
        <f ca="1">IF(ISERROR($S1107),"",OFFSET('Smelter Reference List'!$I$4,$S1107-4,0))</f>
        <v/>
      </c>
      <c r="K1107" s="245"/>
      <c r="L1107" s="245"/>
      <c r="M1107" s="245"/>
      <c r="N1107" s="245"/>
      <c r="O1107" s="245"/>
      <c r="P1107" s="245"/>
      <c r="Q1107" s="246"/>
      <c r="R1107" s="233"/>
      <c r="S1107" s="234" t="e">
        <f>IF(C1107="",NA(),MATCH($B1107&amp;$C1107,'Smelter Reference List'!$J:$J,0))</f>
        <v>#N/A</v>
      </c>
      <c r="T1107" s="235"/>
      <c r="U1107" s="235">
        <f t="shared" ca="1" si="34"/>
        <v>0</v>
      </c>
      <c r="V1107" s="235"/>
      <c r="W1107" s="235"/>
      <c r="Y1107" s="228" t="str">
        <f t="shared" si="35"/>
        <v/>
      </c>
    </row>
    <row r="1108" spans="1:25" s="228" customFormat="1" ht="20.25">
      <c r="A1108" s="257"/>
      <c r="B1108" s="232" t="str">
        <f>IF(LEN(A1108)=0,"",INDEX('Smelter Reference List'!$A:$A,MATCH($A1108,'Smelter Reference List'!$E:$E,0)))</f>
        <v/>
      </c>
      <c r="C1108" s="297" t="str">
        <f>IF(LEN(A1108)=0,"",INDEX('Smelter Reference List'!$C:$C,MATCH($A1108,'Smelter Reference List'!$E:$E,0)))</f>
        <v/>
      </c>
      <c r="D1108" s="161" t="str">
        <f ca="1">IF(ISERROR($S1108),"",OFFSET('Smelter Reference List'!$C$4,$S1108-4,0)&amp;"")</f>
        <v/>
      </c>
      <c r="E1108" s="161" t="str">
        <f ca="1">IF(ISERROR($S1108),"",OFFSET('Smelter Reference List'!$D$4,$S1108-4,0)&amp;"")</f>
        <v/>
      </c>
      <c r="F1108" s="161" t="str">
        <f ca="1">IF(ISERROR($S1108),"",OFFSET('Smelter Reference List'!$E$4,$S1108-4,0))</f>
        <v/>
      </c>
      <c r="G1108" s="161" t="str">
        <f ca="1">IF(C1108=$U$4,"Enter smelter details", IF(ISERROR($S1108),"",OFFSET('Smelter Reference List'!$F$4,$S1108-4,0)))</f>
        <v/>
      </c>
      <c r="H1108" s="247" t="str">
        <f ca="1">IF(ISERROR($S1108),"",OFFSET('Smelter Reference List'!$G$4,$S1108-4,0))</f>
        <v/>
      </c>
      <c r="I1108" s="248" t="str">
        <f ca="1">IF(ISERROR($S1108),"",OFFSET('Smelter Reference List'!$H$4,$S1108-4,0))</f>
        <v/>
      </c>
      <c r="J1108" s="248" t="str">
        <f ca="1">IF(ISERROR($S1108),"",OFFSET('Smelter Reference List'!$I$4,$S1108-4,0))</f>
        <v/>
      </c>
      <c r="K1108" s="245"/>
      <c r="L1108" s="245"/>
      <c r="M1108" s="245"/>
      <c r="N1108" s="245"/>
      <c r="O1108" s="245"/>
      <c r="P1108" s="245"/>
      <c r="Q1108" s="246"/>
      <c r="R1108" s="233"/>
      <c r="S1108" s="234" t="e">
        <f>IF(C1108="",NA(),MATCH($B1108&amp;$C1108,'Smelter Reference List'!$J:$J,0))</f>
        <v>#N/A</v>
      </c>
      <c r="T1108" s="235"/>
      <c r="U1108" s="235">
        <f t="shared" ca="1" si="34"/>
        <v>0</v>
      </c>
      <c r="V1108" s="235"/>
      <c r="W1108" s="235"/>
      <c r="Y1108" s="228" t="str">
        <f t="shared" si="35"/>
        <v/>
      </c>
    </row>
    <row r="1109" spans="1:25" s="228" customFormat="1" ht="20.25">
      <c r="A1109" s="257"/>
      <c r="B1109" s="232" t="str">
        <f>IF(LEN(A1109)=0,"",INDEX('Smelter Reference List'!$A:$A,MATCH($A1109,'Smelter Reference List'!$E:$E,0)))</f>
        <v/>
      </c>
      <c r="C1109" s="297" t="str">
        <f>IF(LEN(A1109)=0,"",INDEX('Smelter Reference List'!$C:$C,MATCH($A1109,'Smelter Reference List'!$E:$E,0)))</f>
        <v/>
      </c>
      <c r="D1109" s="161" t="str">
        <f ca="1">IF(ISERROR($S1109),"",OFFSET('Smelter Reference List'!$C$4,$S1109-4,0)&amp;"")</f>
        <v/>
      </c>
      <c r="E1109" s="161" t="str">
        <f ca="1">IF(ISERROR($S1109),"",OFFSET('Smelter Reference List'!$D$4,$S1109-4,0)&amp;"")</f>
        <v/>
      </c>
      <c r="F1109" s="161" t="str">
        <f ca="1">IF(ISERROR($S1109),"",OFFSET('Smelter Reference List'!$E$4,$S1109-4,0))</f>
        <v/>
      </c>
      <c r="G1109" s="161" t="str">
        <f ca="1">IF(C1109=$U$4,"Enter smelter details", IF(ISERROR($S1109),"",OFFSET('Smelter Reference List'!$F$4,$S1109-4,0)))</f>
        <v/>
      </c>
      <c r="H1109" s="247" t="str">
        <f ca="1">IF(ISERROR($S1109),"",OFFSET('Smelter Reference List'!$G$4,$S1109-4,0))</f>
        <v/>
      </c>
      <c r="I1109" s="248" t="str">
        <f ca="1">IF(ISERROR($S1109),"",OFFSET('Smelter Reference List'!$H$4,$S1109-4,0))</f>
        <v/>
      </c>
      <c r="J1109" s="248" t="str">
        <f ca="1">IF(ISERROR($S1109),"",OFFSET('Smelter Reference List'!$I$4,$S1109-4,0))</f>
        <v/>
      </c>
      <c r="K1109" s="245"/>
      <c r="L1109" s="245"/>
      <c r="M1109" s="245"/>
      <c r="N1109" s="245"/>
      <c r="O1109" s="245"/>
      <c r="P1109" s="245"/>
      <c r="Q1109" s="246"/>
      <c r="R1109" s="233"/>
      <c r="S1109" s="234" t="e">
        <f>IF(C1109="",NA(),MATCH($B1109&amp;$C1109,'Smelter Reference List'!$J:$J,0))</f>
        <v>#N/A</v>
      </c>
      <c r="T1109" s="235"/>
      <c r="U1109" s="235">
        <f t="shared" ca="1" si="34"/>
        <v>0</v>
      </c>
      <c r="V1109" s="235"/>
      <c r="W1109" s="235"/>
      <c r="Y1109" s="228" t="str">
        <f t="shared" si="35"/>
        <v/>
      </c>
    </row>
    <row r="1110" spans="1:25" s="228" customFormat="1" ht="20.25">
      <c r="A1110" s="257"/>
      <c r="B1110" s="232" t="str">
        <f>IF(LEN(A1110)=0,"",INDEX('Smelter Reference List'!$A:$A,MATCH($A1110,'Smelter Reference List'!$E:$E,0)))</f>
        <v/>
      </c>
      <c r="C1110" s="297" t="str">
        <f>IF(LEN(A1110)=0,"",INDEX('Smelter Reference List'!$C:$C,MATCH($A1110,'Smelter Reference List'!$E:$E,0)))</f>
        <v/>
      </c>
      <c r="D1110" s="161" t="str">
        <f ca="1">IF(ISERROR($S1110),"",OFFSET('Smelter Reference List'!$C$4,$S1110-4,0)&amp;"")</f>
        <v/>
      </c>
      <c r="E1110" s="161" t="str">
        <f ca="1">IF(ISERROR($S1110),"",OFFSET('Smelter Reference List'!$D$4,$S1110-4,0)&amp;"")</f>
        <v/>
      </c>
      <c r="F1110" s="161" t="str">
        <f ca="1">IF(ISERROR($S1110),"",OFFSET('Smelter Reference List'!$E$4,$S1110-4,0))</f>
        <v/>
      </c>
      <c r="G1110" s="161" t="str">
        <f ca="1">IF(C1110=$U$4,"Enter smelter details", IF(ISERROR($S1110),"",OFFSET('Smelter Reference List'!$F$4,$S1110-4,0)))</f>
        <v/>
      </c>
      <c r="H1110" s="247" t="str">
        <f ca="1">IF(ISERROR($S1110),"",OFFSET('Smelter Reference List'!$G$4,$S1110-4,0))</f>
        <v/>
      </c>
      <c r="I1110" s="248" t="str">
        <f ca="1">IF(ISERROR($S1110),"",OFFSET('Smelter Reference List'!$H$4,$S1110-4,0))</f>
        <v/>
      </c>
      <c r="J1110" s="248" t="str">
        <f ca="1">IF(ISERROR($S1110),"",OFFSET('Smelter Reference List'!$I$4,$S1110-4,0))</f>
        <v/>
      </c>
      <c r="K1110" s="245"/>
      <c r="L1110" s="245"/>
      <c r="M1110" s="245"/>
      <c r="N1110" s="245"/>
      <c r="O1110" s="245"/>
      <c r="P1110" s="245"/>
      <c r="Q1110" s="246"/>
      <c r="R1110" s="233"/>
      <c r="S1110" s="234" t="e">
        <f>IF(C1110="",NA(),MATCH($B1110&amp;$C1110,'Smelter Reference List'!$J:$J,0))</f>
        <v>#N/A</v>
      </c>
      <c r="T1110" s="235"/>
      <c r="U1110" s="235">
        <f t="shared" ca="1" si="34"/>
        <v>0</v>
      </c>
      <c r="V1110" s="235"/>
      <c r="W1110" s="235"/>
      <c r="Y1110" s="228" t="str">
        <f t="shared" si="35"/>
        <v/>
      </c>
    </row>
    <row r="1111" spans="1:25" s="228" customFormat="1" ht="20.25">
      <c r="A1111" s="257"/>
      <c r="B1111" s="232" t="str">
        <f>IF(LEN(A1111)=0,"",INDEX('Smelter Reference List'!$A:$A,MATCH($A1111,'Smelter Reference List'!$E:$E,0)))</f>
        <v/>
      </c>
      <c r="C1111" s="297" t="str">
        <f>IF(LEN(A1111)=0,"",INDEX('Smelter Reference List'!$C:$C,MATCH($A1111,'Smelter Reference List'!$E:$E,0)))</f>
        <v/>
      </c>
      <c r="D1111" s="161" t="str">
        <f ca="1">IF(ISERROR($S1111),"",OFFSET('Smelter Reference List'!$C$4,$S1111-4,0)&amp;"")</f>
        <v/>
      </c>
      <c r="E1111" s="161" t="str">
        <f ca="1">IF(ISERROR($S1111),"",OFFSET('Smelter Reference List'!$D$4,$S1111-4,0)&amp;"")</f>
        <v/>
      </c>
      <c r="F1111" s="161" t="str">
        <f ca="1">IF(ISERROR($S1111),"",OFFSET('Smelter Reference List'!$E$4,$S1111-4,0))</f>
        <v/>
      </c>
      <c r="G1111" s="161" t="str">
        <f ca="1">IF(C1111=$U$4,"Enter smelter details", IF(ISERROR($S1111),"",OFFSET('Smelter Reference List'!$F$4,$S1111-4,0)))</f>
        <v/>
      </c>
      <c r="H1111" s="247" t="str">
        <f ca="1">IF(ISERROR($S1111),"",OFFSET('Smelter Reference List'!$G$4,$S1111-4,0))</f>
        <v/>
      </c>
      <c r="I1111" s="248" t="str">
        <f ca="1">IF(ISERROR($S1111),"",OFFSET('Smelter Reference List'!$H$4,$S1111-4,0))</f>
        <v/>
      </c>
      <c r="J1111" s="248" t="str">
        <f ca="1">IF(ISERROR($S1111),"",OFFSET('Smelter Reference List'!$I$4,$S1111-4,0))</f>
        <v/>
      </c>
      <c r="K1111" s="245"/>
      <c r="L1111" s="245"/>
      <c r="M1111" s="245"/>
      <c r="N1111" s="245"/>
      <c r="O1111" s="245"/>
      <c r="P1111" s="245"/>
      <c r="Q1111" s="246"/>
      <c r="R1111" s="233"/>
      <c r="S1111" s="234" t="e">
        <f>IF(C1111="",NA(),MATCH($B1111&amp;$C1111,'Smelter Reference List'!$J:$J,0))</f>
        <v>#N/A</v>
      </c>
      <c r="T1111" s="235"/>
      <c r="U1111" s="235">
        <f t="shared" ca="1" si="34"/>
        <v>0</v>
      </c>
      <c r="V1111" s="235"/>
      <c r="W1111" s="235"/>
      <c r="Y1111" s="228" t="str">
        <f t="shared" si="35"/>
        <v/>
      </c>
    </row>
    <row r="1112" spans="1:25" s="228" customFormat="1" ht="20.25">
      <c r="A1112" s="257"/>
      <c r="B1112" s="232" t="str">
        <f>IF(LEN(A1112)=0,"",INDEX('Smelter Reference List'!$A:$A,MATCH($A1112,'Smelter Reference List'!$E:$E,0)))</f>
        <v/>
      </c>
      <c r="C1112" s="297" t="str">
        <f>IF(LEN(A1112)=0,"",INDEX('Smelter Reference List'!$C:$C,MATCH($A1112,'Smelter Reference List'!$E:$E,0)))</f>
        <v/>
      </c>
      <c r="D1112" s="161" t="str">
        <f ca="1">IF(ISERROR($S1112),"",OFFSET('Smelter Reference List'!$C$4,$S1112-4,0)&amp;"")</f>
        <v/>
      </c>
      <c r="E1112" s="161" t="str">
        <f ca="1">IF(ISERROR($S1112),"",OFFSET('Smelter Reference List'!$D$4,$S1112-4,0)&amp;"")</f>
        <v/>
      </c>
      <c r="F1112" s="161" t="str">
        <f ca="1">IF(ISERROR($S1112),"",OFFSET('Smelter Reference List'!$E$4,$S1112-4,0))</f>
        <v/>
      </c>
      <c r="G1112" s="161" t="str">
        <f ca="1">IF(C1112=$U$4,"Enter smelter details", IF(ISERROR($S1112),"",OFFSET('Smelter Reference List'!$F$4,$S1112-4,0)))</f>
        <v/>
      </c>
      <c r="H1112" s="247" t="str">
        <f ca="1">IF(ISERROR($S1112),"",OFFSET('Smelter Reference List'!$G$4,$S1112-4,0))</f>
        <v/>
      </c>
      <c r="I1112" s="248" t="str">
        <f ca="1">IF(ISERROR($S1112),"",OFFSET('Smelter Reference List'!$H$4,$S1112-4,0))</f>
        <v/>
      </c>
      <c r="J1112" s="248" t="str">
        <f ca="1">IF(ISERROR($S1112),"",OFFSET('Smelter Reference List'!$I$4,$S1112-4,0))</f>
        <v/>
      </c>
      <c r="K1112" s="245"/>
      <c r="L1112" s="245"/>
      <c r="M1112" s="245"/>
      <c r="N1112" s="245"/>
      <c r="O1112" s="245"/>
      <c r="P1112" s="245"/>
      <c r="Q1112" s="246"/>
      <c r="R1112" s="233"/>
      <c r="S1112" s="234" t="e">
        <f>IF(C1112="",NA(),MATCH($B1112&amp;$C1112,'Smelter Reference List'!$J:$J,0))</f>
        <v>#N/A</v>
      </c>
      <c r="T1112" s="235"/>
      <c r="U1112" s="235">
        <f t="shared" ca="1" si="34"/>
        <v>0</v>
      </c>
      <c r="V1112" s="235"/>
      <c r="W1112" s="235"/>
      <c r="Y1112" s="228" t="str">
        <f t="shared" si="35"/>
        <v/>
      </c>
    </row>
    <row r="1113" spans="1:25" s="228" customFormat="1" ht="20.25">
      <c r="A1113" s="257"/>
      <c r="B1113" s="232" t="str">
        <f>IF(LEN(A1113)=0,"",INDEX('Smelter Reference List'!$A:$A,MATCH($A1113,'Smelter Reference List'!$E:$E,0)))</f>
        <v/>
      </c>
      <c r="C1113" s="297" t="str">
        <f>IF(LEN(A1113)=0,"",INDEX('Smelter Reference List'!$C:$C,MATCH($A1113,'Smelter Reference List'!$E:$E,0)))</f>
        <v/>
      </c>
      <c r="D1113" s="161" t="str">
        <f ca="1">IF(ISERROR($S1113),"",OFFSET('Smelter Reference List'!$C$4,$S1113-4,0)&amp;"")</f>
        <v/>
      </c>
      <c r="E1113" s="161" t="str">
        <f ca="1">IF(ISERROR($S1113),"",OFFSET('Smelter Reference List'!$D$4,$S1113-4,0)&amp;"")</f>
        <v/>
      </c>
      <c r="F1113" s="161" t="str">
        <f ca="1">IF(ISERROR($S1113),"",OFFSET('Smelter Reference List'!$E$4,$S1113-4,0))</f>
        <v/>
      </c>
      <c r="G1113" s="161" t="str">
        <f ca="1">IF(C1113=$U$4,"Enter smelter details", IF(ISERROR($S1113),"",OFFSET('Smelter Reference List'!$F$4,$S1113-4,0)))</f>
        <v/>
      </c>
      <c r="H1113" s="247" t="str">
        <f ca="1">IF(ISERROR($S1113),"",OFFSET('Smelter Reference List'!$G$4,$S1113-4,0))</f>
        <v/>
      </c>
      <c r="I1113" s="248" t="str">
        <f ca="1">IF(ISERROR($S1113),"",OFFSET('Smelter Reference List'!$H$4,$S1113-4,0))</f>
        <v/>
      </c>
      <c r="J1113" s="248" t="str">
        <f ca="1">IF(ISERROR($S1113),"",OFFSET('Smelter Reference List'!$I$4,$S1113-4,0))</f>
        <v/>
      </c>
      <c r="K1113" s="245"/>
      <c r="L1113" s="245"/>
      <c r="M1113" s="245"/>
      <c r="N1113" s="245"/>
      <c r="O1113" s="245"/>
      <c r="P1113" s="245"/>
      <c r="Q1113" s="246"/>
      <c r="R1113" s="233"/>
      <c r="S1113" s="234" t="e">
        <f>IF(C1113="",NA(),MATCH($B1113&amp;$C1113,'Smelter Reference List'!$J:$J,0))</f>
        <v>#N/A</v>
      </c>
      <c r="T1113" s="235"/>
      <c r="U1113" s="235">
        <f t="shared" ca="1" si="34"/>
        <v>0</v>
      </c>
      <c r="V1113" s="235"/>
      <c r="W1113" s="235"/>
      <c r="Y1113" s="228" t="str">
        <f t="shared" si="35"/>
        <v/>
      </c>
    </row>
    <row r="1114" spans="1:25" s="228" customFormat="1" ht="20.25">
      <c r="A1114" s="257"/>
      <c r="B1114" s="232" t="str">
        <f>IF(LEN(A1114)=0,"",INDEX('Smelter Reference List'!$A:$A,MATCH($A1114,'Smelter Reference List'!$E:$E,0)))</f>
        <v/>
      </c>
      <c r="C1114" s="297" t="str">
        <f>IF(LEN(A1114)=0,"",INDEX('Smelter Reference List'!$C:$C,MATCH($A1114,'Smelter Reference List'!$E:$E,0)))</f>
        <v/>
      </c>
      <c r="D1114" s="161" t="str">
        <f ca="1">IF(ISERROR($S1114),"",OFFSET('Smelter Reference List'!$C$4,$S1114-4,0)&amp;"")</f>
        <v/>
      </c>
      <c r="E1114" s="161" t="str">
        <f ca="1">IF(ISERROR($S1114),"",OFFSET('Smelter Reference List'!$D$4,$S1114-4,0)&amp;"")</f>
        <v/>
      </c>
      <c r="F1114" s="161" t="str">
        <f ca="1">IF(ISERROR($S1114),"",OFFSET('Smelter Reference List'!$E$4,$S1114-4,0))</f>
        <v/>
      </c>
      <c r="G1114" s="161" t="str">
        <f ca="1">IF(C1114=$U$4,"Enter smelter details", IF(ISERROR($S1114),"",OFFSET('Smelter Reference List'!$F$4,$S1114-4,0)))</f>
        <v/>
      </c>
      <c r="H1114" s="247" t="str">
        <f ca="1">IF(ISERROR($S1114),"",OFFSET('Smelter Reference List'!$G$4,$S1114-4,0))</f>
        <v/>
      </c>
      <c r="I1114" s="248" t="str">
        <f ca="1">IF(ISERROR($S1114),"",OFFSET('Smelter Reference List'!$H$4,$S1114-4,0))</f>
        <v/>
      </c>
      <c r="J1114" s="248" t="str">
        <f ca="1">IF(ISERROR($S1114),"",OFFSET('Smelter Reference List'!$I$4,$S1114-4,0))</f>
        <v/>
      </c>
      <c r="K1114" s="245"/>
      <c r="L1114" s="245"/>
      <c r="M1114" s="245"/>
      <c r="N1114" s="245"/>
      <c r="O1114" s="245"/>
      <c r="P1114" s="245"/>
      <c r="Q1114" s="246"/>
      <c r="R1114" s="233"/>
      <c r="S1114" s="234" t="e">
        <f>IF(C1114="",NA(),MATCH($B1114&amp;$C1114,'Smelter Reference List'!$J:$J,0))</f>
        <v>#N/A</v>
      </c>
      <c r="T1114" s="235"/>
      <c r="U1114" s="235">
        <f t="shared" ca="1" si="34"/>
        <v>0</v>
      </c>
      <c r="V1114" s="235"/>
      <c r="W1114" s="235"/>
      <c r="Y1114" s="228" t="str">
        <f t="shared" si="35"/>
        <v/>
      </c>
    </row>
    <row r="1115" spans="1:25" s="228" customFormat="1" ht="20.25">
      <c r="A1115" s="257"/>
      <c r="B1115" s="232" t="str">
        <f>IF(LEN(A1115)=0,"",INDEX('Smelter Reference List'!$A:$A,MATCH($A1115,'Smelter Reference List'!$E:$E,0)))</f>
        <v/>
      </c>
      <c r="C1115" s="297" t="str">
        <f>IF(LEN(A1115)=0,"",INDEX('Smelter Reference List'!$C:$C,MATCH($A1115,'Smelter Reference List'!$E:$E,0)))</f>
        <v/>
      </c>
      <c r="D1115" s="161" t="str">
        <f ca="1">IF(ISERROR($S1115),"",OFFSET('Smelter Reference List'!$C$4,$S1115-4,0)&amp;"")</f>
        <v/>
      </c>
      <c r="E1115" s="161" t="str">
        <f ca="1">IF(ISERROR($S1115),"",OFFSET('Smelter Reference List'!$D$4,$S1115-4,0)&amp;"")</f>
        <v/>
      </c>
      <c r="F1115" s="161" t="str">
        <f ca="1">IF(ISERROR($S1115),"",OFFSET('Smelter Reference List'!$E$4,$S1115-4,0))</f>
        <v/>
      </c>
      <c r="G1115" s="161" t="str">
        <f ca="1">IF(C1115=$U$4,"Enter smelter details", IF(ISERROR($S1115),"",OFFSET('Smelter Reference List'!$F$4,$S1115-4,0)))</f>
        <v/>
      </c>
      <c r="H1115" s="247" t="str">
        <f ca="1">IF(ISERROR($S1115),"",OFFSET('Smelter Reference List'!$G$4,$S1115-4,0))</f>
        <v/>
      </c>
      <c r="I1115" s="248" t="str">
        <f ca="1">IF(ISERROR($S1115),"",OFFSET('Smelter Reference List'!$H$4,$S1115-4,0))</f>
        <v/>
      </c>
      <c r="J1115" s="248" t="str">
        <f ca="1">IF(ISERROR($S1115),"",OFFSET('Smelter Reference List'!$I$4,$S1115-4,0))</f>
        <v/>
      </c>
      <c r="K1115" s="245"/>
      <c r="L1115" s="245"/>
      <c r="M1115" s="245"/>
      <c r="N1115" s="245"/>
      <c r="O1115" s="245"/>
      <c r="P1115" s="245"/>
      <c r="Q1115" s="246"/>
      <c r="R1115" s="233"/>
      <c r="S1115" s="234" t="e">
        <f>IF(C1115="",NA(),MATCH($B1115&amp;$C1115,'Smelter Reference List'!$J:$J,0))</f>
        <v>#N/A</v>
      </c>
      <c r="T1115" s="235"/>
      <c r="U1115" s="235">
        <f t="shared" ca="1" si="34"/>
        <v>0</v>
      </c>
      <c r="V1115" s="235"/>
      <c r="W1115" s="235"/>
      <c r="Y1115" s="228" t="str">
        <f t="shared" si="35"/>
        <v/>
      </c>
    </row>
    <row r="1116" spans="1:25" s="228" customFormat="1" ht="20.25">
      <c r="A1116" s="257"/>
      <c r="B1116" s="232" t="str">
        <f>IF(LEN(A1116)=0,"",INDEX('Smelter Reference List'!$A:$A,MATCH($A1116,'Smelter Reference List'!$E:$E,0)))</f>
        <v/>
      </c>
      <c r="C1116" s="297" t="str">
        <f>IF(LEN(A1116)=0,"",INDEX('Smelter Reference List'!$C:$C,MATCH($A1116,'Smelter Reference List'!$E:$E,0)))</f>
        <v/>
      </c>
      <c r="D1116" s="161" t="str">
        <f ca="1">IF(ISERROR($S1116),"",OFFSET('Smelter Reference List'!$C$4,$S1116-4,0)&amp;"")</f>
        <v/>
      </c>
      <c r="E1116" s="161" t="str">
        <f ca="1">IF(ISERROR($S1116),"",OFFSET('Smelter Reference List'!$D$4,$S1116-4,0)&amp;"")</f>
        <v/>
      </c>
      <c r="F1116" s="161" t="str">
        <f ca="1">IF(ISERROR($S1116),"",OFFSET('Smelter Reference List'!$E$4,$S1116-4,0))</f>
        <v/>
      </c>
      <c r="G1116" s="161" t="str">
        <f ca="1">IF(C1116=$U$4,"Enter smelter details", IF(ISERROR($S1116),"",OFFSET('Smelter Reference List'!$F$4,$S1116-4,0)))</f>
        <v/>
      </c>
      <c r="H1116" s="247" t="str">
        <f ca="1">IF(ISERROR($S1116),"",OFFSET('Smelter Reference List'!$G$4,$S1116-4,0))</f>
        <v/>
      </c>
      <c r="I1116" s="248" t="str">
        <f ca="1">IF(ISERROR($S1116),"",OFFSET('Smelter Reference List'!$H$4,$S1116-4,0))</f>
        <v/>
      </c>
      <c r="J1116" s="248" t="str">
        <f ca="1">IF(ISERROR($S1116),"",OFFSET('Smelter Reference List'!$I$4,$S1116-4,0))</f>
        <v/>
      </c>
      <c r="K1116" s="245"/>
      <c r="L1116" s="245"/>
      <c r="M1116" s="245"/>
      <c r="N1116" s="245"/>
      <c r="O1116" s="245"/>
      <c r="P1116" s="245"/>
      <c r="Q1116" s="246"/>
      <c r="R1116" s="233"/>
      <c r="S1116" s="234" t="e">
        <f>IF(C1116="",NA(),MATCH($B1116&amp;$C1116,'Smelter Reference List'!$J:$J,0))</f>
        <v>#N/A</v>
      </c>
      <c r="T1116" s="235"/>
      <c r="U1116" s="235">
        <f t="shared" ca="1" si="34"/>
        <v>0</v>
      </c>
      <c r="V1116" s="235"/>
      <c r="W1116" s="235"/>
      <c r="Y1116" s="228" t="str">
        <f t="shared" si="35"/>
        <v/>
      </c>
    </row>
    <row r="1117" spans="1:25" s="228" customFormat="1" ht="20.25">
      <c r="A1117" s="257"/>
      <c r="B1117" s="232" t="str">
        <f>IF(LEN(A1117)=0,"",INDEX('Smelter Reference List'!$A:$A,MATCH($A1117,'Smelter Reference List'!$E:$E,0)))</f>
        <v/>
      </c>
      <c r="C1117" s="297" t="str">
        <f>IF(LEN(A1117)=0,"",INDEX('Smelter Reference List'!$C:$C,MATCH($A1117,'Smelter Reference List'!$E:$E,0)))</f>
        <v/>
      </c>
      <c r="D1117" s="161" t="str">
        <f ca="1">IF(ISERROR($S1117),"",OFFSET('Smelter Reference List'!$C$4,$S1117-4,0)&amp;"")</f>
        <v/>
      </c>
      <c r="E1117" s="161" t="str">
        <f ca="1">IF(ISERROR($S1117),"",OFFSET('Smelter Reference List'!$D$4,$S1117-4,0)&amp;"")</f>
        <v/>
      </c>
      <c r="F1117" s="161" t="str">
        <f ca="1">IF(ISERROR($S1117),"",OFFSET('Smelter Reference List'!$E$4,$S1117-4,0))</f>
        <v/>
      </c>
      <c r="G1117" s="161" t="str">
        <f ca="1">IF(C1117=$U$4,"Enter smelter details", IF(ISERROR($S1117),"",OFFSET('Smelter Reference List'!$F$4,$S1117-4,0)))</f>
        <v/>
      </c>
      <c r="H1117" s="247" t="str">
        <f ca="1">IF(ISERROR($S1117),"",OFFSET('Smelter Reference List'!$G$4,$S1117-4,0))</f>
        <v/>
      </c>
      <c r="I1117" s="248" t="str">
        <f ca="1">IF(ISERROR($S1117),"",OFFSET('Smelter Reference List'!$H$4,$S1117-4,0))</f>
        <v/>
      </c>
      <c r="J1117" s="248" t="str">
        <f ca="1">IF(ISERROR($S1117),"",OFFSET('Smelter Reference List'!$I$4,$S1117-4,0))</f>
        <v/>
      </c>
      <c r="K1117" s="245"/>
      <c r="L1117" s="245"/>
      <c r="M1117" s="245"/>
      <c r="N1117" s="245"/>
      <c r="O1117" s="245"/>
      <c r="P1117" s="245"/>
      <c r="Q1117" s="246"/>
      <c r="R1117" s="233"/>
      <c r="S1117" s="234" t="e">
        <f>IF(C1117="",NA(),MATCH($B1117&amp;$C1117,'Smelter Reference List'!$J:$J,0))</f>
        <v>#N/A</v>
      </c>
      <c r="T1117" s="235"/>
      <c r="U1117" s="235">
        <f t="shared" ca="1" si="34"/>
        <v>0</v>
      </c>
      <c r="V1117" s="235"/>
      <c r="W1117" s="235"/>
      <c r="Y1117" s="228" t="str">
        <f t="shared" si="35"/>
        <v/>
      </c>
    </row>
    <row r="1118" spans="1:25" s="228" customFormat="1" ht="20.25">
      <c r="A1118" s="257"/>
      <c r="B1118" s="232" t="str">
        <f>IF(LEN(A1118)=0,"",INDEX('Smelter Reference List'!$A:$A,MATCH($A1118,'Smelter Reference List'!$E:$E,0)))</f>
        <v/>
      </c>
      <c r="C1118" s="297" t="str">
        <f>IF(LEN(A1118)=0,"",INDEX('Smelter Reference List'!$C:$C,MATCH($A1118,'Smelter Reference List'!$E:$E,0)))</f>
        <v/>
      </c>
      <c r="D1118" s="161" t="str">
        <f ca="1">IF(ISERROR($S1118),"",OFFSET('Smelter Reference List'!$C$4,$S1118-4,0)&amp;"")</f>
        <v/>
      </c>
      <c r="E1118" s="161" t="str">
        <f ca="1">IF(ISERROR($S1118),"",OFFSET('Smelter Reference List'!$D$4,$S1118-4,0)&amp;"")</f>
        <v/>
      </c>
      <c r="F1118" s="161" t="str">
        <f ca="1">IF(ISERROR($S1118),"",OFFSET('Smelter Reference List'!$E$4,$S1118-4,0))</f>
        <v/>
      </c>
      <c r="G1118" s="161" t="str">
        <f ca="1">IF(C1118=$U$4,"Enter smelter details", IF(ISERROR($S1118),"",OFFSET('Smelter Reference List'!$F$4,$S1118-4,0)))</f>
        <v/>
      </c>
      <c r="H1118" s="247" t="str">
        <f ca="1">IF(ISERROR($S1118),"",OFFSET('Smelter Reference List'!$G$4,$S1118-4,0))</f>
        <v/>
      </c>
      <c r="I1118" s="248" t="str">
        <f ca="1">IF(ISERROR($S1118),"",OFFSET('Smelter Reference List'!$H$4,$S1118-4,0))</f>
        <v/>
      </c>
      <c r="J1118" s="248" t="str">
        <f ca="1">IF(ISERROR($S1118),"",OFFSET('Smelter Reference List'!$I$4,$S1118-4,0))</f>
        <v/>
      </c>
      <c r="K1118" s="245"/>
      <c r="L1118" s="245"/>
      <c r="M1118" s="245"/>
      <c r="N1118" s="245"/>
      <c r="O1118" s="245"/>
      <c r="P1118" s="245"/>
      <c r="Q1118" s="246"/>
      <c r="R1118" s="233"/>
      <c r="S1118" s="234" t="e">
        <f>IF(C1118="",NA(),MATCH($B1118&amp;$C1118,'Smelter Reference List'!$J:$J,0))</f>
        <v>#N/A</v>
      </c>
      <c r="T1118" s="235"/>
      <c r="U1118" s="235">
        <f t="shared" ca="1" si="34"/>
        <v>0</v>
      </c>
      <c r="V1118" s="235"/>
      <c r="W1118" s="235"/>
      <c r="Y1118" s="228" t="str">
        <f t="shared" si="35"/>
        <v/>
      </c>
    </row>
    <row r="1119" spans="1:25" s="228" customFormat="1" ht="20.25">
      <c r="A1119" s="257"/>
      <c r="B1119" s="232" t="str">
        <f>IF(LEN(A1119)=0,"",INDEX('Smelter Reference List'!$A:$A,MATCH($A1119,'Smelter Reference List'!$E:$E,0)))</f>
        <v/>
      </c>
      <c r="C1119" s="297" t="str">
        <f>IF(LEN(A1119)=0,"",INDEX('Smelter Reference List'!$C:$C,MATCH($A1119,'Smelter Reference List'!$E:$E,0)))</f>
        <v/>
      </c>
      <c r="D1119" s="161" t="str">
        <f ca="1">IF(ISERROR($S1119),"",OFFSET('Smelter Reference List'!$C$4,$S1119-4,0)&amp;"")</f>
        <v/>
      </c>
      <c r="E1119" s="161" t="str">
        <f ca="1">IF(ISERROR($S1119),"",OFFSET('Smelter Reference List'!$D$4,$S1119-4,0)&amp;"")</f>
        <v/>
      </c>
      <c r="F1119" s="161" t="str">
        <f ca="1">IF(ISERROR($S1119),"",OFFSET('Smelter Reference List'!$E$4,$S1119-4,0))</f>
        <v/>
      </c>
      <c r="G1119" s="161" t="str">
        <f ca="1">IF(C1119=$U$4,"Enter smelter details", IF(ISERROR($S1119),"",OFFSET('Smelter Reference List'!$F$4,$S1119-4,0)))</f>
        <v/>
      </c>
      <c r="H1119" s="247" t="str">
        <f ca="1">IF(ISERROR($S1119),"",OFFSET('Smelter Reference List'!$G$4,$S1119-4,0))</f>
        <v/>
      </c>
      <c r="I1119" s="248" t="str">
        <f ca="1">IF(ISERROR($S1119),"",OFFSET('Smelter Reference List'!$H$4,$S1119-4,0))</f>
        <v/>
      </c>
      <c r="J1119" s="248" t="str">
        <f ca="1">IF(ISERROR($S1119),"",OFFSET('Smelter Reference List'!$I$4,$S1119-4,0))</f>
        <v/>
      </c>
      <c r="K1119" s="245"/>
      <c r="L1119" s="245"/>
      <c r="M1119" s="245"/>
      <c r="N1119" s="245"/>
      <c r="O1119" s="245"/>
      <c r="P1119" s="245"/>
      <c r="Q1119" s="246"/>
      <c r="R1119" s="233"/>
      <c r="S1119" s="234" t="e">
        <f>IF(C1119="",NA(),MATCH($B1119&amp;$C1119,'Smelter Reference List'!$J:$J,0))</f>
        <v>#N/A</v>
      </c>
      <c r="T1119" s="235"/>
      <c r="U1119" s="235">
        <f t="shared" ca="1" si="34"/>
        <v>0</v>
      </c>
      <c r="V1119" s="235"/>
      <c r="W1119" s="235"/>
      <c r="Y1119" s="228" t="str">
        <f t="shared" si="35"/>
        <v/>
      </c>
    </row>
    <row r="1120" spans="1:25" s="228" customFormat="1" ht="20.25">
      <c r="A1120" s="257"/>
      <c r="B1120" s="232" t="str">
        <f>IF(LEN(A1120)=0,"",INDEX('Smelter Reference List'!$A:$A,MATCH($A1120,'Smelter Reference List'!$E:$E,0)))</f>
        <v/>
      </c>
      <c r="C1120" s="297" t="str">
        <f>IF(LEN(A1120)=0,"",INDEX('Smelter Reference List'!$C:$C,MATCH($A1120,'Smelter Reference List'!$E:$E,0)))</f>
        <v/>
      </c>
      <c r="D1120" s="161" t="str">
        <f ca="1">IF(ISERROR($S1120),"",OFFSET('Smelter Reference List'!$C$4,$S1120-4,0)&amp;"")</f>
        <v/>
      </c>
      <c r="E1120" s="161" t="str">
        <f ca="1">IF(ISERROR($S1120),"",OFFSET('Smelter Reference List'!$D$4,$S1120-4,0)&amp;"")</f>
        <v/>
      </c>
      <c r="F1120" s="161" t="str">
        <f ca="1">IF(ISERROR($S1120),"",OFFSET('Smelter Reference List'!$E$4,$S1120-4,0))</f>
        <v/>
      </c>
      <c r="G1120" s="161" t="str">
        <f ca="1">IF(C1120=$U$4,"Enter smelter details", IF(ISERROR($S1120),"",OFFSET('Smelter Reference List'!$F$4,$S1120-4,0)))</f>
        <v/>
      </c>
      <c r="H1120" s="247" t="str">
        <f ca="1">IF(ISERROR($S1120),"",OFFSET('Smelter Reference List'!$G$4,$S1120-4,0))</f>
        <v/>
      </c>
      <c r="I1120" s="248" t="str">
        <f ca="1">IF(ISERROR($S1120),"",OFFSET('Smelter Reference List'!$H$4,$S1120-4,0))</f>
        <v/>
      </c>
      <c r="J1120" s="248" t="str">
        <f ca="1">IF(ISERROR($S1120),"",OFFSET('Smelter Reference List'!$I$4,$S1120-4,0))</f>
        <v/>
      </c>
      <c r="K1120" s="245"/>
      <c r="L1120" s="245"/>
      <c r="M1120" s="245"/>
      <c r="N1120" s="245"/>
      <c r="O1120" s="245"/>
      <c r="P1120" s="245"/>
      <c r="Q1120" s="246"/>
      <c r="R1120" s="233"/>
      <c r="S1120" s="234" t="e">
        <f>IF(C1120="",NA(),MATCH($B1120&amp;$C1120,'Smelter Reference List'!$J:$J,0))</f>
        <v>#N/A</v>
      </c>
      <c r="T1120" s="235"/>
      <c r="U1120" s="235">
        <f t="shared" ca="1" si="34"/>
        <v>0</v>
      </c>
      <c r="V1120" s="235"/>
      <c r="W1120" s="235"/>
      <c r="Y1120" s="228" t="str">
        <f t="shared" si="35"/>
        <v/>
      </c>
    </row>
    <row r="1121" spans="1:25" s="228" customFormat="1" ht="20.25">
      <c r="A1121" s="257"/>
      <c r="B1121" s="232" t="str">
        <f>IF(LEN(A1121)=0,"",INDEX('Smelter Reference List'!$A:$A,MATCH($A1121,'Smelter Reference List'!$E:$E,0)))</f>
        <v/>
      </c>
      <c r="C1121" s="297" t="str">
        <f>IF(LEN(A1121)=0,"",INDEX('Smelter Reference List'!$C:$C,MATCH($A1121,'Smelter Reference List'!$E:$E,0)))</f>
        <v/>
      </c>
      <c r="D1121" s="161" t="str">
        <f ca="1">IF(ISERROR($S1121),"",OFFSET('Smelter Reference List'!$C$4,$S1121-4,0)&amp;"")</f>
        <v/>
      </c>
      <c r="E1121" s="161" t="str">
        <f ca="1">IF(ISERROR($S1121),"",OFFSET('Smelter Reference List'!$D$4,$S1121-4,0)&amp;"")</f>
        <v/>
      </c>
      <c r="F1121" s="161" t="str">
        <f ca="1">IF(ISERROR($S1121),"",OFFSET('Smelter Reference List'!$E$4,$S1121-4,0))</f>
        <v/>
      </c>
      <c r="G1121" s="161" t="str">
        <f ca="1">IF(C1121=$U$4,"Enter smelter details", IF(ISERROR($S1121),"",OFFSET('Smelter Reference List'!$F$4,$S1121-4,0)))</f>
        <v/>
      </c>
      <c r="H1121" s="247" t="str">
        <f ca="1">IF(ISERROR($S1121),"",OFFSET('Smelter Reference List'!$G$4,$S1121-4,0))</f>
        <v/>
      </c>
      <c r="I1121" s="248" t="str">
        <f ca="1">IF(ISERROR($S1121),"",OFFSET('Smelter Reference List'!$H$4,$S1121-4,0))</f>
        <v/>
      </c>
      <c r="J1121" s="248" t="str">
        <f ca="1">IF(ISERROR($S1121),"",OFFSET('Smelter Reference List'!$I$4,$S1121-4,0))</f>
        <v/>
      </c>
      <c r="K1121" s="245"/>
      <c r="L1121" s="245"/>
      <c r="M1121" s="245"/>
      <c r="N1121" s="245"/>
      <c r="O1121" s="245"/>
      <c r="P1121" s="245"/>
      <c r="Q1121" s="246"/>
      <c r="R1121" s="233"/>
      <c r="S1121" s="234" t="e">
        <f>IF(C1121="",NA(),MATCH($B1121&amp;$C1121,'Smelter Reference List'!$J:$J,0))</f>
        <v>#N/A</v>
      </c>
      <c r="T1121" s="235"/>
      <c r="U1121" s="235">
        <f t="shared" ca="1" si="34"/>
        <v>0</v>
      </c>
      <c r="V1121" s="235"/>
      <c r="W1121" s="235"/>
      <c r="Y1121" s="228" t="str">
        <f t="shared" si="35"/>
        <v/>
      </c>
    </row>
    <row r="1122" spans="1:25" s="228" customFormat="1" ht="20.25">
      <c r="A1122" s="257"/>
      <c r="B1122" s="232" t="str">
        <f>IF(LEN(A1122)=0,"",INDEX('Smelter Reference List'!$A:$A,MATCH($A1122,'Smelter Reference List'!$E:$E,0)))</f>
        <v/>
      </c>
      <c r="C1122" s="297" t="str">
        <f>IF(LEN(A1122)=0,"",INDEX('Smelter Reference List'!$C:$C,MATCH($A1122,'Smelter Reference List'!$E:$E,0)))</f>
        <v/>
      </c>
      <c r="D1122" s="161" t="str">
        <f ca="1">IF(ISERROR($S1122),"",OFFSET('Smelter Reference List'!$C$4,$S1122-4,0)&amp;"")</f>
        <v/>
      </c>
      <c r="E1122" s="161" t="str">
        <f ca="1">IF(ISERROR($S1122),"",OFFSET('Smelter Reference List'!$D$4,$S1122-4,0)&amp;"")</f>
        <v/>
      </c>
      <c r="F1122" s="161" t="str">
        <f ca="1">IF(ISERROR($S1122),"",OFFSET('Smelter Reference List'!$E$4,$S1122-4,0))</f>
        <v/>
      </c>
      <c r="G1122" s="161" t="str">
        <f ca="1">IF(C1122=$U$4,"Enter smelter details", IF(ISERROR($S1122),"",OFFSET('Smelter Reference List'!$F$4,$S1122-4,0)))</f>
        <v/>
      </c>
      <c r="H1122" s="247" t="str">
        <f ca="1">IF(ISERROR($S1122),"",OFFSET('Smelter Reference List'!$G$4,$S1122-4,0))</f>
        <v/>
      </c>
      <c r="I1122" s="248" t="str">
        <f ca="1">IF(ISERROR($S1122),"",OFFSET('Smelter Reference List'!$H$4,$S1122-4,0))</f>
        <v/>
      </c>
      <c r="J1122" s="248" t="str">
        <f ca="1">IF(ISERROR($S1122),"",OFFSET('Smelter Reference List'!$I$4,$S1122-4,0))</f>
        <v/>
      </c>
      <c r="K1122" s="245"/>
      <c r="L1122" s="245"/>
      <c r="M1122" s="245"/>
      <c r="N1122" s="245"/>
      <c r="O1122" s="245"/>
      <c r="P1122" s="245"/>
      <c r="Q1122" s="246"/>
      <c r="R1122" s="233"/>
      <c r="S1122" s="234" t="e">
        <f>IF(C1122="",NA(),MATCH($B1122&amp;$C1122,'Smelter Reference List'!$J:$J,0))</f>
        <v>#N/A</v>
      </c>
      <c r="T1122" s="235"/>
      <c r="U1122" s="235">
        <f t="shared" ca="1" si="34"/>
        <v>0</v>
      </c>
      <c r="V1122" s="235"/>
      <c r="W1122" s="235"/>
      <c r="Y1122" s="228" t="str">
        <f t="shared" si="35"/>
        <v/>
      </c>
    </row>
    <row r="1123" spans="1:25" s="228" customFormat="1" ht="20.25">
      <c r="A1123" s="257"/>
      <c r="B1123" s="232" t="str">
        <f>IF(LEN(A1123)=0,"",INDEX('Smelter Reference List'!$A:$A,MATCH($A1123,'Smelter Reference List'!$E:$E,0)))</f>
        <v/>
      </c>
      <c r="C1123" s="297" t="str">
        <f>IF(LEN(A1123)=0,"",INDEX('Smelter Reference List'!$C:$C,MATCH($A1123,'Smelter Reference List'!$E:$E,0)))</f>
        <v/>
      </c>
      <c r="D1123" s="161" t="str">
        <f ca="1">IF(ISERROR($S1123),"",OFFSET('Smelter Reference List'!$C$4,$S1123-4,0)&amp;"")</f>
        <v/>
      </c>
      <c r="E1123" s="161" t="str">
        <f ca="1">IF(ISERROR($S1123),"",OFFSET('Smelter Reference List'!$D$4,$S1123-4,0)&amp;"")</f>
        <v/>
      </c>
      <c r="F1123" s="161" t="str">
        <f ca="1">IF(ISERROR($S1123),"",OFFSET('Smelter Reference List'!$E$4,$S1123-4,0))</f>
        <v/>
      </c>
      <c r="G1123" s="161" t="str">
        <f ca="1">IF(C1123=$U$4,"Enter smelter details", IF(ISERROR($S1123),"",OFFSET('Smelter Reference List'!$F$4,$S1123-4,0)))</f>
        <v/>
      </c>
      <c r="H1123" s="247" t="str">
        <f ca="1">IF(ISERROR($S1123),"",OFFSET('Smelter Reference List'!$G$4,$S1123-4,0))</f>
        <v/>
      </c>
      <c r="I1123" s="248" t="str">
        <f ca="1">IF(ISERROR($S1123),"",OFFSET('Smelter Reference List'!$H$4,$S1123-4,0))</f>
        <v/>
      </c>
      <c r="J1123" s="248" t="str">
        <f ca="1">IF(ISERROR($S1123),"",OFFSET('Smelter Reference List'!$I$4,$S1123-4,0))</f>
        <v/>
      </c>
      <c r="K1123" s="245"/>
      <c r="L1123" s="245"/>
      <c r="M1123" s="245"/>
      <c r="N1123" s="245"/>
      <c r="O1123" s="245"/>
      <c r="P1123" s="245"/>
      <c r="Q1123" s="246"/>
      <c r="R1123" s="233"/>
      <c r="S1123" s="234" t="e">
        <f>IF(C1123="",NA(),MATCH($B1123&amp;$C1123,'Smelter Reference List'!$J:$J,0))</f>
        <v>#N/A</v>
      </c>
      <c r="T1123" s="235"/>
      <c r="U1123" s="235">
        <f t="shared" ca="1" si="34"/>
        <v>0</v>
      </c>
      <c r="V1123" s="235"/>
      <c r="W1123" s="235"/>
      <c r="Y1123" s="228" t="str">
        <f t="shared" si="35"/>
        <v/>
      </c>
    </row>
    <row r="1124" spans="1:25" s="228" customFormat="1" ht="20.25">
      <c r="A1124" s="257"/>
      <c r="B1124" s="232" t="str">
        <f>IF(LEN(A1124)=0,"",INDEX('Smelter Reference List'!$A:$A,MATCH($A1124,'Smelter Reference List'!$E:$E,0)))</f>
        <v/>
      </c>
      <c r="C1124" s="297" t="str">
        <f>IF(LEN(A1124)=0,"",INDEX('Smelter Reference List'!$C:$C,MATCH($A1124,'Smelter Reference List'!$E:$E,0)))</f>
        <v/>
      </c>
      <c r="D1124" s="161" t="str">
        <f ca="1">IF(ISERROR($S1124),"",OFFSET('Smelter Reference List'!$C$4,$S1124-4,0)&amp;"")</f>
        <v/>
      </c>
      <c r="E1124" s="161" t="str">
        <f ca="1">IF(ISERROR($S1124),"",OFFSET('Smelter Reference List'!$D$4,$S1124-4,0)&amp;"")</f>
        <v/>
      </c>
      <c r="F1124" s="161" t="str">
        <f ca="1">IF(ISERROR($S1124),"",OFFSET('Smelter Reference List'!$E$4,$S1124-4,0))</f>
        <v/>
      </c>
      <c r="G1124" s="161" t="str">
        <f ca="1">IF(C1124=$U$4,"Enter smelter details", IF(ISERROR($S1124),"",OFFSET('Smelter Reference List'!$F$4,$S1124-4,0)))</f>
        <v/>
      </c>
      <c r="H1124" s="247" t="str">
        <f ca="1">IF(ISERROR($S1124),"",OFFSET('Smelter Reference List'!$G$4,$S1124-4,0))</f>
        <v/>
      </c>
      <c r="I1124" s="248" t="str">
        <f ca="1">IF(ISERROR($S1124),"",OFFSET('Smelter Reference List'!$H$4,$S1124-4,0))</f>
        <v/>
      </c>
      <c r="J1124" s="248" t="str">
        <f ca="1">IF(ISERROR($S1124),"",OFFSET('Smelter Reference List'!$I$4,$S1124-4,0))</f>
        <v/>
      </c>
      <c r="K1124" s="245"/>
      <c r="L1124" s="245"/>
      <c r="M1124" s="245"/>
      <c r="N1124" s="245"/>
      <c r="O1124" s="245"/>
      <c r="P1124" s="245"/>
      <c r="Q1124" s="246"/>
      <c r="R1124" s="233"/>
      <c r="S1124" s="234" t="e">
        <f>IF(C1124="",NA(),MATCH($B1124&amp;$C1124,'Smelter Reference List'!$J:$J,0))</f>
        <v>#N/A</v>
      </c>
      <c r="T1124" s="235"/>
      <c r="U1124" s="235">
        <f t="shared" ca="1" si="34"/>
        <v>0</v>
      </c>
      <c r="V1124" s="235"/>
      <c r="W1124" s="235"/>
      <c r="Y1124" s="228" t="str">
        <f t="shared" si="35"/>
        <v/>
      </c>
    </row>
    <row r="1125" spans="1:25" s="228" customFormat="1" ht="20.25">
      <c r="A1125" s="257"/>
      <c r="B1125" s="232" t="str">
        <f>IF(LEN(A1125)=0,"",INDEX('Smelter Reference List'!$A:$A,MATCH($A1125,'Smelter Reference List'!$E:$E,0)))</f>
        <v/>
      </c>
      <c r="C1125" s="297" t="str">
        <f>IF(LEN(A1125)=0,"",INDEX('Smelter Reference List'!$C:$C,MATCH($A1125,'Smelter Reference List'!$E:$E,0)))</f>
        <v/>
      </c>
      <c r="D1125" s="161" t="str">
        <f ca="1">IF(ISERROR($S1125),"",OFFSET('Smelter Reference List'!$C$4,$S1125-4,0)&amp;"")</f>
        <v/>
      </c>
      <c r="E1125" s="161" t="str">
        <f ca="1">IF(ISERROR($S1125),"",OFFSET('Smelter Reference List'!$D$4,$S1125-4,0)&amp;"")</f>
        <v/>
      </c>
      <c r="F1125" s="161" t="str">
        <f ca="1">IF(ISERROR($S1125),"",OFFSET('Smelter Reference List'!$E$4,$S1125-4,0))</f>
        <v/>
      </c>
      <c r="G1125" s="161" t="str">
        <f ca="1">IF(C1125=$U$4,"Enter smelter details", IF(ISERROR($S1125),"",OFFSET('Smelter Reference List'!$F$4,$S1125-4,0)))</f>
        <v/>
      </c>
      <c r="H1125" s="247" t="str">
        <f ca="1">IF(ISERROR($S1125),"",OFFSET('Smelter Reference List'!$G$4,$S1125-4,0))</f>
        <v/>
      </c>
      <c r="I1125" s="248" t="str">
        <f ca="1">IF(ISERROR($S1125),"",OFFSET('Smelter Reference List'!$H$4,$S1125-4,0))</f>
        <v/>
      </c>
      <c r="J1125" s="248" t="str">
        <f ca="1">IF(ISERROR($S1125),"",OFFSET('Smelter Reference List'!$I$4,$S1125-4,0))</f>
        <v/>
      </c>
      <c r="K1125" s="245"/>
      <c r="L1125" s="245"/>
      <c r="M1125" s="245"/>
      <c r="N1125" s="245"/>
      <c r="O1125" s="245"/>
      <c r="P1125" s="245"/>
      <c r="Q1125" s="246"/>
      <c r="R1125" s="233"/>
      <c r="S1125" s="234" t="e">
        <f>IF(C1125="",NA(),MATCH($B1125&amp;$C1125,'Smelter Reference List'!$J:$J,0))</f>
        <v>#N/A</v>
      </c>
      <c r="T1125" s="235"/>
      <c r="U1125" s="235">
        <f t="shared" ca="1" si="34"/>
        <v>0</v>
      </c>
      <c r="V1125" s="235"/>
      <c r="W1125" s="235"/>
      <c r="Y1125" s="228" t="str">
        <f t="shared" si="35"/>
        <v/>
      </c>
    </row>
    <row r="1126" spans="1:25" s="228" customFormat="1" ht="20.25">
      <c r="A1126" s="257"/>
      <c r="B1126" s="232" t="str">
        <f>IF(LEN(A1126)=0,"",INDEX('Smelter Reference List'!$A:$A,MATCH($A1126,'Smelter Reference List'!$E:$E,0)))</f>
        <v/>
      </c>
      <c r="C1126" s="297" t="str">
        <f>IF(LEN(A1126)=0,"",INDEX('Smelter Reference List'!$C:$C,MATCH($A1126,'Smelter Reference List'!$E:$E,0)))</f>
        <v/>
      </c>
      <c r="D1126" s="161" t="str">
        <f ca="1">IF(ISERROR($S1126),"",OFFSET('Smelter Reference List'!$C$4,$S1126-4,0)&amp;"")</f>
        <v/>
      </c>
      <c r="E1126" s="161" t="str">
        <f ca="1">IF(ISERROR($S1126),"",OFFSET('Smelter Reference List'!$D$4,$S1126-4,0)&amp;"")</f>
        <v/>
      </c>
      <c r="F1126" s="161" t="str">
        <f ca="1">IF(ISERROR($S1126),"",OFFSET('Smelter Reference List'!$E$4,$S1126-4,0))</f>
        <v/>
      </c>
      <c r="G1126" s="161" t="str">
        <f ca="1">IF(C1126=$U$4,"Enter smelter details", IF(ISERROR($S1126),"",OFFSET('Smelter Reference List'!$F$4,$S1126-4,0)))</f>
        <v/>
      </c>
      <c r="H1126" s="247" t="str">
        <f ca="1">IF(ISERROR($S1126),"",OFFSET('Smelter Reference List'!$G$4,$S1126-4,0))</f>
        <v/>
      </c>
      <c r="I1126" s="248" t="str">
        <f ca="1">IF(ISERROR($S1126),"",OFFSET('Smelter Reference List'!$H$4,$S1126-4,0))</f>
        <v/>
      </c>
      <c r="J1126" s="248" t="str">
        <f ca="1">IF(ISERROR($S1126),"",OFFSET('Smelter Reference List'!$I$4,$S1126-4,0))</f>
        <v/>
      </c>
      <c r="K1126" s="245"/>
      <c r="L1126" s="245"/>
      <c r="M1126" s="245"/>
      <c r="N1126" s="245"/>
      <c r="O1126" s="245"/>
      <c r="P1126" s="245"/>
      <c r="Q1126" s="246"/>
      <c r="R1126" s="233"/>
      <c r="S1126" s="234" t="e">
        <f>IF(C1126="",NA(),MATCH($B1126&amp;$C1126,'Smelter Reference List'!$J:$J,0))</f>
        <v>#N/A</v>
      </c>
      <c r="T1126" s="235"/>
      <c r="U1126" s="235">
        <f t="shared" ca="1" si="34"/>
        <v>0</v>
      </c>
      <c r="V1126" s="235"/>
      <c r="W1126" s="235"/>
      <c r="Y1126" s="228" t="str">
        <f t="shared" si="35"/>
        <v/>
      </c>
    </row>
    <row r="1127" spans="1:25" s="228" customFormat="1" ht="20.25">
      <c r="A1127" s="257"/>
      <c r="B1127" s="232" t="str">
        <f>IF(LEN(A1127)=0,"",INDEX('Smelter Reference List'!$A:$A,MATCH($A1127,'Smelter Reference List'!$E:$E,0)))</f>
        <v/>
      </c>
      <c r="C1127" s="297" t="str">
        <f>IF(LEN(A1127)=0,"",INDEX('Smelter Reference List'!$C:$C,MATCH($A1127,'Smelter Reference List'!$E:$E,0)))</f>
        <v/>
      </c>
      <c r="D1127" s="161" t="str">
        <f ca="1">IF(ISERROR($S1127),"",OFFSET('Smelter Reference List'!$C$4,$S1127-4,0)&amp;"")</f>
        <v/>
      </c>
      <c r="E1127" s="161" t="str">
        <f ca="1">IF(ISERROR($S1127),"",OFFSET('Smelter Reference List'!$D$4,$S1127-4,0)&amp;"")</f>
        <v/>
      </c>
      <c r="F1127" s="161" t="str">
        <f ca="1">IF(ISERROR($S1127),"",OFFSET('Smelter Reference List'!$E$4,$S1127-4,0))</f>
        <v/>
      </c>
      <c r="G1127" s="161" t="str">
        <f ca="1">IF(C1127=$U$4,"Enter smelter details", IF(ISERROR($S1127),"",OFFSET('Smelter Reference List'!$F$4,$S1127-4,0)))</f>
        <v/>
      </c>
      <c r="H1127" s="247" t="str">
        <f ca="1">IF(ISERROR($S1127),"",OFFSET('Smelter Reference List'!$G$4,$S1127-4,0))</f>
        <v/>
      </c>
      <c r="I1127" s="248" t="str">
        <f ca="1">IF(ISERROR($S1127),"",OFFSET('Smelter Reference List'!$H$4,$S1127-4,0))</f>
        <v/>
      </c>
      <c r="J1127" s="248" t="str">
        <f ca="1">IF(ISERROR($S1127),"",OFFSET('Smelter Reference List'!$I$4,$S1127-4,0))</f>
        <v/>
      </c>
      <c r="K1127" s="245"/>
      <c r="L1127" s="245"/>
      <c r="M1127" s="245"/>
      <c r="N1127" s="245"/>
      <c r="O1127" s="245"/>
      <c r="P1127" s="245"/>
      <c r="Q1127" s="246"/>
      <c r="R1127" s="233"/>
      <c r="S1127" s="234" t="e">
        <f>IF(C1127="",NA(),MATCH($B1127&amp;$C1127,'Smelter Reference List'!$J:$J,0))</f>
        <v>#N/A</v>
      </c>
      <c r="T1127" s="235"/>
      <c r="U1127" s="235">
        <f t="shared" ca="1" si="34"/>
        <v>0</v>
      </c>
      <c r="V1127" s="235"/>
      <c r="W1127" s="235"/>
      <c r="Y1127" s="228" t="str">
        <f t="shared" si="35"/>
        <v/>
      </c>
    </row>
    <row r="1128" spans="1:25" s="228" customFormat="1" ht="20.25">
      <c r="A1128" s="257"/>
      <c r="B1128" s="232" t="str">
        <f>IF(LEN(A1128)=0,"",INDEX('Smelter Reference List'!$A:$A,MATCH($A1128,'Smelter Reference List'!$E:$E,0)))</f>
        <v/>
      </c>
      <c r="C1128" s="297" t="str">
        <f>IF(LEN(A1128)=0,"",INDEX('Smelter Reference List'!$C:$C,MATCH($A1128,'Smelter Reference List'!$E:$E,0)))</f>
        <v/>
      </c>
      <c r="D1128" s="161" t="str">
        <f ca="1">IF(ISERROR($S1128),"",OFFSET('Smelter Reference List'!$C$4,$S1128-4,0)&amp;"")</f>
        <v/>
      </c>
      <c r="E1128" s="161" t="str">
        <f ca="1">IF(ISERROR($S1128),"",OFFSET('Smelter Reference List'!$D$4,$S1128-4,0)&amp;"")</f>
        <v/>
      </c>
      <c r="F1128" s="161" t="str">
        <f ca="1">IF(ISERROR($S1128),"",OFFSET('Smelter Reference List'!$E$4,$S1128-4,0))</f>
        <v/>
      </c>
      <c r="G1128" s="161" t="str">
        <f ca="1">IF(C1128=$U$4,"Enter smelter details", IF(ISERROR($S1128),"",OFFSET('Smelter Reference List'!$F$4,$S1128-4,0)))</f>
        <v/>
      </c>
      <c r="H1128" s="247" t="str">
        <f ca="1">IF(ISERROR($S1128),"",OFFSET('Smelter Reference List'!$G$4,$S1128-4,0))</f>
        <v/>
      </c>
      <c r="I1128" s="248" t="str">
        <f ca="1">IF(ISERROR($S1128),"",OFFSET('Smelter Reference List'!$H$4,$S1128-4,0))</f>
        <v/>
      </c>
      <c r="J1128" s="248" t="str">
        <f ca="1">IF(ISERROR($S1128),"",OFFSET('Smelter Reference List'!$I$4,$S1128-4,0))</f>
        <v/>
      </c>
      <c r="K1128" s="245"/>
      <c r="L1128" s="245"/>
      <c r="M1128" s="245"/>
      <c r="N1128" s="245"/>
      <c r="O1128" s="245"/>
      <c r="P1128" s="245"/>
      <c r="Q1128" s="246"/>
      <c r="R1128" s="233"/>
      <c r="S1128" s="234" t="e">
        <f>IF(C1128="",NA(),MATCH($B1128&amp;$C1128,'Smelter Reference List'!$J:$J,0))</f>
        <v>#N/A</v>
      </c>
      <c r="T1128" s="235"/>
      <c r="U1128" s="235">
        <f t="shared" ca="1" si="34"/>
        <v>0</v>
      </c>
      <c r="V1128" s="235"/>
      <c r="W1128" s="235"/>
      <c r="Y1128" s="228" t="str">
        <f t="shared" si="35"/>
        <v/>
      </c>
    </row>
    <row r="1129" spans="1:25" s="228" customFormat="1" ht="20.25">
      <c r="A1129" s="257"/>
      <c r="B1129" s="232" t="str">
        <f>IF(LEN(A1129)=0,"",INDEX('Smelter Reference List'!$A:$A,MATCH($A1129,'Smelter Reference List'!$E:$E,0)))</f>
        <v/>
      </c>
      <c r="C1129" s="297" t="str">
        <f>IF(LEN(A1129)=0,"",INDEX('Smelter Reference List'!$C:$C,MATCH($A1129,'Smelter Reference List'!$E:$E,0)))</f>
        <v/>
      </c>
      <c r="D1129" s="161" t="str">
        <f ca="1">IF(ISERROR($S1129),"",OFFSET('Smelter Reference List'!$C$4,$S1129-4,0)&amp;"")</f>
        <v/>
      </c>
      <c r="E1129" s="161" t="str">
        <f ca="1">IF(ISERROR($S1129),"",OFFSET('Smelter Reference List'!$D$4,$S1129-4,0)&amp;"")</f>
        <v/>
      </c>
      <c r="F1129" s="161" t="str">
        <f ca="1">IF(ISERROR($S1129),"",OFFSET('Smelter Reference List'!$E$4,$S1129-4,0))</f>
        <v/>
      </c>
      <c r="G1129" s="161" t="str">
        <f ca="1">IF(C1129=$U$4,"Enter smelter details", IF(ISERROR($S1129),"",OFFSET('Smelter Reference List'!$F$4,$S1129-4,0)))</f>
        <v/>
      </c>
      <c r="H1129" s="247" t="str">
        <f ca="1">IF(ISERROR($S1129),"",OFFSET('Smelter Reference List'!$G$4,$S1129-4,0))</f>
        <v/>
      </c>
      <c r="I1129" s="248" t="str">
        <f ca="1">IF(ISERROR($S1129),"",OFFSET('Smelter Reference List'!$H$4,$S1129-4,0))</f>
        <v/>
      </c>
      <c r="J1129" s="248" t="str">
        <f ca="1">IF(ISERROR($S1129),"",OFFSET('Smelter Reference List'!$I$4,$S1129-4,0))</f>
        <v/>
      </c>
      <c r="K1129" s="245"/>
      <c r="L1129" s="245"/>
      <c r="M1129" s="245"/>
      <c r="N1129" s="245"/>
      <c r="O1129" s="245"/>
      <c r="P1129" s="245"/>
      <c r="Q1129" s="246"/>
      <c r="R1129" s="233"/>
      <c r="S1129" s="234" t="e">
        <f>IF(C1129="",NA(),MATCH($B1129&amp;$C1129,'Smelter Reference List'!$J:$J,0))</f>
        <v>#N/A</v>
      </c>
      <c r="T1129" s="235"/>
      <c r="U1129" s="235">
        <f t="shared" ca="1" si="34"/>
        <v>0</v>
      </c>
      <c r="V1129" s="235"/>
      <c r="W1129" s="235"/>
      <c r="Y1129" s="228" t="str">
        <f t="shared" si="35"/>
        <v/>
      </c>
    </row>
    <row r="1130" spans="1:25" s="228" customFormat="1" ht="20.25">
      <c r="A1130" s="257"/>
      <c r="B1130" s="232" t="str">
        <f>IF(LEN(A1130)=0,"",INDEX('Smelter Reference List'!$A:$A,MATCH($A1130,'Smelter Reference List'!$E:$E,0)))</f>
        <v/>
      </c>
      <c r="C1130" s="297" t="str">
        <f>IF(LEN(A1130)=0,"",INDEX('Smelter Reference List'!$C:$C,MATCH($A1130,'Smelter Reference List'!$E:$E,0)))</f>
        <v/>
      </c>
      <c r="D1130" s="161" t="str">
        <f ca="1">IF(ISERROR($S1130),"",OFFSET('Smelter Reference List'!$C$4,$S1130-4,0)&amp;"")</f>
        <v/>
      </c>
      <c r="E1130" s="161" t="str">
        <f ca="1">IF(ISERROR($S1130),"",OFFSET('Smelter Reference List'!$D$4,$S1130-4,0)&amp;"")</f>
        <v/>
      </c>
      <c r="F1130" s="161" t="str">
        <f ca="1">IF(ISERROR($S1130),"",OFFSET('Smelter Reference List'!$E$4,$S1130-4,0))</f>
        <v/>
      </c>
      <c r="G1130" s="161" t="str">
        <f ca="1">IF(C1130=$U$4,"Enter smelter details", IF(ISERROR($S1130),"",OFFSET('Smelter Reference List'!$F$4,$S1130-4,0)))</f>
        <v/>
      </c>
      <c r="H1130" s="247" t="str">
        <f ca="1">IF(ISERROR($S1130),"",OFFSET('Smelter Reference List'!$G$4,$S1130-4,0))</f>
        <v/>
      </c>
      <c r="I1130" s="248" t="str">
        <f ca="1">IF(ISERROR($S1130),"",OFFSET('Smelter Reference List'!$H$4,$S1130-4,0))</f>
        <v/>
      </c>
      <c r="J1130" s="248" t="str">
        <f ca="1">IF(ISERROR($S1130),"",OFFSET('Smelter Reference List'!$I$4,$S1130-4,0))</f>
        <v/>
      </c>
      <c r="K1130" s="245"/>
      <c r="L1130" s="245"/>
      <c r="M1130" s="245"/>
      <c r="N1130" s="245"/>
      <c r="O1130" s="245"/>
      <c r="P1130" s="245"/>
      <c r="Q1130" s="246"/>
      <c r="R1130" s="233"/>
      <c r="S1130" s="234" t="e">
        <f>IF(C1130="",NA(),MATCH($B1130&amp;$C1130,'Smelter Reference List'!$J:$J,0))</f>
        <v>#N/A</v>
      </c>
      <c r="T1130" s="235"/>
      <c r="U1130" s="235">
        <f t="shared" ca="1" si="34"/>
        <v>0</v>
      </c>
      <c r="V1130" s="235"/>
      <c r="W1130" s="235"/>
      <c r="Y1130" s="228" t="str">
        <f t="shared" si="35"/>
        <v/>
      </c>
    </row>
    <row r="1131" spans="1:25" s="228" customFormat="1" ht="20.25">
      <c r="A1131" s="257"/>
      <c r="B1131" s="232" t="str">
        <f>IF(LEN(A1131)=0,"",INDEX('Smelter Reference List'!$A:$A,MATCH($A1131,'Smelter Reference List'!$E:$E,0)))</f>
        <v/>
      </c>
      <c r="C1131" s="297" t="str">
        <f>IF(LEN(A1131)=0,"",INDEX('Smelter Reference List'!$C:$C,MATCH($A1131,'Smelter Reference List'!$E:$E,0)))</f>
        <v/>
      </c>
      <c r="D1131" s="161" t="str">
        <f ca="1">IF(ISERROR($S1131),"",OFFSET('Smelter Reference List'!$C$4,$S1131-4,0)&amp;"")</f>
        <v/>
      </c>
      <c r="E1131" s="161" t="str">
        <f ca="1">IF(ISERROR($S1131),"",OFFSET('Smelter Reference List'!$D$4,$S1131-4,0)&amp;"")</f>
        <v/>
      </c>
      <c r="F1131" s="161" t="str">
        <f ca="1">IF(ISERROR($S1131),"",OFFSET('Smelter Reference List'!$E$4,$S1131-4,0))</f>
        <v/>
      </c>
      <c r="G1131" s="161" t="str">
        <f ca="1">IF(C1131=$U$4,"Enter smelter details", IF(ISERROR($S1131),"",OFFSET('Smelter Reference List'!$F$4,$S1131-4,0)))</f>
        <v/>
      </c>
      <c r="H1131" s="247" t="str">
        <f ca="1">IF(ISERROR($S1131),"",OFFSET('Smelter Reference List'!$G$4,$S1131-4,0))</f>
        <v/>
      </c>
      <c r="I1131" s="248" t="str">
        <f ca="1">IF(ISERROR($S1131),"",OFFSET('Smelter Reference List'!$H$4,$S1131-4,0))</f>
        <v/>
      </c>
      <c r="J1131" s="248" t="str">
        <f ca="1">IF(ISERROR($S1131),"",OFFSET('Smelter Reference List'!$I$4,$S1131-4,0))</f>
        <v/>
      </c>
      <c r="K1131" s="245"/>
      <c r="L1131" s="245"/>
      <c r="M1131" s="245"/>
      <c r="N1131" s="245"/>
      <c r="O1131" s="245"/>
      <c r="P1131" s="245"/>
      <c r="Q1131" s="246"/>
      <c r="R1131" s="233"/>
      <c r="S1131" s="234" t="e">
        <f>IF(C1131="",NA(),MATCH($B1131&amp;$C1131,'Smelter Reference List'!$J:$J,0))</f>
        <v>#N/A</v>
      </c>
      <c r="T1131" s="235"/>
      <c r="U1131" s="235">
        <f t="shared" ca="1" si="34"/>
        <v>0</v>
      </c>
      <c r="V1131" s="235"/>
      <c r="W1131" s="235"/>
      <c r="Y1131" s="228" t="str">
        <f t="shared" si="35"/>
        <v/>
      </c>
    </row>
    <row r="1132" spans="1:25" s="228" customFormat="1" ht="20.25">
      <c r="A1132" s="257"/>
      <c r="B1132" s="232" t="str">
        <f>IF(LEN(A1132)=0,"",INDEX('Smelter Reference List'!$A:$A,MATCH($A1132,'Smelter Reference List'!$E:$E,0)))</f>
        <v/>
      </c>
      <c r="C1132" s="297" t="str">
        <f>IF(LEN(A1132)=0,"",INDEX('Smelter Reference List'!$C:$C,MATCH($A1132,'Smelter Reference List'!$E:$E,0)))</f>
        <v/>
      </c>
      <c r="D1132" s="161" t="str">
        <f ca="1">IF(ISERROR($S1132),"",OFFSET('Smelter Reference List'!$C$4,$S1132-4,0)&amp;"")</f>
        <v/>
      </c>
      <c r="E1132" s="161" t="str">
        <f ca="1">IF(ISERROR($S1132),"",OFFSET('Smelter Reference List'!$D$4,$S1132-4,0)&amp;"")</f>
        <v/>
      </c>
      <c r="F1132" s="161" t="str">
        <f ca="1">IF(ISERROR($S1132),"",OFFSET('Smelter Reference List'!$E$4,$S1132-4,0))</f>
        <v/>
      </c>
      <c r="G1132" s="161" t="str">
        <f ca="1">IF(C1132=$U$4,"Enter smelter details", IF(ISERROR($S1132),"",OFFSET('Smelter Reference List'!$F$4,$S1132-4,0)))</f>
        <v/>
      </c>
      <c r="H1132" s="247" t="str">
        <f ca="1">IF(ISERROR($S1132),"",OFFSET('Smelter Reference List'!$G$4,$S1132-4,0))</f>
        <v/>
      </c>
      <c r="I1132" s="248" t="str">
        <f ca="1">IF(ISERROR($S1132),"",OFFSET('Smelter Reference List'!$H$4,$S1132-4,0))</f>
        <v/>
      </c>
      <c r="J1132" s="248" t="str">
        <f ca="1">IF(ISERROR($S1132),"",OFFSET('Smelter Reference List'!$I$4,$S1132-4,0))</f>
        <v/>
      </c>
      <c r="K1132" s="245"/>
      <c r="L1132" s="245"/>
      <c r="M1132" s="245"/>
      <c r="N1132" s="245"/>
      <c r="O1132" s="245"/>
      <c r="P1132" s="245"/>
      <c r="Q1132" s="246"/>
      <c r="R1132" s="233"/>
      <c r="S1132" s="234" t="e">
        <f>IF(C1132="",NA(),MATCH($B1132&amp;$C1132,'Smelter Reference List'!$J:$J,0))</f>
        <v>#N/A</v>
      </c>
      <c r="T1132" s="235"/>
      <c r="U1132" s="235">
        <f t="shared" ca="1" si="34"/>
        <v>0</v>
      </c>
      <c r="V1132" s="235"/>
      <c r="W1132" s="235"/>
      <c r="Y1132" s="228" t="str">
        <f t="shared" si="35"/>
        <v/>
      </c>
    </row>
    <row r="1133" spans="1:25" s="228" customFormat="1" ht="20.25">
      <c r="A1133" s="257"/>
      <c r="B1133" s="232" t="str">
        <f>IF(LEN(A1133)=0,"",INDEX('Smelter Reference List'!$A:$A,MATCH($A1133,'Smelter Reference List'!$E:$E,0)))</f>
        <v/>
      </c>
      <c r="C1133" s="297" t="str">
        <f>IF(LEN(A1133)=0,"",INDEX('Smelter Reference List'!$C:$C,MATCH($A1133,'Smelter Reference List'!$E:$E,0)))</f>
        <v/>
      </c>
      <c r="D1133" s="161" t="str">
        <f ca="1">IF(ISERROR($S1133),"",OFFSET('Smelter Reference List'!$C$4,$S1133-4,0)&amp;"")</f>
        <v/>
      </c>
      <c r="E1133" s="161" t="str">
        <f ca="1">IF(ISERROR($S1133),"",OFFSET('Smelter Reference List'!$D$4,$S1133-4,0)&amp;"")</f>
        <v/>
      </c>
      <c r="F1133" s="161" t="str">
        <f ca="1">IF(ISERROR($S1133),"",OFFSET('Smelter Reference List'!$E$4,$S1133-4,0))</f>
        <v/>
      </c>
      <c r="G1133" s="161" t="str">
        <f ca="1">IF(C1133=$U$4,"Enter smelter details", IF(ISERROR($S1133),"",OFFSET('Smelter Reference List'!$F$4,$S1133-4,0)))</f>
        <v/>
      </c>
      <c r="H1133" s="247" t="str">
        <f ca="1">IF(ISERROR($S1133),"",OFFSET('Smelter Reference List'!$G$4,$S1133-4,0))</f>
        <v/>
      </c>
      <c r="I1133" s="248" t="str">
        <f ca="1">IF(ISERROR($S1133),"",OFFSET('Smelter Reference List'!$H$4,$S1133-4,0))</f>
        <v/>
      </c>
      <c r="J1133" s="248" t="str">
        <f ca="1">IF(ISERROR($S1133),"",OFFSET('Smelter Reference List'!$I$4,$S1133-4,0))</f>
        <v/>
      </c>
      <c r="K1133" s="245"/>
      <c r="L1133" s="245"/>
      <c r="M1133" s="245"/>
      <c r="N1133" s="245"/>
      <c r="O1133" s="245"/>
      <c r="P1133" s="245"/>
      <c r="Q1133" s="246"/>
      <c r="R1133" s="233"/>
      <c r="S1133" s="234" t="e">
        <f>IF(C1133="",NA(),MATCH($B1133&amp;$C1133,'Smelter Reference List'!$J:$J,0))</f>
        <v>#N/A</v>
      </c>
      <c r="T1133" s="235"/>
      <c r="U1133" s="235">
        <f t="shared" ca="1" si="34"/>
        <v>0</v>
      </c>
      <c r="V1133" s="235"/>
      <c r="W1133" s="235"/>
      <c r="Y1133" s="228" t="str">
        <f t="shared" si="35"/>
        <v/>
      </c>
    </row>
    <row r="1134" spans="1:25" s="228" customFormat="1" ht="20.25">
      <c r="A1134" s="257"/>
      <c r="B1134" s="232" t="str">
        <f>IF(LEN(A1134)=0,"",INDEX('Smelter Reference List'!$A:$A,MATCH($A1134,'Smelter Reference List'!$E:$E,0)))</f>
        <v/>
      </c>
      <c r="C1134" s="297" t="str">
        <f>IF(LEN(A1134)=0,"",INDEX('Smelter Reference List'!$C:$C,MATCH($A1134,'Smelter Reference List'!$E:$E,0)))</f>
        <v/>
      </c>
      <c r="D1134" s="161" t="str">
        <f ca="1">IF(ISERROR($S1134),"",OFFSET('Smelter Reference List'!$C$4,$S1134-4,0)&amp;"")</f>
        <v/>
      </c>
      <c r="E1134" s="161" t="str">
        <f ca="1">IF(ISERROR($S1134),"",OFFSET('Smelter Reference List'!$D$4,$S1134-4,0)&amp;"")</f>
        <v/>
      </c>
      <c r="F1134" s="161" t="str">
        <f ca="1">IF(ISERROR($S1134),"",OFFSET('Smelter Reference List'!$E$4,$S1134-4,0))</f>
        <v/>
      </c>
      <c r="G1134" s="161" t="str">
        <f ca="1">IF(C1134=$U$4,"Enter smelter details", IF(ISERROR($S1134),"",OFFSET('Smelter Reference List'!$F$4,$S1134-4,0)))</f>
        <v/>
      </c>
      <c r="H1134" s="247" t="str">
        <f ca="1">IF(ISERROR($S1134),"",OFFSET('Smelter Reference List'!$G$4,$S1134-4,0))</f>
        <v/>
      </c>
      <c r="I1134" s="248" t="str">
        <f ca="1">IF(ISERROR($S1134),"",OFFSET('Smelter Reference List'!$H$4,$S1134-4,0))</f>
        <v/>
      </c>
      <c r="J1134" s="248" t="str">
        <f ca="1">IF(ISERROR($S1134),"",OFFSET('Smelter Reference List'!$I$4,$S1134-4,0))</f>
        <v/>
      </c>
      <c r="K1134" s="245"/>
      <c r="L1134" s="245"/>
      <c r="M1134" s="245"/>
      <c r="N1134" s="245"/>
      <c r="O1134" s="245"/>
      <c r="P1134" s="245"/>
      <c r="Q1134" s="246"/>
      <c r="R1134" s="233"/>
      <c r="S1134" s="234" t="e">
        <f>IF(C1134="",NA(),MATCH($B1134&amp;$C1134,'Smelter Reference List'!$J:$J,0))</f>
        <v>#N/A</v>
      </c>
      <c r="T1134" s="235"/>
      <c r="U1134" s="235">
        <f t="shared" ca="1" si="34"/>
        <v>0</v>
      </c>
      <c r="V1134" s="235"/>
      <c r="W1134" s="235"/>
      <c r="Y1134" s="228" t="str">
        <f t="shared" si="35"/>
        <v/>
      </c>
    </row>
    <row r="1135" spans="1:25" s="228" customFormat="1" ht="20.25">
      <c r="A1135" s="257"/>
      <c r="B1135" s="232" t="str">
        <f>IF(LEN(A1135)=0,"",INDEX('Smelter Reference List'!$A:$A,MATCH($A1135,'Smelter Reference List'!$E:$E,0)))</f>
        <v/>
      </c>
      <c r="C1135" s="297" t="str">
        <f>IF(LEN(A1135)=0,"",INDEX('Smelter Reference List'!$C:$C,MATCH($A1135,'Smelter Reference List'!$E:$E,0)))</f>
        <v/>
      </c>
      <c r="D1135" s="161" t="str">
        <f ca="1">IF(ISERROR($S1135),"",OFFSET('Smelter Reference List'!$C$4,$S1135-4,0)&amp;"")</f>
        <v/>
      </c>
      <c r="E1135" s="161" t="str">
        <f ca="1">IF(ISERROR($S1135),"",OFFSET('Smelter Reference List'!$D$4,$S1135-4,0)&amp;"")</f>
        <v/>
      </c>
      <c r="F1135" s="161" t="str">
        <f ca="1">IF(ISERROR($S1135),"",OFFSET('Smelter Reference List'!$E$4,$S1135-4,0))</f>
        <v/>
      </c>
      <c r="G1135" s="161" t="str">
        <f ca="1">IF(C1135=$U$4,"Enter smelter details", IF(ISERROR($S1135),"",OFFSET('Smelter Reference List'!$F$4,$S1135-4,0)))</f>
        <v/>
      </c>
      <c r="H1135" s="247" t="str">
        <f ca="1">IF(ISERROR($S1135),"",OFFSET('Smelter Reference List'!$G$4,$S1135-4,0))</f>
        <v/>
      </c>
      <c r="I1135" s="248" t="str">
        <f ca="1">IF(ISERROR($S1135),"",OFFSET('Smelter Reference List'!$H$4,$S1135-4,0))</f>
        <v/>
      </c>
      <c r="J1135" s="248" t="str">
        <f ca="1">IF(ISERROR($S1135),"",OFFSET('Smelter Reference List'!$I$4,$S1135-4,0))</f>
        <v/>
      </c>
      <c r="K1135" s="245"/>
      <c r="L1135" s="245"/>
      <c r="M1135" s="245"/>
      <c r="N1135" s="245"/>
      <c r="O1135" s="245"/>
      <c r="P1135" s="245"/>
      <c r="Q1135" s="246"/>
      <c r="R1135" s="233"/>
      <c r="S1135" s="234" t="e">
        <f>IF(C1135="",NA(),MATCH($B1135&amp;$C1135,'Smelter Reference List'!$J:$J,0))</f>
        <v>#N/A</v>
      </c>
      <c r="T1135" s="235"/>
      <c r="U1135" s="235">
        <f t="shared" ca="1" si="34"/>
        <v>0</v>
      </c>
      <c r="V1135" s="235"/>
      <c r="W1135" s="235"/>
      <c r="Y1135" s="228" t="str">
        <f t="shared" si="35"/>
        <v/>
      </c>
    </row>
    <row r="1136" spans="1:25" s="228" customFormat="1" ht="20.25">
      <c r="A1136" s="257"/>
      <c r="B1136" s="232" t="str">
        <f>IF(LEN(A1136)=0,"",INDEX('Smelter Reference List'!$A:$A,MATCH($A1136,'Smelter Reference List'!$E:$E,0)))</f>
        <v/>
      </c>
      <c r="C1136" s="297" t="str">
        <f>IF(LEN(A1136)=0,"",INDEX('Smelter Reference List'!$C:$C,MATCH($A1136,'Smelter Reference List'!$E:$E,0)))</f>
        <v/>
      </c>
      <c r="D1136" s="161" t="str">
        <f ca="1">IF(ISERROR($S1136),"",OFFSET('Smelter Reference List'!$C$4,$S1136-4,0)&amp;"")</f>
        <v/>
      </c>
      <c r="E1136" s="161" t="str">
        <f ca="1">IF(ISERROR($S1136),"",OFFSET('Smelter Reference List'!$D$4,$S1136-4,0)&amp;"")</f>
        <v/>
      </c>
      <c r="F1136" s="161" t="str">
        <f ca="1">IF(ISERROR($S1136),"",OFFSET('Smelter Reference List'!$E$4,$S1136-4,0))</f>
        <v/>
      </c>
      <c r="G1136" s="161" t="str">
        <f ca="1">IF(C1136=$U$4,"Enter smelter details", IF(ISERROR($S1136),"",OFFSET('Smelter Reference List'!$F$4,$S1136-4,0)))</f>
        <v/>
      </c>
      <c r="H1136" s="247" t="str">
        <f ca="1">IF(ISERROR($S1136),"",OFFSET('Smelter Reference List'!$G$4,$S1136-4,0))</f>
        <v/>
      </c>
      <c r="I1136" s="248" t="str">
        <f ca="1">IF(ISERROR($S1136),"",OFFSET('Smelter Reference List'!$H$4,$S1136-4,0))</f>
        <v/>
      </c>
      <c r="J1136" s="248" t="str">
        <f ca="1">IF(ISERROR($S1136),"",OFFSET('Smelter Reference List'!$I$4,$S1136-4,0))</f>
        <v/>
      </c>
      <c r="K1136" s="245"/>
      <c r="L1136" s="245"/>
      <c r="M1136" s="245"/>
      <c r="N1136" s="245"/>
      <c r="O1136" s="245"/>
      <c r="P1136" s="245"/>
      <c r="Q1136" s="246"/>
      <c r="R1136" s="233"/>
      <c r="S1136" s="234" t="e">
        <f>IF(C1136="",NA(),MATCH($B1136&amp;$C1136,'Smelter Reference List'!$J:$J,0))</f>
        <v>#N/A</v>
      </c>
      <c r="T1136" s="235"/>
      <c r="U1136" s="235">
        <f t="shared" ca="1" si="34"/>
        <v>0</v>
      </c>
      <c r="V1136" s="235"/>
      <c r="W1136" s="235"/>
      <c r="Y1136" s="228" t="str">
        <f t="shared" si="35"/>
        <v/>
      </c>
    </row>
    <row r="1137" spans="1:25" s="228" customFormat="1" ht="20.25">
      <c r="A1137" s="257"/>
      <c r="B1137" s="232" t="str">
        <f>IF(LEN(A1137)=0,"",INDEX('Smelter Reference List'!$A:$A,MATCH($A1137,'Smelter Reference List'!$E:$E,0)))</f>
        <v/>
      </c>
      <c r="C1137" s="297" t="str">
        <f>IF(LEN(A1137)=0,"",INDEX('Smelter Reference List'!$C:$C,MATCH($A1137,'Smelter Reference List'!$E:$E,0)))</f>
        <v/>
      </c>
      <c r="D1137" s="161" t="str">
        <f ca="1">IF(ISERROR($S1137),"",OFFSET('Smelter Reference List'!$C$4,$S1137-4,0)&amp;"")</f>
        <v/>
      </c>
      <c r="E1137" s="161" t="str">
        <f ca="1">IF(ISERROR($S1137),"",OFFSET('Smelter Reference List'!$D$4,$S1137-4,0)&amp;"")</f>
        <v/>
      </c>
      <c r="F1137" s="161" t="str">
        <f ca="1">IF(ISERROR($S1137),"",OFFSET('Smelter Reference List'!$E$4,$S1137-4,0))</f>
        <v/>
      </c>
      <c r="G1137" s="161" t="str">
        <f ca="1">IF(C1137=$U$4,"Enter smelter details", IF(ISERROR($S1137),"",OFFSET('Smelter Reference List'!$F$4,$S1137-4,0)))</f>
        <v/>
      </c>
      <c r="H1137" s="247" t="str">
        <f ca="1">IF(ISERROR($S1137),"",OFFSET('Smelter Reference List'!$G$4,$S1137-4,0))</f>
        <v/>
      </c>
      <c r="I1137" s="248" t="str">
        <f ca="1">IF(ISERROR($S1137),"",OFFSET('Smelter Reference List'!$H$4,$S1137-4,0))</f>
        <v/>
      </c>
      <c r="J1137" s="248" t="str">
        <f ca="1">IF(ISERROR($S1137),"",OFFSET('Smelter Reference List'!$I$4,$S1137-4,0))</f>
        <v/>
      </c>
      <c r="K1137" s="245"/>
      <c r="L1137" s="245"/>
      <c r="M1137" s="245"/>
      <c r="N1137" s="245"/>
      <c r="O1137" s="245"/>
      <c r="P1137" s="245"/>
      <c r="Q1137" s="246"/>
      <c r="R1137" s="233"/>
      <c r="S1137" s="234" t="e">
        <f>IF(C1137="",NA(),MATCH($B1137&amp;$C1137,'Smelter Reference List'!$J:$J,0))</f>
        <v>#N/A</v>
      </c>
      <c r="T1137" s="235"/>
      <c r="U1137" s="235">
        <f t="shared" ca="1" si="34"/>
        <v>0</v>
      </c>
      <c r="V1137" s="235"/>
      <c r="W1137" s="235"/>
      <c r="Y1137" s="228" t="str">
        <f t="shared" si="35"/>
        <v/>
      </c>
    </row>
    <row r="1138" spans="1:25" s="228" customFormat="1" ht="20.25">
      <c r="A1138" s="257"/>
      <c r="B1138" s="232" t="str">
        <f>IF(LEN(A1138)=0,"",INDEX('Smelter Reference List'!$A:$A,MATCH($A1138,'Smelter Reference List'!$E:$E,0)))</f>
        <v/>
      </c>
      <c r="C1138" s="297" t="str">
        <f>IF(LEN(A1138)=0,"",INDEX('Smelter Reference List'!$C:$C,MATCH($A1138,'Smelter Reference List'!$E:$E,0)))</f>
        <v/>
      </c>
      <c r="D1138" s="161" t="str">
        <f ca="1">IF(ISERROR($S1138),"",OFFSET('Smelter Reference List'!$C$4,$S1138-4,0)&amp;"")</f>
        <v/>
      </c>
      <c r="E1138" s="161" t="str">
        <f ca="1">IF(ISERROR($S1138),"",OFFSET('Smelter Reference List'!$D$4,$S1138-4,0)&amp;"")</f>
        <v/>
      </c>
      <c r="F1138" s="161" t="str">
        <f ca="1">IF(ISERROR($S1138),"",OFFSET('Smelter Reference List'!$E$4,$S1138-4,0))</f>
        <v/>
      </c>
      <c r="G1138" s="161" t="str">
        <f ca="1">IF(C1138=$U$4,"Enter smelter details", IF(ISERROR($S1138),"",OFFSET('Smelter Reference List'!$F$4,$S1138-4,0)))</f>
        <v/>
      </c>
      <c r="H1138" s="247" t="str">
        <f ca="1">IF(ISERROR($S1138),"",OFFSET('Smelter Reference List'!$G$4,$S1138-4,0))</f>
        <v/>
      </c>
      <c r="I1138" s="248" t="str">
        <f ca="1">IF(ISERROR($S1138),"",OFFSET('Smelter Reference List'!$H$4,$S1138-4,0))</f>
        <v/>
      </c>
      <c r="J1138" s="248" t="str">
        <f ca="1">IF(ISERROR($S1138),"",OFFSET('Smelter Reference List'!$I$4,$S1138-4,0))</f>
        <v/>
      </c>
      <c r="K1138" s="245"/>
      <c r="L1138" s="245"/>
      <c r="M1138" s="245"/>
      <c r="N1138" s="245"/>
      <c r="O1138" s="245"/>
      <c r="P1138" s="245"/>
      <c r="Q1138" s="246"/>
      <c r="R1138" s="233"/>
      <c r="S1138" s="234" t="e">
        <f>IF(C1138="",NA(),MATCH($B1138&amp;$C1138,'Smelter Reference List'!$J:$J,0))</f>
        <v>#N/A</v>
      </c>
      <c r="T1138" s="235"/>
      <c r="U1138" s="235">
        <f t="shared" ca="1" si="34"/>
        <v>0</v>
      </c>
      <c r="V1138" s="235"/>
      <c r="W1138" s="235"/>
      <c r="Y1138" s="228" t="str">
        <f t="shared" si="35"/>
        <v/>
      </c>
    </row>
    <row r="1139" spans="1:25" s="228" customFormat="1" ht="20.25">
      <c r="A1139" s="257"/>
      <c r="B1139" s="232" t="str">
        <f>IF(LEN(A1139)=0,"",INDEX('Smelter Reference List'!$A:$A,MATCH($A1139,'Smelter Reference List'!$E:$E,0)))</f>
        <v/>
      </c>
      <c r="C1139" s="297" t="str">
        <f>IF(LEN(A1139)=0,"",INDEX('Smelter Reference List'!$C:$C,MATCH($A1139,'Smelter Reference List'!$E:$E,0)))</f>
        <v/>
      </c>
      <c r="D1139" s="161" t="str">
        <f ca="1">IF(ISERROR($S1139),"",OFFSET('Smelter Reference List'!$C$4,$S1139-4,0)&amp;"")</f>
        <v/>
      </c>
      <c r="E1139" s="161" t="str">
        <f ca="1">IF(ISERROR($S1139),"",OFFSET('Smelter Reference List'!$D$4,$S1139-4,0)&amp;"")</f>
        <v/>
      </c>
      <c r="F1139" s="161" t="str">
        <f ca="1">IF(ISERROR($S1139),"",OFFSET('Smelter Reference List'!$E$4,$S1139-4,0))</f>
        <v/>
      </c>
      <c r="G1139" s="161" t="str">
        <f ca="1">IF(C1139=$U$4,"Enter smelter details", IF(ISERROR($S1139),"",OFFSET('Smelter Reference List'!$F$4,$S1139-4,0)))</f>
        <v/>
      </c>
      <c r="H1139" s="247" t="str">
        <f ca="1">IF(ISERROR($S1139),"",OFFSET('Smelter Reference List'!$G$4,$S1139-4,0))</f>
        <v/>
      </c>
      <c r="I1139" s="248" t="str">
        <f ca="1">IF(ISERROR($S1139),"",OFFSET('Smelter Reference List'!$H$4,$S1139-4,0))</f>
        <v/>
      </c>
      <c r="J1139" s="248" t="str">
        <f ca="1">IF(ISERROR($S1139),"",OFFSET('Smelter Reference List'!$I$4,$S1139-4,0))</f>
        <v/>
      </c>
      <c r="K1139" s="245"/>
      <c r="L1139" s="245"/>
      <c r="M1139" s="245"/>
      <c r="N1139" s="245"/>
      <c r="O1139" s="245"/>
      <c r="P1139" s="245"/>
      <c r="Q1139" s="246"/>
      <c r="R1139" s="233"/>
      <c r="S1139" s="234" t="e">
        <f>IF(C1139="",NA(),MATCH($B1139&amp;$C1139,'Smelter Reference List'!$J:$J,0))</f>
        <v>#N/A</v>
      </c>
      <c r="T1139" s="235"/>
      <c r="U1139" s="235">
        <f t="shared" ca="1" si="34"/>
        <v>0</v>
      </c>
      <c r="V1139" s="235"/>
      <c r="W1139" s="235"/>
      <c r="Y1139" s="228" t="str">
        <f t="shared" si="35"/>
        <v/>
      </c>
    </row>
    <row r="1140" spans="1:25" s="228" customFormat="1" ht="20.25">
      <c r="A1140" s="257"/>
      <c r="B1140" s="232" t="str">
        <f>IF(LEN(A1140)=0,"",INDEX('Smelter Reference List'!$A:$A,MATCH($A1140,'Smelter Reference List'!$E:$E,0)))</f>
        <v/>
      </c>
      <c r="C1140" s="297" t="str">
        <f>IF(LEN(A1140)=0,"",INDEX('Smelter Reference List'!$C:$C,MATCH($A1140,'Smelter Reference List'!$E:$E,0)))</f>
        <v/>
      </c>
      <c r="D1140" s="161" t="str">
        <f ca="1">IF(ISERROR($S1140),"",OFFSET('Smelter Reference List'!$C$4,$S1140-4,0)&amp;"")</f>
        <v/>
      </c>
      <c r="E1140" s="161" t="str">
        <f ca="1">IF(ISERROR($S1140),"",OFFSET('Smelter Reference List'!$D$4,$S1140-4,0)&amp;"")</f>
        <v/>
      </c>
      <c r="F1140" s="161" t="str">
        <f ca="1">IF(ISERROR($S1140),"",OFFSET('Smelter Reference List'!$E$4,$S1140-4,0))</f>
        <v/>
      </c>
      <c r="G1140" s="161" t="str">
        <f ca="1">IF(C1140=$U$4,"Enter smelter details", IF(ISERROR($S1140),"",OFFSET('Smelter Reference List'!$F$4,$S1140-4,0)))</f>
        <v/>
      </c>
      <c r="H1140" s="247" t="str">
        <f ca="1">IF(ISERROR($S1140),"",OFFSET('Smelter Reference List'!$G$4,$S1140-4,0))</f>
        <v/>
      </c>
      <c r="I1140" s="248" t="str">
        <f ca="1">IF(ISERROR($S1140),"",OFFSET('Smelter Reference List'!$H$4,$S1140-4,0))</f>
        <v/>
      </c>
      <c r="J1140" s="248" t="str">
        <f ca="1">IF(ISERROR($S1140),"",OFFSET('Smelter Reference List'!$I$4,$S1140-4,0))</f>
        <v/>
      </c>
      <c r="K1140" s="245"/>
      <c r="L1140" s="245"/>
      <c r="M1140" s="245"/>
      <c r="N1140" s="245"/>
      <c r="O1140" s="245"/>
      <c r="P1140" s="245"/>
      <c r="Q1140" s="246"/>
      <c r="R1140" s="233"/>
      <c r="S1140" s="234" t="e">
        <f>IF(C1140="",NA(),MATCH($B1140&amp;$C1140,'Smelter Reference List'!$J:$J,0))</f>
        <v>#N/A</v>
      </c>
      <c r="T1140" s="235"/>
      <c r="U1140" s="235">
        <f t="shared" ca="1" si="34"/>
        <v>0</v>
      </c>
      <c r="V1140" s="235"/>
      <c r="W1140" s="235"/>
      <c r="Y1140" s="228" t="str">
        <f t="shared" si="35"/>
        <v/>
      </c>
    </row>
    <row r="1141" spans="1:25" s="228" customFormat="1" ht="20.25">
      <c r="A1141" s="257"/>
      <c r="B1141" s="232" t="str">
        <f>IF(LEN(A1141)=0,"",INDEX('Smelter Reference List'!$A:$A,MATCH($A1141,'Smelter Reference List'!$E:$E,0)))</f>
        <v/>
      </c>
      <c r="C1141" s="297" t="str">
        <f>IF(LEN(A1141)=0,"",INDEX('Smelter Reference List'!$C:$C,MATCH($A1141,'Smelter Reference List'!$E:$E,0)))</f>
        <v/>
      </c>
      <c r="D1141" s="161" t="str">
        <f ca="1">IF(ISERROR($S1141),"",OFFSET('Smelter Reference List'!$C$4,$S1141-4,0)&amp;"")</f>
        <v/>
      </c>
      <c r="E1141" s="161" t="str">
        <f ca="1">IF(ISERROR($S1141),"",OFFSET('Smelter Reference List'!$D$4,$S1141-4,0)&amp;"")</f>
        <v/>
      </c>
      <c r="F1141" s="161" t="str">
        <f ca="1">IF(ISERROR($S1141),"",OFFSET('Smelter Reference List'!$E$4,$S1141-4,0))</f>
        <v/>
      </c>
      <c r="G1141" s="161" t="str">
        <f ca="1">IF(C1141=$U$4,"Enter smelter details", IF(ISERROR($S1141),"",OFFSET('Smelter Reference List'!$F$4,$S1141-4,0)))</f>
        <v/>
      </c>
      <c r="H1141" s="247" t="str">
        <f ca="1">IF(ISERROR($S1141),"",OFFSET('Smelter Reference List'!$G$4,$S1141-4,0))</f>
        <v/>
      </c>
      <c r="I1141" s="248" t="str">
        <f ca="1">IF(ISERROR($S1141),"",OFFSET('Smelter Reference List'!$H$4,$S1141-4,0))</f>
        <v/>
      </c>
      <c r="J1141" s="248" t="str">
        <f ca="1">IF(ISERROR($S1141),"",OFFSET('Smelter Reference List'!$I$4,$S1141-4,0))</f>
        <v/>
      </c>
      <c r="K1141" s="245"/>
      <c r="L1141" s="245"/>
      <c r="M1141" s="245"/>
      <c r="N1141" s="245"/>
      <c r="O1141" s="245"/>
      <c r="P1141" s="245"/>
      <c r="Q1141" s="246"/>
      <c r="R1141" s="233"/>
      <c r="S1141" s="234" t="e">
        <f>IF(C1141="",NA(),MATCH($B1141&amp;$C1141,'Smelter Reference List'!$J:$J,0))</f>
        <v>#N/A</v>
      </c>
      <c r="T1141" s="235"/>
      <c r="U1141" s="235">
        <f t="shared" ca="1" si="34"/>
        <v>0</v>
      </c>
      <c r="V1141" s="235"/>
      <c r="W1141" s="235"/>
      <c r="Y1141" s="228" t="str">
        <f t="shared" si="35"/>
        <v/>
      </c>
    </row>
    <row r="1142" spans="1:25" s="228" customFormat="1" ht="20.25">
      <c r="A1142" s="257"/>
      <c r="B1142" s="232" t="str">
        <f>IF(LEN(A1142)=0,"",INDEX('Smelter Reference List'!$A:$A,MATCH($A1142,'Smelter Reference List'!$E:$E,0)))</f>
        <v/>
      </c>
      <c r="C1142" s="297" t="str">
        <f>IF(LEN(A1142)=0,"",INDEX('Smelter Reference List'!$C:$C,MATCH($A1142,'Smelter Reference List'!$E:$E,0)))</f>
        <v/>
      </c>
      <c r="D1142" s="161" t="str">
        <f ca="1">IF(ISERROR($S1142),"",OFFSET('Smelter Reference List'!$C$4,$S1142-4,0)&amp;"")</f>
        <v/>
      </c>
      <c r="E1142" s="161" t="str">
        <f ca="1">IF(ISERROR($S1142),"",OFFSET('Smelter Reference List'!$D$4,$S1142-4,0)&amp;"")</f>
        <v/>
      </c>
      <c r="F1142" s="161" t="str">
        <f ca="1">IF(ISERROR($S1142),"",OFFSET('Smelter Reference List'!$E$4,$S1142-4,0))</f>
        <v/>
      </c>
      <c r="G1142" s="161" t="str">
        <f ca="1">IF(C1142=$U$4,"Enter smelter details", IF(ISERROR($S1142),"",OFFSET('Smelter Reference List'!$F$4,$S1142-4,0)))</f>
        <v/>
      </c>
      <c r="H1142" s="247" t="str">
        <f ca="1">IF(ISERROR($S1142),"",OFFSET('Smelter Reference List'!$G$4,$S1142-4,0))</f>
        <v/>
      </c>
      <c r="I1142" s="248" t="str">
        <f ca="1">IF(ISERROR($S1142),"",OFFSET('Smelter Reference List'!$H$4,$S1142-4,0))</f>
        <v/>
      </c>
      <c r="J1142" s="248" t="str">
        <f ca="1">IF(ISERROR($S1142),"",OFFSET('Smelter Reference List'!$I$4,$S1142-4,0))</f>
        <v/>
      </c>
      <c r="K1142" s="245"/>
      <c r="L1142" s="245"/>
      <c r="M1142" s="245"/>
      <c r="N1142" s="245"/>
      <c r="O1142" s="245"/>
      <c r="P1142" s="245"/>
      <c r="Q1142" s="246"/>
      <c r="R1142" s="233"/>
      <c r="S1142" s="234" t="e">
        <f>IF(C1142="",NA(),MATCH($B1142&amp;$C1142,'Smelter Reference List'!$J:$J,0))</f>
        <v>#N/A</v>
      </c>
      <c r="T1142" s="235"/>
      <c r="U1142" s="235">
        <f t="shared" ca="1" si="34"/>
        <v>0</v>
      </c>
      <c r="V1142" s="235"/>
      <c r="W1142" s="235"/>
      <c r="Y1142" s="228" t="str">
        <f t="shared" si="35"/>
        <v/>
      </c>
    </row>
    <row r="1143" spans="1:25" s="228" customFormat="1" ht="20.25">
      <c r="A1143" s="257"/>
      <c r="B1143" s="232" t="str">
        <f>IF(LEN(A1143)=0,"",INDEX('Smelter Reference List'!$A:$A,MATCH($A1143,'Smelter Reference List'!$E:$E,0)))</f>
        <v/>
      </c>
      <c r="C1143" s="297" t="str">
        <f>IF(LEN(A1143)=0,"",INDEX('Smelter Reference List'!$C:$C,MATCH($A1143,'Smelter Reference List'!$E:$E,0)))</f>
        <v/>
      </c>
      <c r="D1143" s="161" t="str">
        <f ca="1">IF(ISERROR($S1143),"",OFFSET('Smelter Reference List'!$C$4,$S1143-4,0)&amp;"")</f>
        <v/>
      </c>
      <c r="E1143" s="161" t="str">
        <f ca="1">IF(ISERROR($S1143),"",OFFSET('Smelter Reference List'!$D$4,$S1143-4,0)&amp;"")</f>
        <v/>
      </c>
      <c r="F1143" s="161" t="str">
        <f ca="1">IF(ISERROR($S1143),"",OFFSET('Smelter Reference List'!$E$4,$S1143-4,0))</f>
        <v/>
      </c>
      <c r="G1143" s="161" t="str">
        <f ca="1">IF(C1143=$U$4,"Enter smelter details", IF(ISERROR($S1143),"",OFFSET('Smelter Reference List'!$F$4,$S1143-4,0)))</f>
        <v/>
      </c>
      <c r="H1143" s="247" t="str">
        <f ca="1">IF(ISERROR($S1143),"",OFFSET('Smelter Reference List'!$G$4,$S1143-4,0))</f>
        <v/>
      </c>
      <c r="I1143" s="248" t="str">
        <f ca="1">IF(ISERROR($S1143),"",OFFSET('Smelter Reference List'!$H$4,$S1143-4,0))</f>
        <v/>
      </c>
      <c r="J1143" s="248" t="str">
        <f ca="1">IF(ISERROR($S1143),"",OFFSET('Smelter Reference List'!$I$4,$S1143-4,0))</f>
        <v/>
      </c>
      <c r="K1143" s="245"/>
      <c r="L1143" s="245"/>
      <c r="M1143" s="245"/>
      <c r="N1143" s="245"/>
      <c r="O1143" s="245"/>
      <c r="P1143" s="245"/>
      <c r="Q1143" s="246"/>
      <c r="R1143" s="233"/>
      <c r="S1143" s="234" t="e">
        <f>IF(C1143="",NA(),MATCH($B1143&amp;$C1143,'Smelter Reference List'!$J:$J,0))</f>
        <v>#N/A</v>
      </c>
      <c r="T1143" s="235"/>
      <c r="U1143" s="235">
        <f t="shared" ca="1" si="34"/>
        <v>0</v>
      </c>
      <c r="V1143" s="235"/>
      <c r="W1143" s="235"/>
      <c r="Y1143" s="228" t="str">
        <f t="shared" si="35"/>
        <v/>
      </c>
    </row>
    <row r="1144" spans="1:25" s="228" customFormat="1" ht="20.25">
      <c r="A1144" s="257"/>
      <c r="B1144" s="232" t="str">
        <f>IF(LEN(A1144)=0,"",INDEX('Smelter Reference List'!$A:$A,MATCH($A1144,'Smelter Reference List'!$E:$E,0)))</f>
        <v/>
      </c>
      <c r="C1144" s="297" t="str">
        <f>IF(LEN(A1144)=0,"",INDEX('Smelter Reference List'!$C:$C,MATCH($A1144,'Smelter Reference List'!$E:$E,0)))</f>
        <v/>
      </c>
      <c r="D1144" s="161" t="str">
        <f ca="1">IF(ISERROR($S1144),"",OFFSET('Smelter Reference List'!$C$4,$S1144-4,0)&amp;"")</f>
        <v/>
      </c>
      <c r="E1144" s="161" t="str">
        <f ca="1">IF(ISERROR($S1144),"",OFFSET('Smelter Reference List'!$D$4,$S1144-4,0)&amp;"")</f>
        <v/>
      </c>
      <c r="F1144" s="161" t="str">
        <f ca="1">IF(ISERROR($S1144),"",OFFSET('Smelter Reference List'!$E$4,$S1144-4,0))</f>
        <v/>
      </c>
      <c r="G1144" s="161" t="str">
        <f ca="1">IF(C1144=$U$4,"Enter smelter details", IF(ISERROR($S1144),"",OFFSET('Smelter Reference List'!$F$4,$S1144-4,0)))</f>
        <v/>
      </c>
      <c r="H1144" s="247" t="str">
        <f ca="1">IF(ISERROR($S1144),"",OFFSET('Smelter Reference List'!$G$4,$S1144-4,0))</f>
        <v/>
      </c>
      <c r="I1144" s="248" t="str">
        <f ca="1">IF(ISERROR($S1144),"",OFFSET('Smelter Reference List'!$H$4,$S1144-4,0))</f>
        <v/>
      </c>
      <c r="J1144" s="248" t="str">
        <f ca="1">IF(ISERROR($S1144),"",OFFSET('Smelter Reference List'!$I$4,$S1144-4,0))</f>
        <v/>
      </c>
      <c r="K1144" s="245"/>
      <c r="L1144" s="245"/>
      <c r="M1144" s="245"/>
      <c r="N1144" s="245"/>
      <c r="O1144" s="245"/>
      <c r="P1144" s="245"/>
      <c r="Q1144" s="246"/>
      <c r="R1144" s="233"/>
      <c r="S1144" s="234" t="e">
        <f>IF(C1144="",NA(),MATCH($B1144&amp;$C1144,'Smelter Reference List'!$J:$J,0))</f>
        <v>#N/A</v>
      </c>
      <c r="T1144" s="235"/>
      <c r="U1144" s="235">
        <f t="shared" ca="1" si="34"/>
        <v>0</v>
      </c>
      <c r="V1144" s="235"/>
      <c r="W1144" s="235"/>
      <c r="Y1144" s="228" t="str">
        <f t="shared" si="35"/>
        <v/>
      </c>
    </row>
    <row r="1145" spans="1:25" s="228" customFormat="1" ht="20.25">
      <c r="A1145" s="257"/>
      <c r="B1145" s="232" t="str">
        <f>IF(LEN(A1145)=0,"",INDEX('Smelter Reference List'!$A:$A,MATCH($A1145,'Smelter Reference List'!$E:$E,0)))</f>
        <v/>
      </c>
      <c r="C1145" s="297" t="str">
        <f>IF(LEN(A1145)=0,"",INDEX('Smelter Reference List'!$C:$C,MATCH($A1145,'Smelter Reference List'!$E:$E,0)))</f>
        <v/>
      </c>
      <c r="D1145" s="161" t="str">
        <f ca="1">IF(ISERROR($S1145),"",OFFSET('Smelter Reference List'!$C$4,$S1145-4,0)&amp;"")</f>
        <v/>
      </c>
      <c r="E1145" s="161" t="str">
        <f ca="1">IF(ISERROR($S1145),"",OFFSET('Smelter Reference List'!$D$4,$S1145-4,0)&amp;"")</f>
        <v/>
      </c>
      <c r="F1145" s="161" t="str">
        <f ca="1">IF(ISERROR($S1145),"",OFFSET('Smelter Reference List'!$E$4,$S1145-4,0))</f>
        <v/>
      </c>
      <c r="G1145" s="161" t="str">
        <f ca="1">IF(C1145=$U$4,"Enter smelter details", IF(ISERROR($S1145),"",OFFSET('Smelter Reference List'!$F$4,$S1145-4,0)))</f>
        <v/>
      </c>
      <c r="H1145" s="247" t="str">
        <f ca="1">IF(ISERROR($S1145),"",OFFSET('Smelter Reference List'!$G$4,$S1145-4,0))</f>
        <v/>
      </c>
      <c r="I1145" s="248" t="str">
        <f ca="1">IF(ISERROR($S1145),"",OFFSET('Smelter Reference List'!$H$4,$S1145-4,0))</f>
        <v/>
      </c>
      <c r="J1145" s="248" t="str">
        <f ca="1">IF(ISERROR($S1145),"",OFFSET('Smelter Reference List'!$I$4,$S1145-4,0))</f>
        <v/>
      </c>
      <c r="K1145" s="245"/>
      <c r="L1145" s="245"/>
      <c r="M1145" s="245"/>
      <c r="N1145" s="245"/>
      <c r="O1145" s="245"/>
      <c r="P1145" s="245"/>
      <c r="Q1145" s="246"/>
      <c r="R1145" s="233"/>
      <c r="S1145" s="234" t="e">
        <f>IF(C1145="",NA(),MATCH($B1145&amp;$C1145,'Smelter Reference List'!$J:$J,0))</f>
        <v>#N/A</v>
      </c>
      <c r="T1145" s="235"/>
      <c r="U1145" s="235">
        <f t="shared" ca="1" si="34"/>
        <v>0</v>
      </c>
      <c r="V1145" s="235"/>
      <c r="W1145" s="235"/>
      <c r="Y1145" s="228" t="str">
        <f t="shared" si="35"/>
        <v/>
      </c>
    </row>
    <row r="1146" spans="1:25" s="228" customFormat="1" ht="20.25">
      <c r="A1146" s="257"/>
      <c r="B1146" s="232" t="str">
        <f>IF(LEN(A1146)=0,"",INDEX('Smelter Reference List'!$A:$A,MATCH($A1146,'Smelter Reference List'!$E:$E,0)))</f>
        <v/>
      </c>
      <c r="C1146" s="297" t="str">
        <f>IF(LEN(A1146)=0,"",INDEX('Smelter Reference List'!$C:$C,MATCH($A1146,'Smelter Reference List'!$E:$E,0)))</f>
        <v/>
      </c>
      <c r="D1146" s="161" t="str">
        <f ca="1">IF(ISERROR($S1146),"",OFFSET('Smelter Reference List'!$C$4,$S1146-4,0)&amp;"")</f>
        <v/>
      </c>
      <c r="E1146" s="161" t="str">
        <f ca="1">IF(ISERROR($S1146),"",OFFSET('Smelter Reference List'!$D$4,$S1146-4,0)&amp;"")</f>
        <v/>
      </c>
      <c r="F1146" s="161" t="str">
        <f ca="1">IF(ISERROR($S1146),"",OFFSET('Smelter Reference List'!$E$4,$S1146-4,0))</f>
        <v/>
      </c>
      <c r="G1146" s="161" t="str">
        <f ca="1">IF(C1146=$U$4,"Enter smelter details", IF(ISERROR($S1146),"",OFFSET('Smelter Reference List'!$F$4,$S1146-4,0)))</f>
        <v/>
      </c>
      <c r="H1146" s="247" t="str">
        <f ca="1">IF(ISERROR($S1146),"",OFFSET('Smelter Reference List'!$G$4,$S1146-4,0))</f>
        <v/>
      </c>
      <c r="I1146" s="248" t="str">
        <f ca="1">IF(ISERROR($S1146),"",OFFSET('Smelter Reference List'!$H$4,$S1146-4,0))</f>
        <v/>
      </c>
      <c r="J1146" s="248" t="str">
        <f ca="1">IF(ISERROR($S1146),"",OFFSET('Smelter Reference List'!$I$4,$S1146-4,0))</f>
        <v/>
      </c>
      <c r="K1146" s="245"/>
      <c r="L1146" s="245"/>
      <c r="M1146" s="245"/>
      <c r="N1146" s="245"/>
      <c r="O1146" s="245"/>
      <c r="P1146" s="245"/>
      <c r="Q1146" s="246"/>
      <c r="R1146" s="233"/>
      <c r="S1146" s="234" t="e">
        <f>IF(C1146="",NA(),MATCH($B1146&amp;$C1146,'Smelter Reference List'!$J:$J,0))</f>
        <v>#N/A</v>
      </c>
      <c r="T1146" s="235"/>
      <c r="U1146" s="235">
        <f t="shared" ca="1" si="34"/>
        <v>0</v>
      </c>
      <c r="V1146" s="235"/>
      <c r="W1146" s="235"/>
      <c r="Y1146" s="228" t="str">
        <f t="shared" si="35"/>
        <v/>
      </c>
    </row>
    <row r="1147" spans="1:25" s="228" customFormat="1" ht="20.25">
      <c r="A1147" s="257"/>
      <c r="B1147" s="232" t="str">
        <f>IF(LEN(A1147)=0,"",INDEX('Smelter Reference List'!$A:$A,MATCH($A1147,'Smelter Reference List'!$E:$E,0)))</f>
        <v/>
      </c>
      <c r="C1147" s="297" t="str">
        <f>IF(LEN(A1147)=0,"",INDEX('Smelter Reference List'!$C:$C,MATCH($A1147,'Smelter Reference List'!$E:$E,0)))</f>
        <v/>
      </c>
      <c r="D1147" s="161" t="str">
        <f ca="1">IF(ISERROR($S1147),"",OFFSET('Smelter Reference List'!$C$4,$S1147-4,0)&amp;"")</f>
        <v/>
      </c>
      <c r="E1147" s="161" t="str">
        <f ca="1">IF(ISERROR($S1147),"",OFFSET('Smelter Reference List'!$D$4,$S1147-4,0)&amp;"")</f>
        <v/>
      </c>
      <c r="F1147" s="161" t="str">
        <f ca="1">IF(ISERROR($S1147),"",OFFSET('Smelter Reference List'!$E$4,$S1147-4,0))</f>
        <v/>
      </c>
      <c r="G1147" s="161" t="str">
        <f ca="1">IF(C1147=$U$4,"Enter smelter details", IF(ISERROR($S1147),"",OFFSET('Smelter Reference List'!$F$4,$S1147-4,0)))</f>
        <v/>
      </c>
      <c r="H1147" s="247" t="str">
        <f ca="1">IF(ISERROR($S1147),"",OFFSET('Smelter Reference List'!$G$4,$S1147-4,0))</f>
        <v/>
      </c>
      <c r="I1147" s="248" t="str">
        <f ca="1">IF(ISERROR($S1147),"",OFFSET('Smelter Reference List'!$H$4,$S1147-4,0))</f>
        <v/>
      </c>
      <c r="J1147" s="248" t="str">
        <f ca="1">IF(ISERROR($S1147),"",OFFSET('Smelter Reference List'!$I$4,$S1147-4,0))</f>
        <v/>
      </c>
      <c r="K1147" s="245"/>
      <c r="L1147" s="245"/>
      <c r="M1147" s="245"/>
      <c r="N1147" s="245"/>
      <c r="O1147" s="245"/>
      <c r="P1147" s="245"/>
      <c r="Q1147" s="246"/>
      <c r="R1147" s="233"/>
      <c r="S1147" s="234" t="e">
        <f>IF(C1147="",NA(),MATCH($B1147&amp;$C1147,'Smelter Reference List'!$J:$J,0))</f>
        <v>#N/A</v>
      </c>
      <c r="T1147" s="235"/>
      <c r="U1147" s="235">
        <f t="shared" ca="1" si="34"/>
        <v>0</v>
      </c>
      <c r="V1147" s="235"/>
      <c r="W1147" s="235"/>
      <c r="Y1147" s="228" t="str">
        <f t="shared" si="35"/>
        <v/>
      </c>
    </row>
    <row r="1148" spans="1:25" s="228" customFormat="1" ht="20.25">
      <c r="A1148" s="257"/>
      <c r="B1148" s="232" t="str">
        <f>IF(LEN(A1148)=0,"",INDEX('Smelter Reference List'!$A:$A,MATCH($A1148,'Smelter Reference List'!$E:$E,0)))</f>
        <v/>
      </c>
      <c r="C1148" s="297" t="str">
        <f>IF(LEN(A1148)=0,"",INDEX('Smelter Reference List'!$C:$C,MATCH($A1148,'Smelter Reference List'!$E:$E,0)))</f>
        <v/>
      </c>
      <c r="D1148" s="161" t="str">
        <f ca="1">IF(ISERROR($S1148),"",OFFSET('Smelter Reference List'!$C$4,$S1148-4,0)&amp;"")</f>
        <v/>
      </c>
      <c r="E1148" s="161" t="str">
        <f ca="1">IF(ISERROR($S1148),"",OFFSET('Smelter Reference List'!$D$4,$S1148-4,0)&amp;"")</f>
        <v/>
      </c>
      <c r="F1148" s="161" t="str">
        <f ca="1">IF(ISERROR($S1148),"",OFFSET('Smelter Reference List'!$E$4,$S1148-4,0))</f>
        <v/>
      </c>
      <c r="G1148" s="161" t="str">
        <f ca="1">IF(C1148=$U$4,"Enter smelter details", IF(ISERROR($S1148),"",OFFSET('Smelter Reference List'!$F$4,$S1148-4,0)))</f>
        <v/>
      </c>
      <c r="H1148" s="247" t="str">
        <f ca="1">IF(ISERROR($S1148),"",OFFSET('Smelter Reference List'!$G$4,$S1148-4,0))</f>
        <v/>
      </c>
      <c r="I1148" s="248" t="str">
        <f ca="1">IF(ISERROR($S1148),"",OFFSET('Smelter Reference List'!$H$4,$S1148-4,0))</f>
        <v/>
      </c>
      <c r="J1148" s="248" t="str">
        <f ca="1">IF(ISERROR($S1148),"",OFFSET('Smelter Reference List'!$I$4,$S1148-4,0))</f>
        <v/>
      </c>
      <c r="K1148" s="245"/>
      <c r="L1148" s="245"/>
      <c r="M1148" s="245"/>
      <c r="N1148" s="245"/>
      <c r="O1148" s="245"/>
      <c r="P1148" s="245"/>
      <c r="Q1148" s="246"/>
      <c r="R1148" s="233"/>
      <c r="S1148" s="234" t="e">
        <f>IF(C1148="",NA(),MATCH($B1148&amp;$C1148,'Smelter Reference List'!$J:$J,0))</f>
        <v>#N/A</v>
      </c>
      <c r="T1148" s="235"/>
      <c r="U1148" s="235">
        <f t="shared" ca="1" si="34"/>
        <v>0</v>
      </c>
      <c r="V1148" s="235"/>
      <c r="W1148" s="235"/>
      <c r="Y1148" s="228" t="str">
        <f t="shared" si="35"/>
        <v/>
      </c>
    </row>
    <row r="1149" spans="1:25" s="228" customFormat="1" ht="20.25">
      <c r="A1149" s="257"/>
      <c r="B1149" s="232" t="str">
        <f>IF(LEN(A1149)=0,"",INDEX('Smelter Reference List'!$A:$A,MATCH($A1149,'Smelter Reference List'!$E:$E,0)))</f>
        <v/>
      </c>
      <c r="C1149" s="297" t="str">
        <f>IF(LEN(A1149)=0,"",INDEX('Smelter Reference List'!$C:$C,MATCH($A1149,'Smelter Reference List'!$E:$E,0)))</f>
        <v/>
      </c>
      <c r="D1149" s="161" t="str">
        <f ca="1">IF(ISERROR($S1149),"",OFFSET('Smelter Reference List'!$C$4,$S1149-4,0)&amp;"")</f>
        <v/>
      </c>
      <c r="E1149" s="161" t="str">
        <f ca="1">IF(ISERROR($S1149),"",OFFSET('Smelter Reference List'!$D$4,$S1149-4,0)&amp;"")</f>
        <v/>
      </c>
      <c r="F1149" s="161" t="str">
        <f ca="1">IF(ISERROR($S1149),"",OFFSET('Smelter Reference List'!$E$4,$S1149-4,0))</f>
        <v/>
      </c>
      <c r="G1149" s="161" t="str">
        <f ca="1">IF(C1149=$U$4,"Enter smelter details", IF(ISERROR($S1149),"",OFFSET('Smelter Reference List'!$F$4,$S1149-4,0)))</f>
        <v/>
      </c>
      <c r="H1149" s="247" t="str">
        <f ca="1">IF(ISERROR($S1149),"",OFFSET('Smelter Reference List'!$G$4,$S1149-4,0))</f>
        <v/>
      </c>
      <c r="I1149" s="248" t="str">
        <f ca="1">IF(ISERROR($S1149),"",OFFSET('Smelter Reference List'!$H$4,$S1149-4,0))</f>
        <v/>
      </c>
      <c r="J1149" s="248" t="str">
        <f ca="1">IF(ISERROR($S1149),"",OFFSET('Smelter Reference List'!$I$4,$S1149-4,0))</f>
        <v/>
      </c>
      <c r="K1149" s="245"/>
      <c r="L1149" s="245"/>
      <c r="M1149" s="245"/>
      <c r="N1149" s="245"/>
      <c r="O1149" s="245"/>
      <c r="P1149" s="245"/>
      <c r="Q1149" s="246"/>
      <c r="R1149" s="233"/>
      <c r="S1149" s="234" t="e">
        <f>IF(C1149="",NA(),MATCH($B1149&amp;$C1149,'Smelter Reference List'!$J:$J,0))</f>
        <v>#N/A</v>
      </c>
      <c r="T1149" s="235"/>
      <c r="U1149" s="235">
        <f t="shared" ca="1" si="34"/>
        <v>0</v>
      </c>
      <c r="V1149" s="235"/>
      <c r="W1149" s="235"/>
      <c r="Y1149" s="228" t="str">
        <f t="shared" si="35"/>
        <v/>
      </c>
    </row>
    <row r="1150" spans="1:25" s="228" customFormat="1" ht="20.25">
      <c r="A1150" s="257"/>
      <c r="B1150" s="232" t="str">
        <f>IF(LEN(A1150)=0,"",INDEX('Smelter Reference List'!$A:$A,MATCH($A1150,'Smelter Reference List'!$E:$E,0)))</f>
        <v/>
      </c>
      <c r="C1150" s="297" t="str">
        <f>IF(LEN(A1150)=0,"",INDEX('Smelter Reference List'!$C:$C,MATCH($A1150,'Smelter Reference List'!$E:$E,0)))</f>
        <v/>
      </c>
      <c r="D1150" s="161" t="str">
        <f ca="1">IF(ISERROR($S1150),"",OFFSET('Smelter Reference List'!$C$4,$S1150-4,0)&amp;"")</f>
        <v/>
      </c>
      <c r="E1150" s="161" t="str">
        <f ca="1">IF(ISERROR($S1150),"",OFFSET('Smelter Reference List'!$D$4,$S1150-4,0)&amp;"")</f>
        <v/>
      </c>
      <c r="F1150" s="161" t="str">
        <f ca="1">IF(ISERROR($S1150),"",OFFSET('Smelter Reference List'!$E$4,$S1150-4,0))</f>
        <v/>
      </c>
      <c r="G1150" s="161" t="str">
        <f ca="1">IF(C1150=$U$4,"Enter smelter details", IF(ISERROR($S1150),"",OFFSET('Smelter Reference List'!$F$4,$S1150-4,0)))</f>
        <v/>
      </c>
      <c r="H1150" s="247" t="str">
        <f ca="1">IF(ISERROR($S1150),"",OFFSET('Smelter Reference List'!$G$4,$S1150-4,0))</f>
        <v/>
      </c>
      <c r="I1150" s="248" t="str">
        <f ca="1">IF(ISERROR($S1150),"",OFFSET('Smelter Reference List'!$H$4,$S1150-4,0))</f>
        <v/>
      </c>
      <c r="J1150" s="248" t="str">
        <f ca="1">IF(ISERROR($S1150),"",OFFSET('Smelter Reference List'!$I$4,$S1150-4,0))</f>
        <v/>
      </c>
      <c r="K1150" s="245"/>
      <c r="L1150" s="245"/>
      <c r="M1150" s="245"/>
      <c r="N1150" s="245"/>
      <c r="O1150" s="245"/>
      <c r="P1150" s="245"/>
      <c r="Q1150" s="246"/>
      <c r="R1150" s="233"/>
      <c r="S1150" s="234" t="e">
        <f>IF(C1150="",NA(),MATCH($B1150&amp;$C1150,'Smelter Reference List'!$J:$J,0))</f>
        <v>#N/A</v>
      </c>
      <c r="T1150" s="235"/>
      <c r="U1150" s="235">
        <f t="shared" ca="1" si="34"/>
        <v>0</v>
      </c>
      <c r="V1150" s="235"/>
      <c r="W1150" s="235"/>
      <c r="Y1150" s="228" t="str">
        <f t="shared" si="35"/>
        <v/>
      </c>
    </row>
    <row r="1151" spans="1:25" s="228" customFormat="1" ht="20.25">
      <c r="A1151" s="257"/>
      <c r="B1151" s="232" t="str">
        <f>IF(LEN(A1151)=0,"",INDEX('Smelter Reference List'!$A:$A,MATCH($A1151,'Smelter Reference List'!$E:$E,0)))</f>
        <v/>
      </c>
      <c r="C1151" s="297" t="str">
        <f>IF(LEN(A1151)=0,"",INDEX('Smelter Reference List'!$C:$C,MATCH($A1151,'Smelter Reference List'!$E:$E,0)))</f>
        <v/>
      </c>
      <c r="D1151" s="161" t="str">
        <f ca="1">IF(ISERROR($S1151),"",OFFSET('Smelter Reference List'!$C$4,$S1151-4,0)&amp;"")</f>
        <v/>
      </c>
      <c r="E1151" s="161" t="str">
        <f ca="1">IF(ISERROR($S1151),"",OFFSET('Smelter Reference List'!$D$4,$S1151-4,0)&amp;"")</f>
        <v/>
      </c>
      <c r="F1151" s="161" t="str">
        <f ca="1">IF(ISERROR($S1151),"",OFFSET('Smelter Reference List'!$E$4,$S1151-4,0))</f>
        <v/>
      </c>
      <c r="G1151" s="161" t="str">
        <f ca="1">IF(C1151=$U$4,"Enter smelter details", IF(ISERROR($S1151),"",OFFSET('Smelter Reference List'!$F$4,$S1151-4,0)))</f>
        <v/>
      </c>
      <c r="H1151" s="247" t="str">
        <f ca="1">IF(ISERROR($S1151),"",OFFSET('Smelter Reference List'!$G$4,$S1151-4,0))</f>
        <v/>
      </c>
      <c r="I1151" s="248" t="str">
        <f ca="1">IF(ISERROR($S1151),"",OFFSET('Smelter Reference List'!$H$4,$S1151-4,0))</f>
        <v/>
      </c>
      <c r="J1151" s="248" t="str">
        <f ca="1">IF(ISERROR($S1151),"",OFFSET('Smelter Reference List'!$I$4,$S1151-4,0))</f>
        <v/>
      </c>
      <c r="K1151" s="245"/>
      <c r="L1151" s="245"/>
      <c r="M1151" s="245"/>
      <c r="N1151" s="245"/>
      <c r="O1151" s="245"/>
      <c r="P1151" s="245"/>
      <c r="Q1151" s="246"/>
      <c r="R1151" s="233"/>
      <c r="S1151" s="234" t="e">
        <f>IF(C1151="",NA(),MATCH($B1151&amp;$C1151,'Smelter Reference List'!$J:$J,0))</f>
        <v>#N/A</v>
      </c>
      <c r="T1151" s="235"/>
      <c r="U1151" s="235">
        <f t="shared" ca="1" si="34"/>
        <v>0</v>
      </c>
      <c r="V1151" s="235"/>
      <c r="W1151" s="235"/>
      <c r="Y1151" s="228" t="str">
        <f t="shared" si="35"/>
        <v/>
      </c>
    </row>
    <row r="1152" spans="1:25" s="228" customFormat="1" ht="20.25">
      <c r="A1152" s="257"/>
      <c r="B1152" s="232" t="str">
        <f>IF(LEN(A1152)=0,"",INDEX('Smelter Reference List'!$A:$A,MATCH($A1152,'Smelter Reference List'!$E:$E,0)))</f>
        <v/>
      </c>
      <c r="C1152" s="297" t="str">
        <f>IF(LEN(A1152)=0,"",INDEX('Smelter Reference List'!$C:$C,MATCH($A1152,'Smelter Reference List'!$E:$E,0)))</f>
        <v/>
      </c>
      <c r="D1152" s="161" t="str">
        <f ca="1">IF(ISERROR($S1152),"",OFFSET('Smelter Reference List'!$C$4,$S1152-4,0)&amp;"")</f>
        <v/>
      </c>
      <c r="E1152" s="161" t="str">
        <f ca="1">IF(ISERROR($S1152),"",OFFSET('Smelter Reference List'!$D$4,$S1152-4,0)&amp;"")</f>
        <v/>
      </c>
      <c r="F1152" s="161" t="str">
        <f ca="1">IF(ISERROR($S1152),"",OFFSET('Smelter Reference List'!$E$4,$S1152-4,0))</f>
        <v/>
      </c>
      <c r="G1152" s="161" t="str">
        <f ca="1">IF(C1152=$U$4,"Enter smelter details", IF(ISERROR($S1152),"",OFFSET('Smelter Reference List'!$F$4,$S1152-4,0)))</f>
        <v/>
      </c>
      <c r="H1152" s="247" t="str">
        <f ca="1">IF(ISERROR($S1152),"",OFFSET('Smelter Reference List'!$G$4,$S1152-4,0))</f>
        <v/>
      </c>
      <c r="I1152" s="248" t="str">
        <f ca="1">IF(ISERROR($S1152),"",OFFSET('Smelter Reference List'!$H$4,$S1152-4,0))</f>
        <v/>
      </c>
      <c r="J1152" s="248" t="str">
        <f ca="1">IF(ISERROR($S1152),"",OFFSET('Smelter Reference List'!$I$4,$S1152-4,0))</f>
        <v/>
      </c>
      <c r="K1152" s="245"/>
      <c r="L1152" s="245"/>
      <c r="M1152" s="245"/>
      <c r="N1152" s="245"/>
      <c r="O1152" s="245"/>
      <c r="P1152" s="245"/>
      <c r="Q1152" s="246"/>
      <c r="R1152" s="233"/>
      <c r="S1152" s="234" t="e">
        <f>IF(C1152="",NA(),MATCH($B1152&amp;$C1152,'Smelter Reference List'!$J:$J,0))</f>
        <v>#N/A</v>
      </c>
      <c r="T1152" s="235"/>
      <c r="U1152" s="235">
        <f t="shared" ca="1" si="34"/>
        <v>0</v>
      </c>
      <c r="V1152" s="235"/>
      <c r="W1152" s="235"/>
      <c r="Y1152" s="228" t="str">
        <f t="shared" si="35"/>
        <v/>
      </c>
    </row>
    <row r="1153" spans="1:25" s="228" customFormat="1" ht="20.25">
      <c r="A1153" s="257"/>
      <c r="B1153" s="232" t="str">
        <f>IF(LEN(A1153)=0,"",INDEX('Smelter Reference List'!$A:$A,MATCH($A1153,'Smelter Reference List'!$E:$E,0)))</f>
        <v/>
      </c>
      <c r="C1153" s="297" t="str">
        <f>IF(LEN(A1153)=0,"",INDEX('Smelter Reference List'!$C:$C,MATCH($A1153,'Smelter Reference List'!$E:$E,0)))</f>
        <v/>
      </c>
      <c r="D1153" s="161" t="str">
        <f ca="1">IF(ISERROR($S1153),"",OFFSET('Smelter Reference List'!$C$4,$S1153-4,0)&amp;"")</f>
        <v/>
      </c>
      <c r="E1153" s="161" t="str">
        <f ca="1">IF(ISERROR($S1153),"",OFFSET('Smelter Reference List'!$D$4,$S1153-4,0)&amp;"")</f>
        <v/>
      </c>
      <c r="F1153" s="161" t="str">
        <f ca="1">IF(ISERROR($S1153),"",OFFSET('Smelter Reference List'!$E$4,$S1153-4,0))</f>
        <v/>
      </c>
      <c r="G1153" s="161" t="str">
        <f ca="1">IF(C1153=$U$4,"Enter smelter details", IF(ISERROR($S1153),"",OFFSET('Smelter Reference List'!$F$4,$S1153-4,0)))</f>
        <v/>
      </c>
      <c r="H1153" s="247" t="str">
        <f ca="1">IF(ISERROR($S1153),"",OFFSET('Smelter Reference List'!$G$4,$S1153-4,0))</f>
        <v/>
      </c>
      <c r="I1153" s="248" t="str">
        <f ca="1">IF(ISERROR($S1153),"",OFFSET('Smelter Reference List'!$H$4,$S1153-4,0))</f>
        <v/>
      </c>
      <c r="J1153" s="248" t="str">
        <f ca="1">IF(ISERROR($S1153),"",OFFSET('Smelter Reference List'!$I$4,$S1153-4,0))</f>
        <v/>
      </c>
      <c r="K1153" s="245"/>
      <c r="L1153" s="245"/>
      <c r="M1153" s="245"/>
      <c r="N1153" s="245"/>
      <c r="O1153" s="245"/>
      <c r="P1153" s="245"/>
      <c r="Q1153" s="246"/>
      <c r="R1153" s="233"/>
      <c r="S1153" s="234" t="e">
        <f>IF(C1153="",NA(),MATCH($B1153&amp;$C1153,'Smelter Reference List'!$J:$J,0))</f>
        <v>#N/A</v>
      </c>
      <c r="T1153" s="235"/>
      <c r="U1153" s="235">
        <f t="shared" ca="1" si="34"/>
        <v>0</v>
      </c>
      <c r="V1153" s="235"/>
      <c r="W1153" s="235"/>
      <c r="Y1153" s="228" t="str">
        <f t="shared" si="35"/>
        <v/>
      </c>
    </row>
    <row r="1154" spans="1:25" s="228" customFormat="1" ht="20.25">
      <c r="A1154" s="257"/>
      <c r="B1154" s="232" t="str">
        <f>IF(LEN(A1154)=0,"",INDEX('Smelter Reference List'!$A:$A,MATCH($A1154,'Smelter Reference List'!$E:$E,0)))</f>
        <v/>
      </c>
      <c r="C1154" s="297" t="str">
        <f>IF(LEN(A1154)=0,"",INDEX('Smelter Reference List'!$C:$C,MATCH($A1154,'Smelter Reference List'!$E:$E,0)))</f>
        <v/>
      </c>
      <c r="D1154" s="161" t="str">
        <f ca="1">IF(ISERROR($S1154),"",OFFSET('Smelter Reference List'!$C$4,$S1154-4,0)&amp;"")</f>
        <v/>
      </c>
      <c r="E1154" s="161" t="str">
        <f ca="1">IF(ISERROR($S1154),"",OFFSET('Smelter Reference List'!$D$4,$S1154-4,0)&amp;"")</f>
        <v/>
      </c>
      <c r="F1154" s="161" t="str">
        <f ca="1">IF(ISERROR($S1154),"",OFFSET('Smelter Reference List'!$E$4,$S1154-4,0))</f>
        <v/>
      </c>
      <c r="G1154" s="161" t="str">
        <f ca="1">IF(C1154=$U$4,"Enter smelter details", IF(ISERROR($S1154),"",OFFSET('Smelter Reference List'!$F$4,$S1154-4,0)))</f>
        <v/>
      </c>
      <c r="H1154" s="247" t="str">
        <f ca="1">IF(ISERROR($S1154),"",OFFSET('Smelter Reference List'!$G$4,$S1154-4,0))</f>
        <v/>
      </c>
      <c r="I1154" s="248" t="str">
        <f ca="1">IF(ISERROR($S1154),"",OFFSET('Smelter Reference List'!$H$4,$S1154-4,0))</f>
        <v/>
      </c>
      <c r="J1154" s="248" t="str">
        <f ca="1">IF(ISERROR($S1154),"",OFFSET('Smelter Reference List'!$I$4,$S1154-4,0))</f>
        <v/>
      </c>
      <c r="K1154" s="245"/>
      <c r="L1154" s="245"/>
      <c r="M1154" s="245"/>
      <c r="N1154" s="245"/>
      <c r="O1154" s="245"/>
      <c r="P1154" s="245"/>
      <c r="Q1154" s="246"/>
      <c r="R1154" s="233"/>
      <c r="S1154" s="234" t="e">
        <f>IF(C1154="",NA(),MATCH($B1154&amp;$C1154,'Smelter Reference List'!$J:$J,0))</f>
        <v>#N/A</v>
      </c>
      <c r="T1154" s="235"/>
      <c r="U1154" s="235">
        <f t="shared" ca="1" si="34"/>
        <v>0</v>
      </c>
      <c r="V1154" s="235"/>
      <c r="W1154" s="235"/>
      <c r="Y1154" s="228" t="str">
        <f t="shared" si="35"/>
        <v/>
      </c>
    </row>
    <row r="1155" spans="1:25" s="228" customFormat="1" ht="20.25">
      <c r="A1155" s="257"/>
      <c r="B1155" s="232" t="str">
        <f>IF(LEN(A1155)=0,"",INDEX('Smelter Reference List'!$A:$A,MATCH($A1155,'Smelter Reference List'!$E:$E,0)))</f>
        <v/>
      </c>
      <c r="C1155" s="297" t="str">
        <f>IF(LEN(A1155)=0,"",INDEX('Smelter Reference List'!$C:$C,MATCH($A1155,'Smelter Reference List'!$E:$E,0)))</f>
        <v/>
      </c>
      <c r="D1155" s="161" t="str">
        <f ca="1">IF(ISERROR($S1155),"",OFFSET('Smelter Reference List'!$C$4,$S1155-4,0)&amp;"")</f>
        <v/>
      </c>
      <c r="E1155" s="161" t="str">
        <f ca="1">IF(ISERROR($S1155),"",OFFSET('Smelter Reference List'!$D$4,$S1155-4,0)&amp;"")</f>
        <v/>
      </c>
      <c r="F1155" s="161" t="str">
        <f ca="1">IF(ISERROR($S1155),"",OFFSET('Smelter Reference List'!$E$4,$S1155-4,0))</f>
        <v/>
      </c>
      <c r="G1155" s="161" t="str">
        <f ca="1">IF(C1155=$U$4,"Enter smelter details", IF(ISERROR($S1155),"",OFFSET('Smelter Reference List'!$F$4,$S1155-4,0)))</f>
        <v/>
      </c>
      <c r="H1155" s="247" t="str">
        <f ca="1">IF(ISERROR($S1155),"",OFFSET('Smelter Reference List'!$G$4,$S1155-4,0))</f>
        <v/>
      </c>
      <c r="I1155" s="248" t="str">
        <f ca="1">IF(ISERROR($S1155),"",OFFSET('Smelter Reference List'!$H$4,$S1155-4,0))</f>
        <v/>
      </c>
      <c r="J1155" s="248" t="str">
        <f ca="1">IF(ISERROR($S1155),"",OFFSET('Smelter Reference List'!$I$4,$S1155-4,0))</f>
        <v/>
      </c>
      <c r="K1155" s="245"/>
      <c r="L1155" s="245"/>
      <c r="M1155" s="245"/>
      <c r="N1155" s="245"/>
      <c r="O1155" s="245"/>
      <c r="P1155" s="245"/>
      <c r="Q1155" s="246"/>
      <c r="R1155" s="233"/>
      <c r="S1155" s="234" t="e">
        <f>IF(C1155="",NA(),MATCH($B1155&amp;$C1155,'Smelter Reference List'!$J:$J,0))</f>
        <v>#N/A</v>
      </c>
      <c r="T1155" s="235"/>
      <c r="U1155" s="235">
        <f t="shared" ca="1" si="34"/>
        <v>0</v>
      </c>
      <c r="V1155" s="235"/>
      <c r="W1155" s="235"/>
      <c r="Y1155" s="228" t="str">
        <f t="shared" si="35"/>
        <v/>
      </c>
    </row>
    <row r="1156" spans="1:25" s="228" customFormat="1" ht="20.25">
      <c r="A1156" s="257"/>
      <c r="B1156" s="232" t="str">
        <f>IF(LEN(A1156)=0,"",INDEX('Smelter Reference List'!$A:$A,MATCH($A1156,'Smelter Reference List'!$E:$E,0)))</f>
        <v/>
      </c>
      <c r="C1156" s="297" t="str">
        <f>IF(LEN(A1156)=0,"",INDEX('Smelter Reference List'!$C:$C,MATCH($A1156,'Smelter Reference List'!$E:$E,0)))</f>
        <v/>
      </c>
      <c r="D1156" s="161" t="str">
        <f ca="1">IF(ISERROR($S1156),"",OFFSET('Smelter Reference List'!$C$4,$S1156-4,0)&amp;"")</f>
        <v/>
      </c>
      <c r="E1156" s="161" t="str">
        <f ca="1">IF(ISERROR($S1156),"",OFFSET('Smelter Reference List'!$D$4,$S1156-4,0)&amp;"")</f>
        <v/>
      </c>
      <c r="F1156" s="161" t="str">
        <f ca="1">IF(ISERROR($S1156),"",OFFSET('Smelter Reference List'!$E$4,$S1156-4,0))</f>
        <v/>
      </c>
      <c r="G1156" s="161" t="str">
        <f ca="1">IF(C1156=$U$4,"Enter smelter details", IF(ISERROR($S1156),"",OFFSET('Smelter Reference List'!$F$4,$S1156-4,0)))</f>
        <v/>
      </c>
      <c r="H1156" s="247" t="str">
        <f ca="1">IF(ISERROR($S1156),"",OFFSET('Smelter Reference List'!$G$4,$S1156-4,0))</f>
        <v/>
      </c>
      <c r="I1156" s="248" t="str">
        <f ca="1">IF(ISERROR($S1156),"",OFFSET('Smelter Reference List'!$H$4,$S1156-4,0))</f>
        <v/>
      </c>
      <c r="J1156" s="248" t="str">
        <f ca="1">IF(ISERROR($S1156),"",OFFSET('Smelter Reference List'!$I$4,$S1156-4,0))</f>
        <v/>
      </c>
      <c r="K1156" s="245"/>
      <c r="L1156" s="245"/>
      <c r="M1156" s="245"/>
      <c r="N1156" s="245"/>
      <c r="O1156" s="245"/>
      <c r="P1156" s="245"/>
      <c r="Q1156" s="246"/>
      <c r="R1156" s="233"/>
      <c r="S1156" s="234" t="e">
        <f>IF(C1156="",NA(),MATCH($B1156&amp;$C1156,'Smelter Reference List'!$J:$J,0))</f>
        <v>#N/A</v>
      </c>
      <c r="T1156" s="235"/>
      <c r="U1156" s="235">
        <f t="shared" ca="1" si="34"/>
        <v>0</v>
      </c>
      <c r="V1156" s="235"/>
      <c r="W1156" s="235"/>
      <c r="Y1156" s="228" t="str">
        <f t="shared" si="35"/>
        <v/>
      </c>
    </row>
    <row r="1157" spans="1:25" s="228" customFormat="1" ht="20.25">
      <c r="A1157" s="257"/>
      <c r="B1157" s="232" t="str">
        <f>IF(LEN(A1157)=0,"",INDEX('Smelter Reference List'!$A:$A,MATCH($A1157,'Smelter Reference List'!$E:$E,0)))</f>
        <v/>
      </c>
      <c r="C1157" s="297" t="str">
        <f>IF(LEN(A1157)=0,"",INDEX('Smelter Reference List'!$C:$C,MATCH($A1157,'Smelter Reference List'!$E:$E,0)))</f>
        <v/>
      </c>
      <c r="D1157" s="161" t="str">
        <f ca="1">IF(ISERROR($S1157),"",OFFSET('Smelter Reference List'!$C$4,$S1157-4,0)&amp;"")</f>
        <v/>
      </c>
      <c r="E1157" s="161" t="str">
        <f ca="1">IF(ISERROR($S1157),"",OFFSET('Smelter Reference List'!$D$4,$S1157-4,0)&amp;"")</f>
        <v/>
      </c>
      <c r="F1157" s="161" t="str">
        <f ca="1">IF(ISERROR($S1157),"",OFFSET('Smelter Reference List'!$E$4,$S1157-4,0))</f>
        <v/>
      </c>
      <c r="G1157" s="161" t="str">
        <f ca="1">IF(C1157=$U$4,"Enter smelter details", IF(ISERROR($S1157),"",OFFSET('Smelter Reference List'!$F$4,$S1157-4,0)))</f>
        <v/>
      </c>
      <c r="H1157" s="247" t="str">
        <f ca="1">IF(ISERROR($S1157),"",OFFSET('Smelter Reference List'!$G$4,$S1157-4,0))</f>
        <v/>
      </c>
      <c r="I1157" s="248" t="str">
        <f ca="1">IF(ISERROR($S1157),"",OFFSET('Smelter Reference List'!$H$4,$S1157-4,0))</f>
        <v/>
      </c>
      <c r="J1157" s="248" t="str">
        <f ca="1">IF(ISERROR($S1157),"",OFFSET('Smelter Reference List'!$I$4,$S1157-4,0))</f>
        <v/>
      </c>
      <c r="K1157" s="245"/>
      <c r="L1157" s="245"/>
      <c r="M1157" s="245"/>
      <c r="N1157" s="245"/>
      <c r="O1157" s="245"/>
      <c r="P1157" s="245"/>
      <c r="Q1157" s="246"/>
      <c r="R1157" s="233"/>
      <c r="S1157" s="234" t="e">
        <f>IF(C1157="",NA(),MATCH($B1157&amp;$C1157,'Smelter Reference List'!$J:$J,0))</f>
        <v>#N/A</v>
      </c>
      <c r="T1157" s="235"/>
      <c r="U1157" s="235">
        <f t="shared" ca="1" si="34"/>
        <v>0</v>
      </c>
      <c r="V1157" s="235"/>
      <c r="W1157" s="235"/>
      <c r="Y1157" s="228" t="str">
        <f t="shared" si="35"/>
        <v/>
      </c>
    </row>
    <row r="1158" spans="1:25" s="228" customFormat="1" ht="20.25">
      <c r="A1158" s="257"/>
      <c r="B1158" s="232" t="str">
        <f>IF(LEN(A1158)=0,"",INDEX('Smelter Reference List'!$A:$A,MATCH($A1158,'Smelter Reference List'!$E:$E,0)))</f>
        <v/>
      </c>
      <c r="C1158" s="297" t="str">
        <f>IF(LEN(A1158)=0,"",INDEX('Smelter Reference List'!$C:$C,MATCH($A1158,'Smelter Reference List'!$E:$E,0)))</f>
        <v/>
      </c>
      <c r="D1158" s="161" t="str">
        <f ca="1">IF(ISERROR($S1158),"",OFFSET('Smelter Reference List'!$C$4,$S1158-4,0)&amp;"")</f>
        <v/>
      </c>
      <c r="E1158" s="161" t="str">
        <f ca="1">IF(ISERROR($S1158),"",OFFSET('Smelter Reference List'!$D$4,$S1158-4,0)&amp;"")</f>
        <v/>
      </c>
      <c r="F1158" s="161" t="str">
        <f ca="1">IF(ISERROR($S1158),"",OFFSET('Smelter Reference List'!$E$4,$S1158-4,0))</f>
        <v/>
      </c>
      <c r="G1158" s="161" t="str">
        <f ca="1">IF(C1158=$U$4,"Enter smelter details", IF(ISERROR($S1158),"",OFFSET('Smelter Reference List'!$F$4,$S1158-4,0)))</f>
        <v/>
      </c>
      <c r="H1158" s="247" t="str">
        <f ca="1">IF(ISERROR($S1158),"",OFFSET('Smelter Reference List'!$G$4,$S1158-4,0))</f>
        <v/>
      </c>
      <c r="I1158" s="248" t="str">
        <f ca="1">IF(ISERROR($S1158),"",OFFSET('Smelter Reference List'!$H$4,$S1158-4,0))</f>
        <v/>
      </c>
      <c r="J1158" s="248" t="str">
        <f ca="1">IF(ISERROR($S1158),"",OFFSET('Smelter Reference List'!$I$4,$S1158-4,0))</f>
        <v/>
      </c>
      <c r="K1158" s="245"/>
      <c r="L1158" s="245"/>
      <c r="M1158" s="245"/>
      <c r="N1158" s="245"/>
      <c r="O1158" s="245"/>
      <c r="P1158" s="245"/>
      <c r="Q1158" s="246"/>
      <c r="R1158" s="233"/>
      <c r="S1158" s="234" t="e">
        <f>IF(C1158="",NA(),MATCH($B1158&amp;$C1158,'Smelter Reference List'!$J:$J,0))</f>
        <v>#N/A</v>
      </c>
      <c r="T1158" s="235"/>
      <c r="U1158" s="235">
        <f t="shared" ref="U1158:U1221" ca="1" si="36">IF(AND(C1158="Smelter not listed",OR(LEN(D1158)=0,LEN(E1158)=0)),1,0)</f>
        <v>0</v>
      </c>
      <c r="V1158" s="235"/>
      <c r="W1158" s="235"/>
      <c r="Y1158" s="228" t="str">
        <f t="shared" ref="Y1158:Y1221" si="37">B1158&amp;C1158</f>
        <v/>
      </c>
    </row>
    <row r="1159" spans="1:25" s="228" customFormat="1" ht="20.25">
      <c r="A1159" s="257"/>
      <c r="B1159" s="232" t="str">
        <f>IF(LEN(A1159)=0,"",INDEX('Smelter Reference List'!$A:$A,MATCH($A1159,'Smelter Reference List'!$E:$E,0)))</f>
        <v/>
      </c>
      <c r="C1159" s="297" t="str">
        <f>IF(LEN(A1159)=0,"",INDEX('Smelter Reference List'!$C:$C,MATCH($A1159,'Smelter Reference List'!$E:$E,0)))</f>
        <v/>
      </c>
      <c r="D1159" s="161" t="str">
        <f ca="1">IF(ISERROR($S1159),"",OFFSET('Smelter Reference List'!$C$4,$S1159-4,0)&amp;"")</f>
        <v/>
      </c>
      <c r="E1159" s="161" t="str">
        <f ca="1">IF(ISERROR($S1159),"",OFFSET('Smelter Reference List'!$D$4,$S1159-4,0)&amp;"")</f>
        <v/>
      </c>
      <c r="F1159" s="161" t="str">
        <f ca="1">IF(ISERROR($S1159),"",OFFSET('Smelter Reference List'!$E$4,$S1159-4,0))</f>
        <v/>
      </c>
      <c r="G1159" s="161" t="str">
        <f ca="1">IF(C1159=$U$4,"Enter smelter details", IF(ISERROR($S1159),"",OFFSET('Smelter Reference List'!$F$4,$S1159-4,0)))</f>
        <v/>
      </c>
      <c r="H1159" s="247" t="str">
        <f ca="1">IF(ISERROR($S1159),"",OFFSET('Smelter Reference List'!$G$4,$S1159-4,0))</f>
        <v/>
      </c>
      <c r="I1159" s="248" t="str">
        <f ca="1">IF(ISERROR($S1159),"",OFFSET('Smelter Reference List'!$H$4,$S1159-4,0))</f>
        <v/>
      </c>
      <c r="J1159" s="248" t="str">
        <f ca="1">IF(ISERROR($S1159),"",OFFSET('Smelter Reference List'!$I$4,$S1159-4,0))</f>
        <v/>
      </c>
      <c r="K1159" s="245"/>
      <c r="L1159" s="245"/>
      <c r="M1159" s="245"/>
      <c r="N1159" s="245"/>
      <c r="O1159" s="245"/>
      <c r="P1159" s="245"/>
      <c r="Q1159" s="246"/>
      <c r="R1159" s="233"/>
      <c r="S1159" s="234" t="e">
        <f>IF(C1159="",NA(),MATCH($B1159&amp;$C1159,'Smelter Reference List'!$J:$J,0))</f>
        <v>#N/A</v>
      </c>
      <c r="T1159" s="235"/>
      <c r="U1159" s="235">
        <f t="shared" ca="1" si="36"/>
        <v>0</v>
      </c>
      <c r="V1159" s="235"/>
      <c r="W1159" s="235"/>
      <c r="Y1159" s="228" t="str">
        <f t="shared" si="37"/>
        <v/>
      </c>
    </row>
    <row r="1160" spans="1:25" s="228" customFormat="1" ht="20.25">
      <c r="A1160" s="257"/>
      <c r="B1160" s="232" t="str">
        <f>IF(LEN(A1160)=0,"",INDEX('Smelter Reference List'!$A:$A,MATCH($A1160,'Smelter Reference List'!$E:$E,0)))</f>
        <v/>
      </c>
      <c r="C1160" s="297" t="str">
        <f>IF(LEN(A1160)=0,"",INDEX('Smelter Reference List'!$C:$C,MATCH($A1160,'Smelter Reference List'!$E:$E,0)))</f>
        <v/>
      </c>
      <c r="D1160" s="161" t="str">
        <f ca="1">IF(ISERROR($S1160),"",OFFSET('Smelter Reference List'!$C$4,$S1160-4,0)&amp;"")</f>
        <v/>
      </c>
      <c r="E1160" s="161" t="str">
        <f ca="1">IF(ISERROR($S1160),"",OFFSET('Smelter Reference List'!$D$4,$S1160-4,0)&amp;"")</f>
        <v/>
      </c>
      <c r="F1160" s="161" t="str">
        <f ca="1">IF(ISERROR($S1160),"",OFFSET('Smelter Reference List'!$E$4,$S1160-4,0))</f>
        <v/>
      </c>
      <c r="G1160" s="161" t="str">
        <f ca="1">IF(C1160=$U$4,"Enter smelter details", IF(ISERROR($S1160),"",OFFSET('Smelter Reference List'!$F$4,$S1160-4,0)))</f>
        <v/>
      </c>
      <c r="H1160" s="247" t="str">
        <f ca="1">IF(ISERROR($S1160),"",OFFSET('Smelter Reference List'!$G$4,$S1160-4,0))</f>
        <v/>
      </c>
      <c r="I1160" s="248" t="str">
        <f ca="1">IF(ISERROR($S1160),"",OFFSET('Smelter Reference List'!$H$4,$S1160-4,0))</f>
        <v/>
      </c>
      <c r="J1160" s="248" t="str">
        <f ca="1">IF(ISERROR($S1160),"",OFFSET('Smelter Reference List'!$I$4,$S1160-4,0))</f>
        <v/>
      </c>
      <c r="K1160" s="245"/>
      <c r="L1160" s="245"/>
      <c r="M1160" s="245"/>
      <c r="N1160" s="245"/>
      <c r="O1160" s="245"/>
      <c r="P1160" s="245"/>
      <c r="Q1160" s="246"/>
      <c r="R1160" s="233"/>
      <c r="S1160" s="234" t="e">
        <f>IF(C1160="",NA(),MATCH($B1160&amp;$C1160,'Smelter Reference List'!$J:$J,0))</f>
        <v>#N/A</v>
      </c>
      <c r="T1160" s="235"/>
      <c r="U1160" s="235">
        <f t="shared" ca="1" si="36"/>
        <v>0</v>
      </c>
      <c r="V1160" s="235"/>
      <c r="W1160" s="235"/>
      <c r="Y1160" s="228" t="str">
        <f t="shared" si="37"/>
        <v/>
      </c>
    </row>
    <row r="1161" spans="1:25" s="228" customFormat="1" ht="20.25">
      <c r="A1161" s="257"/>
      <c r="B1161" s="232" t="str">
        <f>IF(LEN(A1161)=0,"",INDEX('Smelter Reference List'!$A:$A,MATCH($A1161,'Smelter Reference List'!$E:$E,0)))</f>
        <v/>
      </c>
      <c r="C1161" s="297" t="str">
        <f>IF(LEN(A1161)=0,"",INDEX('Smelter Reference List'!$C:$C,MATCH($A1161,'Smelter Reference List'!$E:$E,0)))</f>
        <v/>
      </c>
      <c r="D1161" s="161" t="str">
        <f ca="1">IF(ISERROR($S1161),"",OFFSET('Smelter Reference List'!$C$4,$S1161-4,0)&amp;"")</f>
        <v/>
      </c>
      <c r="E1161" s="161" t="str">
        <f ca="1">IF(ISERROR($S1161),"",OFFSET('Smelter Reference List'!$D$4,$S1161-4,0)&amp;"")</f>
        <v/>
      </c>
      <c r="F1161" s="161" t="str">
        <f ca="1">IF(ISERROR($S1161),"",OFFSET('Smelter Reference List'!$E$4,$S1161-4,0))</f>
        <v/>
      </c>
      <c r="G1161" s="161" t="str">
        <f ca="1">IF(C1161=$U$4,"Enter smelter details", IF(ISERROR($S1161),"",OFFSET('Smelter Reference List'!$F$4,$S1161-4,0)))</f>
        <v/>
      </c>
      <c r="H1161" s="247" t="str">
        <f ca="1">IF(ISERROR($S1161),"",OFFSET('Smelter Reference List'!$G$4,$S1161-4,0))</f>
        <v/>
      </c>
      <c r="I1161" s="248" t="str">
        <f ca="1">IF(ISERROR($S1161),"",OFFSET('Smelter Reference List'!$H$4,$S1161-4,0))</f>
        <v/>
      </c>
      <c r="J1161" s="248" t="str">
        <f ca="1">IF(ISERROR($S1161),"",OFFSET('Smelter Reference List'!$I$4,$S1161-4,0))</f>
        <v/>
      </c>
      <c r="K1161" s="245"/>
      <c r="L1161" s="245"/>
      <c r="M1161" s="245"/>
      <c r="N1161" s="245"/>
      <c r="O1161" s="245"/>
      <c r="P1161" s="245"/>
      <c r="Q1161" s="246"/>
      <c r="R1161" s="233"/>
      <c r="S1161" s="234" t="e">
        <f>IF(C1161="",NA(),MATCH($B1161&amp;$C1161,'Smelter Reference List'!$J:$J,0))</f>
        <v>#N/A</v>
      </c>
      <c r="T1161" s="235"/>
      <c r="U1161" s="235">
        <f t="shared" ca="1" si="36"/>
        <v>0</v>
      </c>
      <c r="V1161" s="235"/>
      <c r="W1161" s="235"/>
      <c r="Y1161" s="228" t="str">
        <f t="shared" si="37"/>
        <v/>
      </c>
    </row>
    <row r="1162" spans="1:25" s="228" customFormat="1" ht="20.25">
      <c r="A1162" s="257"/>
      <c r="B1162" s="232" t="str">
        <f>IF(LEN(A1162)=0,"",INDEX('Smelter Reference List'!$A:$A,MATCH($A1162,'Smelter Reference List'!$E:$E,0)))</f>
        <v/>
      </c>
      <c r="C1162" s="297" t="str">
        <f>IF(LEN(A1162)=0,"",INDEX('Smelter Reference List'!$C:$C,MATCH($A1162,'Smelter Reference List'!$E:$E,0)))</f>
        <v/>
      </c>
      <c r="D1162" s="161" t="str">
        <f ca="1">IF(ISERROR($S1162),"",OFFSET('Smelter Reference List'!$C$4,$S1162-4,0)&amp;"")</f>
        <v/>
      </c>
      <c r="E1162" s="161" t="str">
        <f ca="1">IF(ISERROR($S1162),"",OFFSET('Smelter Reference List'!$D$4,$S1162-4,0)&amp;"")</f>
        <v/>
      </c>
      <c r="F1162" s="161" t="str">
        <f ca="1">IF(ISERROR($S1162),"",OFFSET('Smelter Reference List'!$E$4,$S1162-4,0))</f>
        <v/>
      </c>
      <c r="G1162" s="161" t="str">
        <f ca="1">IF(C1162=$U$4,"Enter smelter details", IF(ISERROR($S1162),"",OFFSET('Smelter Reference List'!$F$4,$S1162-4,0)))</f>
        <v/>
      </c>
      <c r="H1162" s="247" t="str">
        <f ca="1">IF(ISERROR($S1162),"",OFFSET('Smelter Reference List'!$G$4,$S1162-4,0))</f>
        <v/>
      </c>
      <c r="I1162" s="248" t="str">
        <f ca="1">IF(ISERROR($S1162),"",OFFSET('Smelter Reference List'!$H$4,$S1162-4,0))</f>
        <v/>
      </c>
      <c r="J1162" s="248" t="str">
        <f ca="1">IF(ISERROR($S1162),"",OFFSET('Smelter Reference List'!$I$4,$S1162-4,0))</f>
        <v/>
      </c>
      <c r="K1162" s="245"/>
      <c r="L1162" s="245"/>
      <c r="M1162" s="245"/>
      <c r="N1162" s="245"/>
      <c r="O1162" s="245"/>
      <c r="P1162" s="245"/>
      <c r="Q1162" s="246"/>
      <c r="R1162" s="233"/>
      <c r="S1162" s="234" t="e">
        <f>IF(C1162="",NA(),MATCH($B1162&amp;$C1162,'Smelter Reference List'!$J:$J,0))</f>
        <v>#N/A</v>
      </c>
      <c r="T1162" s="235"/>
      <c r="U1162" s="235">
        <f t="shared" ca="1" si="36"/>
        <v>0</v>
      </c>
      <c r="V1162" s="235"/>
      <c r="W1162" s="235"/>
      <c r="Y1162" s="228" t="str">
        <f t="shared" si="37"/>
        <v/>
      </c>
    </row>
    <row r="1163" spans="1:25" s="228" customFormat="1" ht="20.25">
      <c r="A1163" s="257"/>
      <c r="B1163" s="232" t="str">
        <f>IF(LEN(A1163)=0,"",INDEX('Smelter Reference List'!$A:$A,MATCH($A1163,'Smelter Reference List'!$E:$E,0)))</f>
        <v/>
      </c>
      <c r="C1163" s="297" t="str">
        <f>IF(LEN(A1163)=0,"",INDEX('Smelter Reference List'!$C:$C,MATCH($A1163,'Smelter Reference List'!$E:$E,0)))</f>
        <v/>
      </c>
      <c r="D1163" s="161" t="str">
        <f ca="1">IF(ISERROR($S1163),"",OFFSET('Smelter Reference List'!$C$4,$S1163-4,0)&amp;"")</f>
        <v/>
      </c>
      <c r="E1163" s="161" t="str">
        <f ca="1">IF(ISERROR($S1163),"",OFFSET('Smelter Reference List'!$D$4,$S1163-4,0)&amp;"")</f>
        <v/>
      </c>
      <c r="F1163" s="161" t="str">
        <f ca="1">IF(ISERROR($S1163),"",OFFSET('Smelter Reference List'!$E$4,$S1163-4,0))</f>
        <v/>
      </c>
      <c r="G1163" s="161" t="str">
        <f ca="1">IF(C1163=$U$4,"Enter smelter details", IF(ISERROR($S1163),"",OFFSET('Smelter Reference List'!$F$4,$S1163-4,0)))</f>
        <v/>
      </c>
      <c r="H1163" s="247" t="str">
        <f ca="1">IF(ISERROR($S1163),"",OFFSET('Smelter Reference List'!$G$4,$S1163-4,0))</f>
        <v/>
      </c>
      <c r="I1163" s="248" t="str">
        <f ca="1">IF(ISERROR($S1163),"",OFFSET('Smelter Reference List'!$H$4,$S1163-4,0))</f>
        <v/>
      </c>
      <c r="J1163" s="248" t="str">
        <f ca="1">IF(ISERROR($S1163),"",OFFSET('Smelter Reference List'!$I$4,$S1163-4,0))</f>
        <v/>
      </c>
      <c r="K1163" s="245"/>
      <c r="L1163" s="245"/>
      <c r="M1163" s="245"/>
      <c r="N1163" s="245"/>
      <c r="O1163" s="245"/>
      <c r="P1163" s="245"/>
      <c r="Q1163" s="246"/>
      <c r="R1163" s="233"/>
      <c r="S1163" s="234" t="e">
        <f>IF(C1163="",NA(),MATCH($B1163&amp;$C1163,'Smelter Reference List'!$J:$J,0))</f>
        <v>#N/A</v>
      </c>
      <c r="T1163" s="235"/>
      <c r="U1163" s="235">
        <f t="shared" ca="1" si="36"/>
        <v>0</v>
      </c>
      <c r="V1163" s="235"/>
      <c r="W1163" s="235"/>
      <c r="Y1163" s="228" t="str">
        <f t="shared" si="37"/>
        <v/>
      </c>
    </row>
    <row r="1164" spans="1:25" s="228" customFormat="1" ht="20.25">
      <c r="A1164" s="257"/>
      <c r="B1164" s="232" t="str">
        <f>IF(LEN(A1164)=0,"",INDEX('Smelter Reference List'!$A:$A,MATCH($A1164,'Smelter Reference List'!$E:$E,0)))</f>
        <v/>
      </c>
      <c r="C1164" s="297" t="str">
        <f>IF(LEN(A1164)=0,"",INDEX('Smelter Reference List'!$C:$C,MATCH($A1164,'Smelter Reference List'!$E:$E,0)))</f>
        <v/>
      </c>
      <c r="D1164" s="161" t="str">
        <f ca="1">IF(ISERROR($S1164),"",OFFSET('Smelter Reference List'!$C$4,$S1164-4,0)&amp;"")</f>
        <v/>
      </c>
      <c r="E1164" s="161" t="str">
        <f ca="1">IF(ISERROR($S1164),"",OFFSET('Smelter Reference List'!$D$4,$S1164-4,0)&amp;"")</f>
        <v/>
      </c>
      <c r="F1164" s="161" t="str">
        <f ca="1">IF(ISERROR($S1164),"",OFFSET('Smelter Reference List'!$E$4,$S1164-4,0))</f>
        <v/>
      </c>
      <c r="G1164" s="161" t="str">
        <f ca="1">IF(C1164=$U$4,"Enter smelter details", IF(ISERROR($S1164),"",OFFSET('Smelter Reference List'!$F$4,$S1164-4,0)))</f>
        <v/>
      </c>
      <c r="H1164" s="247" t="str">
        <f ca="1">IF(ISERROR($S1164),"",OFFSET('Smelter Reference List'!$G$4,$S1164-4,0))</f>
        <v/>
      </c>
      <c r="I1164" s="248" t="str">
        <f ca="1">IF(ISERROR($S1164),"",OFFSET('Smelter Reference List'!$H$4,$S1164-4,0))</f>
        <v/>
      </c>
      <c r="J1164" s="248" t="str">
        <f ca="1">IF(ISERROR($S1164),"",OFFSET('Smelter Reference List'!$I$4,$S1164-4,0))</f>
        <v/>
      </c>
      <c r="K1164" s="245"/>
      <c r="L1164" s="245"/>
      <c r="M1164" s="245"/>
      <c r="N1164" s="245"/>
      <c r="O1164" s="245"/>
      <c r="P1164" s="245"/>
      <c r="Q1164" s="246"/>
      <c r="R1164" s="233"/>
      <c r="S1164" s="234" t="e">
        <f>IF(C1164="",NA(),MATCH($B1164&amp;$C1164,'Smelter Reference List'!$J:$J,0))</f>
        <v>#N/A</v>
      </c>
      <c r="T1164" s="235"/>
      <c r="U1164" s="235">
        <f t="shared" ca="1" si="36"/>
        <v>0</v>
      </c>
      <c r="V1164" s="235"/>
      <c r="W1164" s="235"/>
      <c r="Y1164" s="228" t="str">
        <f t="shared" si="37"/>
        <v/>
      </c>
    </row>
    <row r="1165" spans="1:25" s="228" customFormat="1" ht="20.25">
      <c r="A1165" s="257"/>
      <c r="B1165" s="232" t="str">
        <f>IF(LEN(A1165)=0,"",INDEX('Smelter Reference List'!$A:$A,MATCH($A1165,'Smelter Reference List'!$E:$E,0)))</f>
        <v/>
      </c>
      <c r="C1165" s="297" t="str">
        <f>IF(LEN(A1165)=0,"",INDEX('Smelter Reference List'!$C:$C,MATCH($A1165,'Smelter Reference List'!$E:$E,0)))</f>
        <v/>
      </c>
      <c r="D1165" s="161" t="str">
        <f ca="1">IF(ISERROR($S1165),"",OFFSET('Smelter Reference List'!$C$4,$S1165-4,0)&amp;"")</f>
        <v/>
      </c>
      <c r="E1165" s="161" t="str">
        <f ca="1">IF(ISERROR($S1165),"",OFFSET('Smelter Reference List'!$D$4,$S1165-4,0)&amp;"")</f>
        <v/>
      </c>
      <c r="F1165" s="161" t="str">
        <f ca="1">IF(ISERROR($S1165),"",OFFSET('Smelter Reference List'!$E$4,$S1165-4,0))</f>
        <v/>
      </c>
      <c r="G1165" s="161" t="str">
        <f ca="1">IF(C1165=$U$4,"Enter smelter details", IF(ISERROR($S1165),"",OFFSET('Smelter Reference List'!$F$4,$S1165-4,0)))</f>
        <v/>
      </c>
      <c r="H1165" s="247" t="str">
        <f ca="1">IF(ISERROR($S1165),"",OFFSET('Smelter Reference List'!$G$4,$S1165-4,0))</f>
        <v/>
      </c>
      <c r="I1165" s="248" t="str">
        <f ca="1">IF(ISERROR($S1165),"",OFFSET('Smelter Reference List'!$H$4,$S1165-4,0))</f>
        <v/>
      </c>
      <c r="J1165" s="248" t="str">
        <f ca="1">IF(ISERROR($S1165),"",OFFSET('Smelter Reference List'!$I$4,$S1165-4,0))</f>
        <v/>
      </c>
      <c r="K1165" s="245"/>
      <c r="L1165" s="245"/>
      <c r="M1165" s="245"/>
      <c r="N1165" s="245"/>
      <c r="O1165" s="245"/>
      <c r="P1165" s="245"/>
      <c r="Q1165" s="246"/>
      <c r="R1165" s="233"/>
      <c r="S1165" s="234" t="e">
        <f>IF(C1165="",NA(),MATCH($B1165&amp;$C1165,'Smelter Reference List'!$J:$J,0))</f>
        <v>#N/A</v>
      </c>
      <c r="T1165" s="235"/>
      <c r="U1165" s="235">
        <f t="shared" ca="1" si="36"/>
        <v>0</v>
      </c>
      <c r="V1165" s="235"/>
      <c r="W1165" s="235"/>
      <c r="Y1165" s="228" t="str">
        <f t="shared" si="37"/>
        <v/>
      </c>
    </row>
    <row r="1166" spans="1:25" s="228" customFormat="1" ht="20.25">
      <c r="A1166" s="257"/>
      <c r="B1166" s="232" t="str">
        <f>IF(LEN(A1166)=0,"",INDEX('Smelter Reference List'!$A:$A,MATCH($A1166,'Smelter Reference List'!$E:$E,0)))</f>
        <v/>
      </c>
      <c r="C1166" s="297" t="str">
        <f>IF(LEN(A1166)=0,"",INDEX('Smelter Reference List'!$C:$C,MATCH($A1166,'Smelter Reference List'!$E:$E,0)))</f>
        <v/>
      </c>
      <c r="D1166" s="161" t="str">
        <f ca="1">IF(ISERROR($S1166),"",OFFSET('Smelter Reference List'!$C$4,$S1166-4,0)&amp;"")</f>
        <v/>
      </c>
      <c r="E1166" s="161" t="str">
        <f ca="1">IF(ISERROR($S1166),"",OFFSET('Smelter Reference List'!$D$4,$S1166-4,0)&amp;"")</f>
        <v/>
      </c>
      <c r="F1166" s="161" t="str">
        <f ca="1">IF(ISERROR($S1166),"",OFFSET('Smelter Reference List'!$E$4,$S1166-4,0))</f>
        <v/>
      </c>
      <c r="G1166" s="161" t="str">
        <f ca="1">IF(C1166=$U$4,"Enter smelter details", IF(ISERROR($S1166),"",OFFSET('Smelter Reference List'!$F$4,$S1166-4,0)))</f>
        <v/>
      </c>
      <c r="H1166" s="247" t="str">
        <f ca="1">IF(ISERROR($S1166),"",OFFSET('Smelter Reference List'!$G$4,$S1166-4,0))</f>
        <v/>
      </c>
      <c r="I1166" s="248" t="str">
        <f ca="1">IF(ISERROR($S1166),"",OFFSET('Smelter Reference List'!$H$4,$S1166-4,0))</f>
        <v/>
      </c>
      <c r="J1166" s="248" t="str">
        <f ca="1">IF(ISERROR($S1166),"",OFFSET('Smelter Reference List'!$I$4,$S1166-4,0))</f>
        <v/>
      </c>
      <c r="K1166" s="245"/>
      <c r="L1166" s="245"/>
      <c r="M1166" s="245"/>
      <c r="N1166" s="245"/>
      <c r="O1166" s="245"/>
      <c r="P1166" s="245"/>
      <c r="Q1166" s="246"/>
      <c r="R1166" s="233"/>
      <c r="S1166" s="234" t="e">
        <f>IF(C1166="",NA(),MATCH($B1166&amp;$C1166,'Smelter Reference List'!$J:$J,0))</f>
        <v>#N/A</v>
      </c>
      <c r="T1166" s="235"/>
      <c r="U1166" s="235">
        <f t="shared" ca="1" si="36"/>
        <v>0</v>
      </c>
      <c r="V1166" s="235"/>
      <c r="W1166" s="235"/>
      <c r="Y1166" s="228" t="str">
        <f t="shared" si="37"/>
        <v/>
      </c>
    </row>
    <row r="1167" spans="1:25" s="228" customFormat="1" ht="20.25">
      <c r="A1167" s="257"/>
      <c r="B1167" s="232" t="str">
        <f>IF(LEN(A1167)=0,"",INDEX('Smelter Reference List'!$A:$A,MATCH($A1167,'Smelter Reference List'!$E:$E,0)))</f>
        <v/>
      </c>
      <c r="C1167" s="297" t="str">
        <f>IF(LEN(A1167)=0,"",INDEX('Smelter Reference List'!$C:$C,MATCH($A1167,'Smelter Reference List'!$E:$E,0)))</f>
        <v/>
      </c>
      <c r="D1167" s="161" t="str">
        <f ca="1">IF(ISERROR($S1167),"",OFFSET('Smelter Reference List'!$C$4,$S1167-4,0)&amp;"")</f>
        <v/>
      </c>
      <c r="E1167" s="161" t="str">
        <f ca="1">IF(ISERROR($S1167),"",OFFSET('Smelter Reference List'!$D$4,$S1167-4,0)&amp;"")</f>
        <v/>
      </c>
      <c r="F1167" s="161" t="str">
        <f ca="1">IF(ISERROR($S1167),"",OFFSET('Smelter Reference List'!$E$4,$S1167-4,0))</f>
        <v/>
      </c>
      <c r="G1167" s="161" t="str">
        <f ca="1">IF(C1167=$U$4,"Enter smelter details", IF(ISERROR($S1167),"",OFFSET('Smelter Reference List'!$F$4,$S1167-4,0)))</f>
        <v/>
      </c>
      <c r="H1167" s="247" t="str">
        <f ca="1">IF(ISERROR($S1167),"",OFFSET('Smelter Reference List'!$G$4,$S1167-4,0))</f>
        <v/>
      </c>
      <c r="I1167" s="248" t="str">
        <f ca="1">IF(ISERROR($S1167),"",OFFSET('Smelter Reference List'!$H$4,$S1167-4,0))</f>
        <v/>
      </c>
      <c r="J1167" s="248" t="str">
        <f ca="1">IF(ISERROR($S1167),"",OFFSET('Smelter Reference List'!$I$4,$S1167-4,0))</f>
        <v/>
      </c>
      <c r="K1167" s="245"/>
      <c r="L1167" s="245"/>
      <c r="M1167" s="245"/>
      <c r="N1167" s="245"/>
      <c r="O1167" s="245"/>
      <c r="P1167" s="245"/>
      <c r="Q1167" s="246"/>
      <c r="R1167" s="233"/>
      <c r="S1167" s="234" t="e">
        <f>IF(C1167="",NA(),MATCH($B1167&amp;$C1167,'Smelter Reference List'!$J:$J,0))</f>
        <v>#N/A</v>
      </c>
      <c r="T1167" s="235"/>
      <c r="U1167" s="235">
        <f t="shared" ca="1" si="36"/>
        <v>0</v>
      </c>
      <c r="V1167" s="235"/>
      <c r="W1167" s="235"/>
      <c r="Y1167" s="228" t="str">
        <f t="shared" si="37"/>
        <v/>
      </c>
    </row>
    <row r="1168" spans="1:25" s="228" customFormat="1" ht="20.25">
      <c r="A1168" s="257"/>
      <c r="B1168" s="232" t="str">
        <f>IF(LEN(A1168)=0,"",INDEX('Smelter Reference List'!$A:$A,MATCH($A1168,'Smelter Reference List'!$E:$E,0)))</f>
        <v/>
      </c>
      <c r="C1168" s="297" t="str">
        <f>IF(LEN(A1168)=0,"",INDEX('Smelter Reference List'!$C:$C,MATCH($A1168,'Smelter Reference List'!$E:$E,0)))</f>
        <v/>
      </c>
      <c r="D1168" s="161" t="str">
        <f ca="1">IF(ISERROR($S1168),"",OFFSET('Smelter Reference List'!$C$4,$S1168-4,0)&amp;"")</f>
        <v/>
      </c>
      <c r="E1168" s="161" t="str">
        <f ca="1">IF(ISERROR($S1168),"",OFFSET('Smelter Reference List'!$D$4,$S1168-4,0)&amp;"")</f>
        <v/>
      </c>
      <c r="F1168" s="161" t="str">
        <f ca="1">IF(ISERROR($S1168),"",OFFSET('Smelter Reference List'!$E$4,$S1168-4,0))</f>
        <v/>
      </c>
      <c r="G1168" s="161" t="str">
        <f ca="1">IF(C1168=$U$4,"Enter smelter details", IF(ISERROR($S1168),"",OFFSET('Smelter Reference List'!$F$4,$S1168-4,0)))</f>
        <v/>
      </c>
      <c r="H1168" s="247" t="str">
        <f ca="1">IF(ISERROR($S1168),"",OFFSET('Smelter Reference List'!$G$4,$S1168-4,0))</f>
        <v/>
      </c>
      <c r="I1168" s="248" t="str">
        <f ca="1">IF(ISERROR($S1168),"",OFFSET('Smelter Reference List'!$H$4,$S1168-4,0))</f>
        <v/>
      </c>
      <c r="J1168" s="248" t="str">
        <f ca="1">IF(ISERROR($S1168),"",OFFSET('Smelter Reference List'!$I$4,$S1168-4,0))</f>
        <v/>
      </c>
      <c r="K1168" s="245"/>
      <c r="L1168" s="245"/>
      <c r="M1168" s="245"/>
      <c r="N1168" s="245"/>
      <c r="O1168" s="245"/>
      <c r="P1168" s="245"/>
      <c r="Q1168" s="246"/>
      <c r="R1168" s="233"/>
      <c r="S1168" s="234" t="e">
        <f>IF(C1168="",NA(),MATCH($B1168&amp;$C1168,'Smelter Reference List'!$J:$J,0))</f>
        <v>#N/A</v>
      </c>
      <c r="T1168" s="235"/>
      <c r="U1168" s="235">
        <f t="shared" ca="1" si="36"/>
        <v>0</v>
      </c>
      <c r="V1168" s="235"/>
      <c r="W1168" s="235"/>
      <c r="Y1168" s="228" t="str">
        <f t="shared" si="37"/>
        <v/>
      </c>
    </row>
    <row r="1169" spans="1:25" s="228" customFormat="1" ht="20.25">
      <c r="A1169" s="257"/>
      <c r="B1169" s="232" t="str">
        <f>IF(LEN(A1169)=0,"",INDEX('Smelter Reference List'!$A:$A,MATCH($A1169,'Smelter Reference List'!$E:$E,0)))</f>
        <v/>
      </c>
      <c r="C1169" s="297" t="str">
        <f>IF(LEN(A1169)=0,"",INDEX('Smelter Reference List'!$C:$C,MATCH($A1169,'Smelter Reference List'!$E:$E,0)))</f>
        <v/>
      </c>
      <c r="D1169" s="161" t="str">
        <f ca="1">IF(ISERROR($S1169),"",OFFSET('Smelter Reference List'!$C$4,$S1169-4,0)&amp;"")</f>
        <v/>
      </c>
      <c r="E1169" s="161" t="str">
        <f ca="1">IF(ISERROR($S1169),"",OFFSET('Smelter Reference List'!$D$4,$S1169-4,0)&amp;"")</f>
        <v/>
      </c>
      <c r="F1169" s="161" t="str">
        <f ca="1">IF(ISERROR($S1169),"",OFFSET('Smelter Reference List'!$E$4,$S1169-4,0))</f>
        <v/>
      </c>
      <c r="G1169" s="161" t="str">
        <f ca="1">IF(C1169=$U$4,"Enter smelter details", IF(ISERROR($S1169),"",OFFSET('Smelter Reference List'!$F$4,$S1169-4,0)))</f>
        <v/>
      </c>
      <c r="H1169" s="247" t="str">
        <f ca="1">IF(ISERROR($S1169),"",OFFSET('Smelter Reference List'!$G$4,$S1169-4,0))</f>
        <v/>
      </c>
      <c r="I1169" s="248" t="str">
        <f ca="1">IF(ISERROR($S1169),"",OFFSET('Smelter Reference List'!$H$4,$S1169-4,0))</f>
        <v/>
      </c>
      <c r="J1169" s="248" t="str">
        <f ca="1">IF(ISERROR($S1169),"",OFFSET('Smelter Reference List'!$I$4,$S1169-4,0))</f>
        <v/>
      </c>
      <c r="K1169" s="245"/>
      <c r="L1169" s="245"/>
      <c r="M1169" s="245"/>
      <c r="N1169" s="245"/>
      <c r="O1169" s="245"/>
      <c r="P1169" s="245"/>
      <c r="Q1169" s="246"/>
      <c r="R1169" s="233"/>
      <c r="S1169" s="234" t="e">
        <f>IF(C1169="",NA(),MATCH($B1169&amp;$C1169,'Smelter Reference List'!$J:$J,0))</f>
        <v>#N/A</v>
      </c>
      <c r="T1169" s="235"/>
      <c r="U1169" s="235">
        <f t="shared" ca="1" si="36"/>
        <v>0</v>
      </c>
      <c r="V1169" s="235"/>
      <c r="W1169" s="235"/>
      <c r="Y1169" s="228" t="str">
        <f t="shared" si="37"/>
        <v/>
      </c>
    </row>
    <row r="1170" spans="1:25" s="228" customFormat="1" ht="20.25">
      <c r="A1170" s="257"/>
      <c r="B1170" s="232" t="str">
        <f>IF(LEN(A1170)=0,"",INDEX('Smelter Reference List'!$A:$A,MATCH($A1170,'Smelter Reference List'!$E:$E,0)))</f>
        <v/>
      </c>
      <c r="C1170" s="297" t="str">
        <f>IF(LEN(A1170)=0,"",INDEX('Smelter Reference List'!$C:$C,MATCH($A1170,'Smelter Reference List'!$E:$E,0)))</f>
        <v/>
      </c>
      <c r="D1170" s="161" t="str">
        <f ca="1">IF(ISERROR($S1170),"",OFFSET('Smelter Reference List'!$C$4,$S1170-4,0)&amp;"")</f>
        <v/>
      </c>
      <c r="E1170" s="161" t="str">
        <f ca="1">IF(ISERROR($S1170),"",OFFSET('Smelter Reference List'!$D$4,$S1170-4,0)&amp;"")</f>
        <v/>
      </c>
      <c r="F1170" s="161" t="str">
        <f ca="1">IF(ISERROR($S1170),"",OFFSET('Smelter Reference List'!$E$4,$S1170-4,0))</f>
        <v/>
      </c>
      <c r="G1170" s="161" t="str">
        <f ca="1">IF(C1170=$U$4,"Enter smelter details", IF(ISERROR($S1170),"",OFFSET('Smelter Reference List'!$F$4,$S1170-4,0)))</f>
        <v/>
      </c>
      <c r="H1170" s="247" t="str">
        <f ca="1">IF(ISERROR($S1170),"",OFFSET('Smelter Reference List'!$G$4,$S1170-4,0))</f>
        <v/>
      </c>
      <c r="I1170" s="248" t="str">
        <f ca="1">IF(ISERROR($S1170),"",OFFSET('Smelter Reference List'!$H$4,$S1170-4,0))</f>
        <v/>
      </c>
      <c r="J1170" s="248" t="str">
        <f ca="1">IF(ISERROR($S1170),"",OFFSET('Smelter Reference List'!$I$4,$S1170-4,0))</f>
        <v/>
      </c>
      <c r="K1170" s="245"/>
      <c r="L1170" s="245"/>
      <c r="M1170" s="245"/>
      <c r="N1170" s="245"/>
      <c r="O1170" s="245"/>
      <c r="P1170" s="245"/>
      <c r="Q1170" s="246"/>
      <c r="R1170" s="233"/>
      <c r="S1170" s="234" t="e">
        <f>IF(C1170="",NA(),MATCH($B1170&amp;$C1170,'Smelter Reference List'!$J:$J,0))</f>
        <v>#N/A</v>
      </c>
      <c r="T1170" s="235"/>
      <c r="U1170" s="235">
        <f t="shared" ca="1" si="36"/>
        <v>0</v>
      </c>
      <c r="V1170" s="235"/>
      <c r="W1170" s="235"/>
      <c r="Y1170" s="228" t="str">
        <f t="shared" si="37"/>
        <v/>
      </c>
    </row>
    <row r="1171" spans="1:25" s="228" customFormat="1" ht="20.25">
      <c r="A1171" s="257"/>
      <c r="B1171" s="232" t="str">
        <f>IF(LEN(A1171)=0,"",INDEX('Smelter Reference List'!$A:$A,MATCH($A1171,'Smelter Reference List'!$E:$E,0)))</f>
        <v/>
      </c>
      <c r="C1171" s="297" t="str">
        <f>IF(LEN(A1171)=0,"",INDEX('Smelter Reference List'!$C:$C,MATCH($A1171,'Smelter Reference List'!$E:$E,0)))</f>
        <v/>
      </c>
      <c r="D1171" s="161" t="str">
        <f ca="1">IF(ISERROR($S1171),"",OFFSET('Smelter Reference List'!$C$4,$S1171-4,0)&amp;"")</f>
        <v/>
      </c>
      <c r="E1171" s="161" t="str">
        <f ca="1">IF(ISERROR($S1171),"",OFFSET('Smelter Reference List'!$D$4,$S1171-4,0)&amp;"")</f>
        <v/>
      </c>
      <c r="F1171" s="161" t="str">
        <f ca="1">IF(ISERROR($S1171),"",OFFSET('Smelter Reference List'!$E$4,$S1171-4,0))</f>
        <v/>
      </c>
      <c r="G1171" s="161" t="str">
        <f ca="1">IF(C1171=$U$4,"Enter smelter details", IF(ISERROR($S1171),"",OFFSET('Smelter Reference List'!$F$4,$S1171-4,0)))</f>
        <v/>
      </c>
      <c r="H1171" s="247" t="str">
        <f ca="1">IF(ISERROR($S1171),"",OFFSET('Smelter Reference List'!$G$4,$S1171-4,0))</f>
        <v/>
      </c>
      <c r="I1171" s="248" t="str">
        <f ca="1">IF(ISERROR($S1171),"",OFFSET('Smelter Reference List'!$H$4,$S1171-4,0))</f>
        <v/>
      </c>
      <c r="J1171" s="248" t="str">
        <f ca="1">IF(ISERROR($S1171),"",OFFSET('Smelter Reference List'!$I$4,$S1171-4,0))</f>
        <v/>
      </c>
      <c r="K1171" s="245"/>
      <c r="L1171" s="245"/>
      <c r="M1171" s="245"/>
      <c r="N1171" s="245"/>
      <c r="O1171" s="245"/>
      <c r="P1171" s="245"/>
      <c r="Q1171" s="246"/>
      <c r="R1171" s="233"/>
      <c r="S1171" s="234" t="e">
        <f>IF(C1171="",NA(),MATCH($B1171&amp;$C1171,'Smelter Reference List'!$J:$J,0))</f>
        <v>#N/A</v>
      </c>
      <c r="T1171" s="235"/>
      <c r="U1171" s="235">
        <f t="shared" ca="1" si="36"/>
        <v>0</v>
      </c>
      <c r="V1171" s="235"/>
      <c r="W1171" s="235"/>
      <c r="Y1171" s="228" t="str">
        <f t="shared" si="37"/>
        <v/>
      </c>
    </row>
    <row r="1172" spans="1:25" s="228" customFormat="1" ht="20.25">
      <c r="A1172" s="257"/>
      <c r="B1172" s="232" t="str">
        <f>IF(LEN(A1172)=0,"",INDEX('Smelter Reference List'!$A:$A,MATCH($A1172,'Smelter Reference List'!$E:$E,0)))</f>
        <v/>
      </c>
      <c r="C1172" s="297" t="str">
        <f>IF(LEN(A1172)=0,"",INDEX('Smelter Reference List'!$C:$C,MATCH($A1172,'Smelter Reference List'!$E:$E,0)))</f>
        <v/>
      </c>
      <c r="D1172" s="161" t="str">
        <f ca="1">IF(ISERROR($S1172),"",OFFSET('Smelter Reference List'!$C$4,$S1172-4,0)&amp;"")</f>
        <v/>
      </c>
      <c r="E1172" s="161" t="str">
        <f ca="1">IF(ISERROR($S1172),"",OFFSET('Smelter Reference List'!$D$4,$S1172-4,0)&amp;"")</f>
        <v/>
      </c>
      <c r="F1172" s="161" t="str">
        <f ca="1">IF(ISERROR($S1172),"",OFFSET('Smelter Reference List'!$E$4,$S1172-4,0))</f>
        <v/>
      </c>
      <c r="G1172" s="161" t="str">
        <f ca="1">IF(C1172=$U$4,"Enter smelter details", IF(ISERROR($S1172),"",OFFSET('Smelter Reference List'!$F$4,$S1172-4,0)))</f>
        <v/>
      </c>
      <c r="H1172" s="247" t="str">
        <f ca="1">IF(ISERROR($S1172),"",OFFSET('Smelter Reference List'!$G$4,$S1172-4,0))</f>
        <v/>
      </c>
      <c r="I1172" s="248" t="str">
        <f ca="1">IF(ISERROR($S1172),"",OFFSET('Smelter Reference List'!$H$4,$S1172-4,0))</f>
        <v/>
      </c>
      <c r="J1172" s="248" t="str">
        <f ca="1">IF(ISERROR($S1172),"",OFFSET('Smelter Reference List'!$I$4,$S1172-4,0))</f>
        <v/>
      </c>
      <c r="K1172" s="245"/>
      <c r="L1172" s="245"/>
      <c r="M1172" s="245"/>
      <c r="N1172" s="245"/>
      <c r="O1172" s="245"/>
      <c r="P1172" s="245"/>
      <c r="Q1172" s="246"/>
      <c r="R1172" s="233"/>
      <c r="S1172" s="234" t="e">
        <f>IF(C1172="",NA(),MATCH($B1172&amp;$C1172,'Smelter Reference List'!$J:$J,0))</f>
        <v>#N/A</v>
      </c>
      <c r="T1172" s="235"/>
      <c r="U1172" s="235">
        <f t="shared" ca="1" si="36"/>
        <v>0</v>
      </c>
      <c r="V1172" s="235"/>
      <c r="W1172" s="235"/>
      <c r="Y1172" s="228" t="str">
        <f t="shared" si="37"/>
        <v/>
      </c>
    </row>
    <row r="1173" spans="1:25" s="228" customFormat="1" ht="20.25">
      <c r="A1173" s="257"/>
      <c r="B1173" s="232" t="str">
        <f>IF(LEN(A1173)=0,"",INDEX('Smelter Reference List'!$A:$A,MATCH($A1173,'Smelter Reference List'!$E:$E,0)))</f>
        <v/>
      </c>
      <c r="C1173" s="297" t="str">
        <f>IF(LEN(A1173)=0,"",INDEX('Smelter Reference List'!$C:$C,MATCH($A1173,'Smelter Reference List'!$E:$E,0)))</f>
        <v/>
      </c>
      <c r="D1173" s="161" t="str">
        <f ca="1">IF(ISERROR($S1173),"",OFFSET('Smelter Reference List'!$C$4,$S1173-4,0)&amp;"")</f>
        <v/>
      </c>
      <c r="E1173" s="161" t="str">
        <f ca="1">IF(ISERROR($S1173),"",OFFSET('Smelter Reference List'!$D$4,$S1173-4,0)&amp;"")</f>
        <v/>
      </c>
      <c r="F1173" s="161" t="str">
        <f ca="1">IF(ISERROR($S1173),"",OFFSET('Smelter Reference List'!$E$4,$S1173-4,0))</f>
        <v/>
      </c>
      <c r="G1173" s="161" t="str">
        <f ca="1">IF(C1173=$U$4,"Enter smelter details", IF(ISERROR($S1173),"",OFFSET('Smelter Reference List'!$F$4,$S1173-4,0)))</f>
        <v/>
      </c>
      <c r="H1173" s="247" t="str">
        <f ca="1">IF(ISERROR($S1173),"",OFFSET('Smelter Reference List'!$G$4,$S1173-4,0))</f>
        <v/>
      </c>
      <c r="I1173" s="248" t="str">
        <f ca="1">IF(ISERROR($S1173),"",OFFSET('Smelter Reference List'!$H$4,$S1173-4,0))</f>
        <v/>
      </c>
      <c r="J1173" s="248" t="str">
        <f ca="1">IF(ISERROR($S1173),"",OFFSET('Smelter Reference List'!$I$4,$S1173-4,0))</f>
        <v/>
      </c>
      <c r="K1173" s="245"/>
      <c r="L1173" s="245"/>
      <c r="M1173" s="245"/>
      <c r="N1173" s="245"/>
      <c r="O1173" s="245"/>
      <c r="P1173" s="245"/>
      <c r="Q1173" s="246"/>
      <c r="R1173" s="233"/>
      <c r="S1173" s="234" t="e">
        <f>IF(C1173="",NA(),MATCH($B1173&amp;$C1173,'Smelter Reference List'!$J:$J,0))</f>
        <v>#N/A</v>
      </c>
      <c r="T1173" s="235"/>
      <c r="U1173" s="235">
        <f t="shared" ca="1" si="36"/>
        <v>0</v>
      </c>
      <c r="V1173" s="235"/>
      <c r="W1173" s="235"/>
      <c r="Y1173" s="228" t="str">
        <f t="shared" si="37"/>
        <v/>
      </c>
    </row>
    <row r="1174" spans="1:25" s="228" customFormat="1" ht="20.25">
      <c r="A1174" s="257"/>
      <c r="B1174" s="232" t="str">
        <f>IF(LEN(A1174)=0,"",INDEX('Smelter Reference List'!$A:$A,MATCH($A1174,'Smelter Reference List'!$E:$E,0)))</f>
        <v/>
      </c>
      <c r="C1174" s="297" t="str">
        <f>IF(LEN(A1174)=0,"",INDEX('Smelter Reference List'!$C:$C,MATCH($A1174,'Smelter Reference List'!$E:$E,0)))</f>
        <v/>
      </c>
      <c r="D1174" s="161" t="str">
        <f ca="1">IF(ISERROR($S1174),"",OFFSET('Smelter Reference List'!$C$4,$S1174-4,0)&amp;"")</f>
        <v/>
      </c>
      <c r="E1174" s="161" t="str">
        <f ca="1">IF(ISERROR($S1174),"",OFFSET('Smelter Reference List'!$D$4,$S1174-4,0)&amp;"")</f>
        <v/>
      </c>
      <c r="F1174" s="161" t="str">
        <f ca="1">IF(ISERROR($S1174),"",OFFSET('Smelter Reference List'!$E$4,$S1174-4,0))</f>
        <v/>
      </c>
      <c r="G1174" s="161" t="str">
        <f ca="1">IF(C1174=$U$4,"Enter smelter details", IF(ISERROR($S1174),"",OFFSET('Smelter Reference List'!$F$4,$S1174-4,0)))</f>
        <v/>
      </c>
      <c r="H1174" s="247" t="str">
        <f ca="1">IF(ISERROR($S1174),"",OFFSET('Smelter Reference List'!$G$4,$S1174-4,0))</f>
        <v/>
      </c>
      <c r="I1174" s="248" t="str">
        <f ca="1">IF(ISERROR($S1174),"",OFFSET('Smelter Reference List'!$H$4,$S1174-4,0))</f>
        <v/>
      </c>
      <c r="J1174" s="248" t="str">
        <f ca="1">IF(ISERROR($S1174),"",OFFSET('Smelter Reference List'!$I$4,$S1174-4,0))</f>
        <v/>
      </c>
      <c r="K1174" s="245"/>
      <c r="L1174" s="245"/>
      <c r="M1174" s="245"/>
      <c r="N1174" s="245"/>
      <c r="O1174" s="245"/>
      <c r="P1174" s="245"/>
      <c r="Q1174" s="246"/>
      <c r="R1174" s="233"/>
      <c r="S1174" s="234" t="e">
        <f>IF(C1174="",NA(),MATCH($B1174&amp;$C1174,'Smelter Reference List'!$J:$J,0))</f>
        <v>#N/A</v>
      </c>
      <c r="T1174" s="235"/>
      <c r="U1174" s="235">
        <f t="shared" ca="1" si="36"/>
        <v>0</v>
      </c>
      <c r="V1174" s="235"/>
      <c r="W1174" s="235"/>
      <c r="Y1174" s="228" t="str">
        <f t="shared" si="37"/>
        <v/>
      </c>
    </row>
    <row r="1175" spans="1:25" s="228" customFormat="1" ht="20.25">
      <c r="A1175" s="257"/>
      <c r="B1175" s="232" t="str">
        <f>IF(LEN(A1175)=0,"",INDEX('Smelter Reference List'!$A:$A,MATCH($A1175,'Smelter Reference List'!$E:$E,0)))</f>
        <v/>
      </c>
      <c r="C1175" s="297" t="str">
        <f>IF(LEN(A1175)=0,"",INDEX('Smelter Reference List'!$C:$C,MATCH($A1175,'Smelter Reference List'!$E:$E,0)))</f>
        <v/>
      </c>
      <c r="D1175" s="161" t="str">
        <f ca="1">IF(ISERROR($S1175),"",OFFSET('Smelter Reference List'!$C$4,$S1175-4,0)&amp;"")</f>
        <v/>
      </c>
      <c r="E1175" s="161" t="str">
        <f ca="1">IF(ISERROR($S1175),"",OFFSET('Smelter Reference List'!$D$4,$S1175-4,0)&amp;"")</f>
        <v/>
      </c>
      <c r="F1175" s="161" t="str">
        <f ca="1">IF(ISERROR($S1175),"",OFFSET('Smelter Reference List'!$E$4,$S1175-4,0))</f>
        <v/>
      </c>
      <c r="G1175" s="161" t="str">
        <f ca="1">IF(C1175=$U$4,"Enter smelter details", IF(ISERROR($S1175),"",OFFSET('Smelter Reference List'!$F$4,$S1175-4,0)))</f>
        <v/>
      </c>
      <c r="H1175" s="247" t="str">
        <f ca="1">IF(ISERROR($S1175),"",OFFSET('Smelter Reference List'!$G$4,$S1175-4,0))</f>
        <v/>
      </c>
      <c r="I1175" s="248" t="str">
        <f ca="1">IF(ISERROR($S1175),"",OFFSET('Smelter Reference List'!$H$4,$S1175-4,0))</f>
        <v/>
      </c>
      <c r="J1175" s="248" t="str">
        <f ca="1">IF(ISERROR($S1175),"",OFFSET('Smelter Reference List'!$I$4,$S1175-4,0))</f>
        <v/>
      </c>
      <c r="K1175" s="245"/>
      <c r="L1175" s="245"/>
      <c r="M1175" s="245"/>
      <c r="N1175" s="245"/>
      <c r="O1175" s="245"/>
      <c r="P1175" s="245"/>
      <c r="Q1175" s="246"/>
      <c r="R1175" s="233"/>
      <c r="S1175" s="234" t="e">
        <f>IF(C1175="",NA(),MATCH($B1175&amp;$C1175,'Smelter Reference List'!$J:$J,0))</f>
        <v>#N/A</v>
      </c>
      <c r="T1175" s="235"/>
      <c r="U1175" s="235">
        <f t="shared" ca="1" si="36"/>
        <v>0</v>
      </c>
      <c r="V1175" s="235"/>
      <c r="W1175" s="235"/>
      <c r="Y1175" s="228" t="str">
        <f t="shared" si="37"/>
        <v/>
      </c>
    </row>
    <row r="1176" spans="1:25" s="228" customFormat="1" ht="20.25">
      <c r="A1176" s="257"/>
      <c r="B1176" s="232" t="str">
        <f>IF(LEN(A1176)=0,"",INDEX('Smelter Reference List'!$A:$A,MATCH($A1176,'Smelter Reference List'!$E:$E,0)))</f>
        <v/>
      </c>
      <c r="C1176" s="297" t="str">
        <f>IF(LEN(A1176)=0,"",INDEX('Smelter Reference List'!$C:$C,MATCH($A1176,'Smelter Reference List'!$E:$E,0)))</f>
        <v/>
      </c>
      <c r="D1176" s="161" t="str">
        <f ca="1">IF(ISERROR($S1176),"",OFFSET('Smelter Reference List'!$C$4,$S1176-4,0)&amp;"")</f>
        <v/>
      </c>
      <c r="E1176" s="161" t="str">
        <f ca="1">IF(ISERROR($S1176),"",OFFSET('Smelter Reference List'!$D$4,$S1176-4,0)&amp;"")</f>
        <v/>
      </c>
      <c r="F1176" s="161" t="str">
        <f ca="1">IF(ISERROR($S1176),"",OFFSET('Smelter Reference List'!$E$4,$S1176-4,0))</f>
        <v/>
      </c>
      <c r="G1176" s="161" t="str">
        <f ca="1">IF(C1176=$U$4,"Enter smelter details", IF(ISERROR($S1176),"",OFFSET('Smelter Reference List'!$F$4,$S1176-4,0)))</f>
        <v/>
      </c>
      <c r="H1176" s="247" t="str">
        <f ca="1">IF(ISERROR($S1176),"",OFFSET('Smelter Reference List'!$G$4,$S1176-4,0))</f>
        <v/>
      </c>
      <c r="I1176" s="248" t="str">
        <f ca="1">IF(ISERROR($S1176),"",OFFSET('Smelter Reference List'!$H$4,$S1176-4,0))</f>
        <v/>
      </c>
      <c r="J1176" s="248" t="str">
        <f ca="1">IF(ISERROR($S1176),"",OFFSET('Smelter Reference List'!$I$4,$S1176-4,0))</f>
        <v/>
      </c>
      <c r="K1176" s="245"/>
      <c r="L1176" s="245"/>
      <c r="M1176" s="245"/>
      <c r="N1176" s="245"/>
      <c r="O1176" s="245"/>
      <c r="P1176" s="245"/>
      <c r="Q1176" s="246"/>
      <c r="R1176" s="233"/>
      <c r="S1176" s="234" t="e">
        <f>IF(C1176="",NA(),MATCH($B1176&amp;$C1176,'Smelter Reference List'!$J:$J,0))</f>
        <v>#N/A</v>
      </c>
      <c r="T1176" s="235"/>
      <c r="U1176" s="235">
        <f t="shared" ca="1" si="36"/>
        <v>0</v>
      </c>
      <c r="V1176" s="235"/>
      <c r="W1176" s="235"/>
      <c r="Y1176" s="228" t="str">
        <f t="shared" si="37"/>
        <v/>
      </c>
    </row>
    <row r="1177" spans="1:25" s="228" customFormat="1" ht="20.25">
      <c r="A1177" s="257"/>
      <c r="B1177" s="232" t="str">
        <f>IF(LEN(A1177)=0,"",INDEX('Smelter Reference List'!$A:$A,MATCH($A1177,'Smelter Reference List'!$E:$E,0)))</f>
        <v/>
      </c>
      <c r="C1177" s="297" t="str">
        <f>IF(LEN(A1177)=0,"",INDEX('Smelter Reference List'!$C:$C,MATCH($A1177,'Smelter Reference List'!$E:$E,0)))</f>
        <v/>
      </c>
      <c r="D1177" s="161" t="str">
        <f ca="1">IF(ISERROR($S1177),"",OFFSET('Smelter Reference List'!$C$4,$S1177-4,0)&amp;"")</f>
        <v/>
      </c>
      <c r="E1177" s="161" t="str">
        <f ca="1">IF(ISERROR($S1177),"",OFFSET('Smelter Reference List'!$D$4,$S1177-4,0)&amp;"")</f>
        <v/>
      </c>
      <c r="F1177" s="161" t="str">
        <f ca="1">IF(ISERROR($S1177),"",OFFSET('Smelter Reference List'!$E$4,$S1177-4,0))</f>
        <v/>
      </c>
      <c r="G1177" s="161" t="str">
        <f ca="1">IF(C1177=$U$4,"Enter smelter details", IF(ISERROR($S1177),"",OFFSET('Smelter Reference List'!$F$4,$S1177-4,0)))</f>
        <v/>
      </c>
      <c r="H1177" s="247" t="str">
        <f ca="1">IF(ISERROR($S1177),"",OFFSET('Smelter Reference List'!$G$4,$S1177-4,0))</f>
        <v/>
      </c>
      <c r="I1177" s="248" t="str">
        <f ca="1">IF(ISERROR($S1177),"",OFFSET('Smelter Reference List'!$H$4,$S1177-4,0))</f>
        <v/>
      </c>
      <c r="J1177" s="248" t="str">
        <f ca="1">IF(ISERROR($S1177),"",OFFSET('Smelter Reference List'!$I$4,$S1177-4,0))</f>
        <v/>
      </c>
      <c r="K1177" s="245"/>
      <c r="L1177" s="245"/>
      <c r="M1177" s="245"/>
      <c r="N1177" s="245"/>
      <c r="O1177" s="245"/>
      <c r="P1177" s="245"/>
      <c r="Q1177" s="246"/>
      <c r="R1177" s="233"/>
      <c r="S1177" s="234" t="e">
        <f>IF(C1177="",NA(),MATCH($B1177&amp;$C1177,'Smelter Reference List'!$J:$J,0))</f>
        <v>#N/A</v>
      </c>
      <c r="T1177" s="235"/>
      <c r="U1177" s="235">
        <f t="shared" ca="1" si="36"/>
        <v>0</v>
      </c>
      <c r="V1177" s="235"/>
      <c r="W1177" s="235"/>
      <c r="Y1177" s="228" t="str">
        <f t="shared" si="37"/>
        <v/>
      </c>
    </row>
    <row r="1178" spans="1:25" s="228" customFormat="1" ht="20.25">
      <c r="A1178" s="257"/>
      <c r="B1178" s="232" t="str">
        <f>IF(LEN(A1178)=0,"",INDEX('Smelter Reference List'!$A:$A,MATCH($A1178,'Smelter Reference List'!$E:$E,0)))</f>
        <v/>
      </c>
      <c r="C1178" s="297" t="str">
        <f>IF(LEN(A1178)=0,"",INDEX('Smelter Reference List'!$C:$C,MATCH($A1178,'Smelter Reference List'!$E:$E,0)))</f>
        <v/>
      </c>
      <c r="D1178" s="161" t="str">
        <f ca="1">IF(ISERROR($S1178),"",OFFSET('Smelter Reference List'!$C$4,$S1178-4,0)&amp;"")</f>
        <v/>
      </c>
      <c r="E1178" s="161" t="str">
        <f ca="1">IF(ISERROR($S1178),"",OFFSET('Smelter Reference List'!$D$4,$S1178-4,0)&amp;"")</f>
        <v/>
      </c>
      <c r="F1178" s="161" t="str">
        <f ca="1">IF(ISERROR($S1178),"",OFFSET('Smelter Reference List'!$E$4,$S1178-4,0))</f>
        <v/>
      </c>
      <c r="G1178" s="161" t="str">
        <f ca="1">IF(C1178=$U$4,"Enter smelter details", IF(ISERROR($S1178),"",OFFSET('Smelter Reference List'!$F$4,$S1178-4,0)))</f>
        <v/>
      </c>
      <c r="H1178" s="247" t="str">
        <f ca="1">IF(ISERROR($S1178),"",OFFSET('Smelter Reference List'!$G$4,$S1178-4,0))</f>
        <v/>
      </c>
      <c r="I1178" s="248" t="str">
        <f ca="1">IF(ISERROR($S1178),"",OFFSET('Smelter Reference List'!$H$4,$S1178-4,0))</f>
        <v/>
      </c>
      <c r="J1178" s="248" t="str">
        <f ca="1">IF(ISERROR($S1178),"",OFFSET('Smelter Reference List'!$I$4,$S1178-4,0))</f>
        <v/>
      </c>
      <c r="K1178" s="245"/>
      <c r="L1178" s="245"/>
      <c r="M1178" s="245"/>
      <c r="N1178" s="245"/>
      <c r="O1178" s="245"/>
      <c r="P1178" s="245"/>
      <c r="Q1178" s="246"/>
      <c r="R1178" s="233"/>
      <c r="S1178" s="234" t="e">
        <f>IF(C1178="",NA(),MATCH($B1178&amp;$C1178,'Smelter Reference List'!$J:$J,0))</f>
        <v>#N/A</v>
      </c>
      <c r="T1178" s="235"/>
      <c r="U1178" s="235">
        <f t="shared" ca="1" si="36"/>
        <v>0</v>
      </c>
      <c r="V1178" s="235"/>
      <c r="W1178" s="235"/>
      <c r="Y1178" s="228" t="str">
        <f t="shared" si="37"/>
        <v/>
      </c>
    </row>
    <row r="1179" spans="1:25" s="228" customFormat="1" ht="20.25">
      <c r="A1179" s="257"/>
      <c r="B1179" s="232" t="str">
        <f>IF(LEN(A1179)=0,"",INDEX('Smelter Reference List'!$A:$A,MATCH($A1179,'Smelter Reference List'!$E:$E,0)))</f>
        <v/>
      </c>
      <c r="C1179" s="297" t="str">
        <f>IF(LEN(A1179)=0,"",INDEX('Smelter Reference List'!$C:$C,MATCH($A1179,'Smelter Reference List'!$E:$E,0)))</f>
        <v/>
      </c>
      <c r="D1179" s="161" t="str">
        <f ca="1">IF(ISERROR($S1179),"",OFFSET('Smelter Reference List'!$C$4,$S1179-4,0)&amp;"")</f>
        <v/>
      </c>
      <c r="E1179" s="161" t="str">
        <f ca="1">IF(ISERROR($S1179),"",OFFSET('Smelter Reference List'!$D$4,$S1179-4,0)&amp;"")</f>
        <v/>
      </c>
      <c r="F1179" s="161" t="str">
        <f ca="1">IF(ISERROR($S1179),"",OFFSET('Smelter Reference List'!$E$4,$S1179-4,0))</f>
        <v/>
      </c>
      <c r="G1179" s="161" t="str">
        <f ca="1">IF(C1179=$U$4,"Enter smelter details", IF(ISERROR($S1179),"",OFFSET('Smelter Reference List'!$F$4,$S1179-4,0)))</f>
        <v/>
      </c>
      <c r="H1179" s="247" t="str">
        <f ca="1">IF(ISERROR($S1179),"",OFFSET('Smelter Reference List'!$G$4,$S1179-4,0))</f>
        <v/>
      </c>
      <c r="I1179" s="248" t="str">
        <f ca="1">IF(ISERROR($S1179),"",OFFSET('Smelter Reference List'!$H$4,$S1179-4,0))</f>
        <v/>
      </c>
      <c r="J1179" s="248" t="str">
        <f ca="1">IF(ISERROR($S1179),"",OFFSET('Smelter Reference List'!$I$4,$S1179-4,0))</f>
        <v/>
      </c>
      <c r="K1179" s="245"/>
      <c r="L1179" s="245"/>
      <c r="M1179" s="245"/>
      <c r="N1179" s="245"/>
      <c r="O1179" s="245"/>
      <c r="P1179" s="245"/>
      <c r="Q1179" s="246"/>
      <c r="R1179" s="233"/>
      <c r="S1179" s="234" t="e">
        <f>IF(C1179="",NA(),MATCH($B1179&amp;$C1179,'Smelter Reference List'!$J:$J,0))</f>
        <v>#N/A</v>
      </c>
      <c r="T1179" s="235"/>
      <c r="U1179" s="235">
        <f t="shared" ca="1" si="36"/>
        <v>0</v>
      </c>
      <c r="V1179" s="235"/>
      <c r="W1179" s="235"/>
      <c r="Y1179" s="228" t="str">
        <f t="shared" si="37"/>
        <v/>
      </c>
    </row>
    <row r="1180" spans="1:25" s="228" customFormat="1" ht="20.25">
      <c r="A1180" s="257"/>
      <c r="B1180" s="232" t="str">
        <f>IF(LEN(A1180)=0,"",INDEX('Smelter Reference List'!$A:$A,MATCH($A1180,'Smelter Reference List'!$E:$E,0)))</f>
        <v/>
      </c>
      <c r="C1180" s="297" t="str">
        <f>IF(LEN(A1180)=0,"",INDEX('Smelter Reference List'!$C:$C,MATCH($A1180,'Smelter Reference List'!$E:$E,0)))</f>
        <v/>
      </c>
      <c r="D1180" s="161" t="str">
        <f ca="1">IF(ISERROR($S1180),"",OFFSET('Smelter Reference List'!$C$4,$S1180-4,0)&amp;"")</f>
        <v/>
      </c>
      <c r="E1180" s="161" t="str">
        <f ca="1">IF(ISERROR($S1180),"",OFFSET('Smelter Reference List'!$D$4,$S1180-4,0)&amp;"")</f>
        <v/>
      </c>
      <c r="F1180" s="161" t="str">
        <f ca="1">IF(ISERROR($S1180),"",OFFSET('Smelter Reference List'!$E$4,$S1180-4,0))</f>
        <v/>
      </c>
      <c r="G1180" s="161" t="str">
        <f ca="1">IF(C1180=$U$4,"Enter smelter details", IF(ISERROR($S1180),"",OFFSET('Smelter Reference List'!$F$4,$S1180-4,0)))</f>
        <v/>
      </c>
      <c r="H1180" s="247" t="str">
        <f ca="1">IF(ISERROR($S1180),"",OFFSET('Smelter Reference List'!$G$4,$S1180-4,0))</f>
        <v/>
      </c>
      <c r="I1180" s="248" t="str">
        <f ca="1">IF(ISERROR($S1180),"",OFFSET('Smelter Reference List'!$H$4,$S1180-4,0))</f>
        <v/>
      </c>
      <c r="J1180" s="248" t="str">
        <f ca="1">IF(ISERROR($S1180),"",OFFSET('Smelter Reference List'!$I$4,$S1180-4,0))</f>
        <v/>
      </c>
      <c r="K1180" s="245"/>
      <c r="L1180" s="245"/>
      <c r="M1180" s="245"/>
      <c r="N1180" s="245"/>
      <c r="O1180" s="245"/>
      <c r="P1180" s="245"/>
      <c r="Q1180" s="246"/>
      <c r="R1180" s="233"/>
      <c r="S1180" s="234" t="e">
        <f>IF(C1180="",NA(),MATCH($B1180&amp;$C1180,'Smelter Reference List'!$J:$J,0))</f>
        <v>#N/A</v>
      </c>
      <c r="T1180" s="235"/>
      <c r="U1180" s="235">
        <f t="shared" ca="1" si="36"/>
        <v>0</v>
      </c>
      <c r="V1180" s="235"/>
      <c r="W1180" s="235"/>
      <c r="Y1180" s="228" t="str">
        <f t="shared" si="37"/>
        <v/>
      </c>
    </row>
    <row r="1181" spans="1:25" s="228" customFormat="1" ht="20.25">
      <c r="A1181" s="257"/>
      <c r="B1181" s="232" t="str">
        <f>IF(LEN(A1181)=0,"",INDEX('Smelter Reference List'!$A:$A,MATCH($A1181,'Smelter Reference List'!$E:$E,0)))</f>
        <v/>
      </c>
      <c r="C1181" s="297" t="str">
        <f>IF(LEN(A1181)=0,"",INDEX('Smelter Reference List'!$C:$C,MATCH($A1181,'Smelter Reference List'!$E:$E,0)))</f>
        <v/>
      </c>
      <c r="D1181" s="161" t="str">
        <f ca="1">IF(ISERROR($S1181),"",OFFSET('Smelter Reference List'!$C$4,$S1181-4,0)&amp;"")</f>
        <v/>
      </c>
      <c r="E1181" s="161" t="str">
        <f ca="1">IF(ISERROR($S1181),"",OFFSET('Smelter Reference List'!$D$4,$S1181-4,0)&amp;"")</f>
        <v/>
      </c>
      <c r="F1181" s="161" t="str">
        <f ca="1">IF(ISERROR($S1181),"",OFFSET('Smelter Reference List'!$E$4,$S1181-4,0))</f>
        <v/>
      </c>
      <c r="G1181" s="161" t="str">
        <f ca="1">IF(C1181=$U$4,"Enter smelter details", IF(ISERROR($S1181),"",OFFSET('Smelter Reference List'!$F$4,$S1181-4,0)))</f>
        <v/>
      </c>
      <c r="H1181" s="247" t="str">
        <f ca="1">IF(ISERROR($S1181),"",OFFSET('Smelter Reference List'!$G$4,$S1181-4,0))</f>
        <v/>
      </c>
      <c r="I1181" s="248" t="str">
        <f ca="1">IF(ISERROR($S1181),"",OFFSET('Smelter Reference List'!$H$4,$S1181-4,0))</f>
        <v/>
      </c>
      <c r="J1181" s="248" t="str">
        <f ca="1">IF(ISERROR($S1181),"",OFFSET('Smelter Reference List'!$I$4,$S1181-4,0))</f>
        <v/>
      </c>
      <c r="K1181" s="245"/>
      <c r="L1181" s="245"/>
      <c r="M1181" s="245"/>
      <c r="N1181" s="245"/>
      <c r="O1181" s="245"/>
      <c r="P1181" s="245"/>
      <c r="Q1181" s="246"/>
      <c r="R1181" s="233"/>
      <c r="S1181" s="234" t="e">
        <f>IF(C1181="",NA(),MATCH($B1181&amp;$C1181,'Smelter Reference List'!$J:$J,0))</f>
        <v>#N/A</v>
      </c>
      <c r="T1181" s="235"/>
      <c r="U1181" s="235">
        <f t="shared" ca="1" si="36"/>
        <v>0</v>
      </c>
      <c r="V1181" s="235"/>
      <c r="W1181" s="235"/>
      <c r="Y1181" s="228" t="str">
        <f t="shared" si="37"/>
        <v/>
      </c>
    </row>
    <row r="1182" spans="1:25" s="228" customFormat="1" ht="20.25">
      <c r="A1182" s="257"/>
      <c r="B1182" s="232" t="str">
        <f>IF(LEN(A1182)=0,"",INDEX('Smelter Reference List'!$A:$A,MATCH($A1182,'Smelter Reference List'!$E:$E,0)))</f>
        <v/>
      </c>
      <c r="C1182" s="297" t="str">
        <f>IF(LEN(A1182)=0,"",INDEX('Smelter Reference List'!$C:$C,MATCH($A1182,'Smelter Reference List'!$E:$E,0)))</f>
        <v/>
      </c>
      <c r="D1182" s="161" t="str">
        <f ca="1">IF(ISERROR($S1182),"",OFFSET('Smelter Reference List'!$C$4,$S1182-4,0)&amp;"")</f>
        <v/>
      </c>
      <c r="E1182" s="161" t="str">
        <f ca="1">IF(ISERROR($S1182),"",OFFSET('Smelter Reference List'!$D$4,$S1182-4,0)&amp;"")</f>
        <v/>
      </c>
      <c r="F1182" s="161" t="str">
        <f ca="1">IF(ISERROR($S1182),"",OFFSET('Smelter Reference List'!$E$4,$S1182-4,0))</f>
        <v/>
      </c>
      <c r="G1182" s="161" t="str">
        <f ca="1">IF(C1182=$U$4,"Enter smelter details", IF(ISERROR($S1182),"",OFFSET('Smelter Reference List'!$F$4,$S1182-4,0)))</f>
        <v/>
      </c>
      <c r="H1182" s="247" t="str">
        <f ca="1">IF(ISERROR($S1182),"",OFFSET('Smelter Reference List'!$G$4,$S1182-4,0))</f>
        <v/>
      </c>
      <c r="I1182" s="248" t="str">
        <f ca="1">IF(ISERROR($S1182),"",OFFSET('Smelter Reference List'!$H$4,$S1182-4,0))</f>
        <v/>
      </c>
      <c r="J1182" s="248" t="str">
        <f ca="1">IF(ISERROR($S1182),"",OFFSET('Smelter Reference List'!$I$4,$S1182-4,0))</f>
        <v/>
      </c>
      <c r="K1182" s="245"/>
      <c r="L1182" s="245"/>
      <c r="M1182" s="245"/>
      <c r="N1182" s="245"/>
      <c r="O1182" s="245"/>
      <c r="P1182" s="245"/>
      <c r="Q1182" s="246"/>
      <c r="R1182" s="233"/>
      <c r="S1182" s="234" t="e">
        <f>IF(C1182="",NA(),MATCH($B1182&amp;$C1182,'Smelter Reference List'!$J:$J,0))</f>
        <v>#N/A</v>
      </c>
      <c r="T1182" s="235"/>
      <c r="U1182" s="235">
        <f t="shared" ca="1" si="36"/>
        <v>0</v>
      </c>
      <c r="V1182" s="235"/>
      <c r="W1182" s="235"/>
      <c r="Y1182" s="228" t="str">
        <f t="shared" si="37"/>
        <v/>
      </c>
    </row>
    <row r="1183" spans="1:25" s="228" customFormat="1" ht="20.25">
      <c r="A1183" s="257"/>
      <c r="B1183" s="232" t="str">
        <f>IF(LEN(A1183)=0,"",INDEX('Smelter Reference List'!$A:$A,MATCH($A1183,'Smelter Reference List'!$E:$E,0)))</f>
        <v/>
      </c>
      <c r="C1183" s="297" t="str">
        <f>IF(LEN(A1183)=0,"",INDEX('Smelter Reference List'!$C:$C,MATCH($A1183,'Smelter Reference List'!$E:$E,0)))</f>
        <v/>
      </c>
      <c r="D1183" s="161" t="str">
        <f ca="1">IF(ISERROR($S1183),"",OFFSET('Smelter Reference List'!$C$4,$S1183-4,0)&amp;"")</f>
        <v/>
      </c>
      <c r="E1183" s="161" t="str">
        <f ca="1">IF(ISERROR($S1183),"",OFFSET('Smelter Reference List'!$D$4,$S1183-4,0)&amp;"")</f>
        <v/>
      </c>
      <c r="F1183" s="161" t="str">
        <f ca="1">IF(ISERROR($S1183),"",OFFSET('Smelter Reference List'!$E$4,$S1183-4,0))</f>
        <v/>
      </c>
      <c r="G1183" s="161" t="str">
        <f ca="1">IF(C1183=$U$4,"Enter smelter details", IF(ISERROR($S1183),"",OFFSET('Smelter Reference List'!$F$4,$S1183-4,0)))</f>
        <v/>
      </c>
      <c r="H1183" s="247" t="str">
        <f ca="1">IF(ISERROR($S1183),"",OFFSET('Smelter Reference List'!$G$4,$S1183-4,0))</f>
        <v/>
      </c>
      <c r="I1183" s="248" t="str">
        <f ca="1">IF(ISERROR($S1183),"",OFFSET('Smelter Reference List'!$H$4,$S1183-4,0))</f>
        <v/>
      </c>
      <c r="J1183" s="248" t="str">
        <f ca="1">IF(ISERROR($S1183),"",OFFSET('Smelter Reference List'!$I$4,$S1183-4,0))</f>
        <v/>
      </c>
      <c r="K1183" s="245"/>
      <c r="L1183" s="245"/>
      <c r="M1183" s="245"/>
      <c r="N1183" s="245"/>
      <c r="O1183" s="245"/>
      <c r="P1183" s="245"/>
      <c r="Q1183" s="246"/>
      <c r="R1183" s="233"/>
      <c r="S1183" s="234" t="e">
        <f>IF(C1183="",NA(),MATCH($B1183&amp;$C1183,'Smelter Reference List'!$J:$J,0))</f>
        <v>#N/A</v>
      </c>
      <c r="T1183" s="235"/>
      <c r="U1183" s="235">
        <f t="shared" ca="1" si="36"/>
        <v>0</v>
      </c>
      <c r="V1183" s="235"/>
      <c r="W1183" s="235"/>
      <c r="Y1183" s="228" t="str">
        <f t="shared" si="37"/>
        <v/>
      </c>
    </row>
    <row r="1184" spans="1:25" s="228" customFormat="1" ht="20.25">
      <c r="A1184" s="257"/>
      <c r="B1184" s="232" t="str">
        <f>IF(LEN(A1184)=0,"",INDEX('Smelter Reference List'!$A:$A,MATCH($A1184,'Smelter Reference List'!$E:$E,0)))</f>
        <v/>
      </c>
      <c r="C1184" s="297" t="str">
        <f>IF(LEN(A1184)=0,"",INDEX('Smelter Reference List'!$C:$C,MATCH($A1184,'Smelter Reference List'!$E:$E,0)))</f>
        <v/>
      </c>
      <c r="D1184" s="161" t="str">
        <f ca="1">IF(ISERROR($S1184),"",OFFSET('Smelter Reference List'!$C$4,$S1184-4,0)&amp;"")</f>
        <v/>
      </c>
      <c r="E1184" s="161" t="str">
        <f ca="1">IF(ISERROR($S1184),"",OFFSET('Smelter Reference List'!$D$4,$S1184-4,0)&amp;"")</f>
        <v/>
      </c>
      <c r="F1184" s="161" t="str">
        <f ca="1">IF(ISERROR($S1184),"",OFFSET('Smelter Reference List'!$E$4,$S1184-4,0))</f>
        <v/>
      </c>
      <c r="G1184" s="161" t="str">
        <f ca="1">IF(C1184=$U$4,"Enter smelter details", IF(ISERROR($S1184),"",OFFSET('Smelter Reference List'!$F$4,$S1184-4,0)))</f>
        <v/>
      </c>
      <c r="H1184" s="247" t="str">
        <f ca="1">IF(ISERROR($S1184),"",OFFSET('Smelter Reference List'!$G$4,$S1184-4,0))</f>
        <v/>
      </c>
      <c r="I1184" s="248" t="str">
        <f ca="1">IF(ISERROR($S1184),"",OFFSET('Smelter Reference List'!$H$4,$S1184-4,0))</f>
        <v/>
      </c>
      <c r="J1184" s="248" t="str">
        <f ca="1">IF(ISERROR($S1184),"",OFFSET('Smelter Reference List'!$I$4,$S1184-4,0))</f>
        <v/>
      </c>
      <c r="K1184" s="245"/>
      <c r="L1184" s="245"/>
      <c r="M1184" s="245"/>
      <c r="N1184" s="245"/>
      <c r="O1184" s="245"/>
      <c r="P1184" s="245"/>
      <c r="Q1184" s="246"/>
      <c r="R1184" s="233"/>
      <c r="S1184" s="234" t="e">
        <f>IF(C1184="",NA(),MATCH($B1184&amp;$C1184,'Smelter Reference List'!$J:$J,0))</f>
        <v>#N/A</v>
      </c>
      <c r="T1184" s="235"/>
      <c r="U1184" s="235">
        <f t="shared" ca="1" si="36"/>
        <v>0</v>
      </c>
      <c r="V1184" s="235"/>
      <c r="W1184" s="235"/>
      <c r="Y1184" s="228" t="str">
        <f t="shared" si="37"/>
        <v/>
      </c>
    </row>
    <row r="1185" spans="1:25" s="228" customFormat="1" ht="20.25">
      <c r="A1185" s="257"/>
      <c r="B1185" s="232" t="str">
        <f>IF(LEN(A1185)=0,"",INDEX('Smelter Reference List'!$A:$A,MATCH($A1185,'Smelter Reference List'!$E:$E,0)))</f>
        <v/>
      </c>
      <c r="C1185" s="297" t="str">
        <f>IF(LEN(A1185)=0,"",INDEX('Smelter Reference List'!$C:$C,MATCH($A1185,'Smelter Reference List'!$E:$E,0)))</f>
        <v/>
      </c>
      <c r="D1185" s="161" t="str">
        <f ca="1">IF(ISERROR($S1185),"",OFFSET('Smelter Reference List'!$C$4,$S1185-4,0)&amp;"")</f>
        <v/>
      </c>
      <c r="E1185" s="161" t="str">
        <f ca="1">IF(ISERROR($S1185),"",OFFSET('Smelter Reference List'!$D$4,$S1185-4,0)&amp;"")</f>
        <v/>
      </c>
      <c r="F1185" s="161" t="str">
        <f ca="1">IF(ISERROR($S1185),"",OFFSET('Smelter Reference List'!$E$4,$S1185-4,0))</f>
        <v/>
      </c>
      <c r="G1185" s="161" t="str">
        <f ca="1">IF(C1185=$U$4,"Enter smelter details", IF(ISERROR($S1185),"",OFFSET('Smelter Reference List'!$F$4,$S1185-4,0)))</f>
        <v/>
      </c>
      <c r="H1185" s="247" t="str">
        <f ca="1">IF(ISERROR($S1185),"",OFFSET('Smelter Reference List'!$G$4,$S1185-4,0))</f>
        <v/>
      </c>
      <c r="I1185" s="248" t="str">
        <f ca="1">IF(ISERROR($S1185),"",OFFSET('Smelter Reference List'!$H$4,$S1185-4,0))</f>
        <v/>
      </c>
      <c r="J1185" s="248" t="str">
        <f ca="1">IF(ISERROR($S1185),"",OFFSET('Smelter Reference List'!$I$4,$S1185-4,0))</f>
        <v/>
      </c>
      <c r="K1185" s="245"/>
      <c r="L1185" s="245"/>
      <c r="M1185" s="245"/>
      <c r="N1185" s="245"/>
      <c r="O1185" s="245"/>
      <c r="P1185" s="245"/>
      <c r="Q1185" s="246"/>
      <c r="R1185" s="233"/>
      <c r="S1185" s="234" t="e">
        <f>IF(C1185="",NA(),MATCH($B1185&amp;$C1185,'Smelter Reference List'!$J:$J,0))</f>
        <v>#N/A</v>
      </c>
      <c r="T1185" s="235"/>
      <c r="U1185" s="235">
        <f t="shared" ca="1" si="36"/>
        <v>0</v>
      </c>
      <c r="V1185" s="235"/>
      <c r="W1185" s="235"/>
      <c r="Y1185" s="228" t="str">
        <f t="shared" si="37"/>
        <v/>
      </c>
    </row>
    <row r="1186" spans="1:25" s="228" customFormat="1" ht="20.25">
      <c r="A1186" s="257"/>
      <c r="B1186" s="232" t="str">
        <f>IF(LEN(A1186)=0,"",INDEX('Smelter Reference List'!$A:$A,MATCH($A1186,'Smelter Reference List'!$E:$E,0)))</f>
        <v/>
      </c>
      <c r="C1186" s="297" t="str">
        <f>IF(LEN(A1186)=0,"",INDEX('Smelter Reference List'!$C:$C,MATCH($A1186,'Smelter Reference List'!$E:$E,0)))</f>
        <v/>
      </c>
      <c r="D1186" s="161" t="str">
        <f ca="1">IF(ISERROR($S1186),"",OFFSET('Smelter Reference List'!$C$4,$S1186-4,0)&amp;"")</f>
        <v/>
      </c>
      <c r="E1186" s="161" t="str">
        <f ca="1">IF(ISERROR($S1186),"",OFFSET('Smelter Reference List'!$D$4,$S1186-4,0)&amp;"")</f>
        <v/>
      </c>
      <c r="F1186" s="161" t="str">
        <f ca="1">IF(ISERROR($S1186),"",OFFSET('Smelter Reference List'!$E$4,$S1186-4,0))</f>
        <v/>
      </c>
      <c r="G1186" s="161" t="str">
        <f ca="1">IF(C1186=$U$4,"Enter smelter details", IF(ISERROR($S1186),"",OFFSET('Smelter Reference List'!$F$4,$S1186-4,0)))</f>
        <v/>
      </c>
      <c r="H1186" s="247" t="str">
        <f ca="1">IF(ISERROR($S1186),"",OFFSET('Smelter Reference List'!$G$4,$S1186-4,0))</f>
        <v/>
      </c>
      <c r="I1186" s="248" t="str">
        <f ca="1">IF(ISERROR($S1186),"",OFFSET('Smelter Reference List'!$H$4,$S1186-4,0))</f>
        <v/>
      </c>
      <c r="J1186" s="248" t="str">
        <f ca="1">IF(ISERROR($S1186),"",OFFSET('Smelter Reference List'!$I$4,$S1186-4,0))</f>
        <v/>
      </c>
      <c r="K1186" s="245"/>
      <c r="L1186" s="245"/>
      <c r="M1186" s="245"/>
      <c r="N1186" s="245"/>
      <c r="O1186" s="245"/>
      <c r="P1186" s="245"/>
      <c r="Q1186" s="246"/>
      <c r="R1186" s="233"/>
      <c r="S1186" s="234" t="e">
        <f>IF(C1186="",NA(),MATCH($B1186&amp;$C1186,'Smelter Reference List'!$J:$J,0))</f>
        <v>#N/A</v>
      </c>
      <c r="T1186" s="235"/>
      <c r="U1186" s="235">
        <f t="shared" ca="1" si="36"/>
        <v>0</v>
      </c>
      <c r="V1186" s="235"/>
      <c r="W1186" s="235"/>
      <c r="Y1186" s="228" t="str">
        <f t="shared" si="37"/>
        <v/>
      </c>
    </row>
    <row r="1187" spans="1:25" s="228" customFormat="1" ht="20.25">
      <c r="A1187" s="257"/>
      <c r="B1187" s="232" t="str">
        <f>IF(LEN(A1187)=0,"",INDEX('Smelter Reference List'!$A:$A,MATCH($A1187,'Smelter Reference List'!$E:$E,0)))</f>
        <v/>
      </c>
      <c r="C1187" s="297" t="str">
        <f>IF(LEN(A1187)=0,"",INDEX('Smelter Reference List'!$C:$C,MATCH($A1187,'Smelter Reference List'!$E:$E,0)))</f>
        <v/>
      </c>
      <c r="D1187" s="161" t="str">
        <f ca="1">IF(ISERROR($S1187),"",OFFSET('Smelter Reference List'!$C$4,$S1187-4,0)&amp;"")</f>
        <v/>
      </c>
      <c r="E1187" s="161" t="str">
        <f ca="1">IF(ISERROR($S1187),"",OFFSET('Smelter Reference List'!$D$4,$S1187-4,0)&amp;"")</f>
        <v/>
      </c>
      <c r="F1187" s="161" t="str">
        <f ca="1">IF(ISERROR($S1187),"",OFFSET('Smelter Reference List'!$E$4,$S1187-4,0))</f>
        <v/>
      </c>
      <c r="G1187" s="161" t="str">
        <f ca="1">IF(C1187=$U$4,"Enter smelter details", IF(ISERROR($S1187),"",OFFSET('Smelter Reference List'!$F$4,$S1187-4,0)))</f>
        <v/>
      </c>
      <c r="H1187" s="247" t="str">
        <f ca="1">IF(ISERROR($S1187),"",OFFSET('Smelter Reference List'!$G$4,$S1187-4,0))</f>
        <v/>
      </c>
      <c r="I1187" s="248" t="str">
        <f ca="1">IF(ISERROR($S1187),"",OFFSET('Smelter Reference List'!$H$4,$S1187-4,0))</f>
        <v/>
      </c>
      <c r="J1187" s="248" t="str">
        <f ca="1">IF(ISERROR($S1187),"",OFFSET('Smelter Reference List'!$I$4,$S1187-4,0))</f>
        <v/>
      </c>
      <c r="K1187" s="245"/>
      <c r="L1187" s="245"/>
      <c r="M1187" s="245"/>
      <c r="N1187" s="245"/>
      <c r="O1187" s="245"/>
      <c r="P1187" s="245"/>
      <c r="Q1187" s="246"/>
      <c r="R1187" s="233"/>
      <c r="S1187" s="234" t="e">
        <f>IF(C1187="",NA(),MATCH($B1187&amp;$C1187,'Smelter Reference List'!$J:$J,0))</f>
        <v>#N/A</v>
      </c>
      <c r="T1187" s="235"/>
      <c r="U1187" s="235">
        <f t="shared" ca="1" si="36"/>
        <v>0</v>
      </c>
      <c r="V1187" s="235"/>
      <c r="W1187" s="235"/>
      <c r="Y1187" s="228" t="str">
        <f t="shared" si="37"/>
        <v/>
      </c>
    </row>
    <row r="1188" spans="1:25" s="228" customFormat="1" ht="20.25">
      <c r="A1188" s="257"/>
      <c r="B1188" s="232" t="str">
        <f>IF(LEN(A1188)=0,"",INDEX('Smelter Reference List'!$A:$A,MATCH($A1188,'Smelter Reference List'!$E:$E,0)))</f>
        <v/>
      </c>
      <c r="C1188" s="297" t="str">
        <f>IF(LEN(A1188)=0,"",INDEX('Smelter Reference List'!$C:$C,MATCH($A1188,'Smelter Reference List'!$E:$E,0)))</f>
        <v/>
      </c>
      <c r="D1188" s="161" t="str">
        <f ca="1">IF(ISERROR($S1188),"",OFFSET('Smelter Reference List'!$C$4,$S1188-4,0)&amp;"")</f>
        <v/>
      </c>
      <c r="E1188" s="161" t="str">
        <f ca="1">IF(ISERROR($S1188),"",OFFSET('Smelter Reference List'!$D$4,$S1188-4,0)&amp;"")</f>
        <v/>
      </c>
      <c r="F1188" s="161" t="str">
        <f ca="1">IF(ISERROR($S1188),"",OFFSET('Smelter Reference List'!$E$4,$S1188-4,0))</f>
        <v/>
      </c>
      <c r="G1188" s="161" t="str">
        <f ca="1">IF(C1188=$U$4,"Enter smelter details", IF(ISERROR($S1188),"",OFFSET('Smelter Reference List'!$F$4,$S1188-4,0)))</f>
        <v/>
      </c>
      <c r="H1188" s="247" t="str">
        <f ca="1">IF(ISERROR($S1188),"",OFFSET('Smelter Reference List'!$G$4,$S1188-4,0))</f>
        <v/>
      </c>
      <c r="I1188" s="248" t="str">
        <f ca="1">IF(ISERROR($S1188),"",OFFSET('Smelter Reference List'!$H$4,$S1188-4,0))</f>
        <v/>
      </c>
      <c r="J1188" s="248" t="str">
        <f ca="1">IF(ISERROR($S1188),"",OFFSET('Smelter Reference List'!$I$4,$S1188-4,0))</f>
        <v/>
      </c>
      <c r="K1188" s="245"/>
      <c r="L1188" s="245"/>
      <c r="M1188" s="245"/>
      <c r="N1188" s="245"/>
      <c r="O1188" s="245"/>
      <c r="P1188" s="245"/>
      <c r="Q1188" s="246"/>
      <c r="R1188" s="233"/>
      <c r="S1188" s="234" t="e">
        <f>IF(C1188="",NA(),MATCH($B1188&amp;$C1188,'Smelter Reference List'!$J:$J,0))</f>
        <v>#N/A</v>
      </c>
      <c r="T1188" s="235"/>
      <c r="U1188" s="235">
        <f t="shared" ca="1" si="36"/>
        <v>0</v>
      </c>
      <c r="V1188" s="235"/>
      <c r="W1188" s="235"/>
      <c r="Y1188" s="228" t="str">
        <f t="shared" si="37"/>
        <v/>
      </c>
    </row>
    <row r="1189" spans="1:25" s="228" customFormat="1" ht="20.25">
      <c r="A1189" s="257"/>
      <c r="B1189" s="232" t="str">
        <f>IF(LEN(A1189)=0,"",INDEX('Smelter Reference List'!$A:$A,MATCH($A1189,'Smelter Reference List'!$E:$E,0)))</f>
        <v/>
      </c>
      <c r="C1189" s="297" t="str">
        <f>IF(LEN(A1189)=0,"",INDEX('Smelter Reference List'!$C:$C,MATCH($A1189,'Smelter Reference List'!$E:$E,0)))</f>
        <v/>
      </c>
      <c r="D1189" s="161" t="str">
        <f ca="1">IF(ISERROR($S1189),"",OFFSET('Smelter Reference List'!$C$4,$S1189-4,0)&amp;"")</f>
        <v/>
      </c>
      <c r="E1189" s="161" t="str">
        <f ca="1">IF(ISERROR($S1189),"",OFFSET('Smelter Reference List'!$D$4,$S1189-4,0)&amp;"")</f>
        <v/>
      </c>
      <c r="F1189" s="161" t="str">
        <f ca="1">IF(ISERROR($S1189),"",OFFSET('Smelter Reference List'!$E$4,$S1189-4,0))</f>
        <v/>
      </c>
      <c r="G1189" s="161" t="str">
        <f ca="1">IF(C1189=$U$4,"Enter smelter details", IF(ISERROR($S1189),"",OFFSET('Smelter Reference List'!$F$4,$S1189-4,0)))</f>
        <v/>
      </c>
      <c r="H1189" s="247" t="str">
        <f ca="1">IF(ISERROR($S1189),"",OFFSET('Smelter Reference List'!$G$4,$S1189-4,0))</f>
        <v/>
      </c>
      <c r="I1189" s="248" t="str">
        <f ca="1">IF(ISERROR($S1189),"",OFFSET('Smelter Reference List'!$H$4,$S1189-4,0))</f>
        <v/>
      </c>
      <c r="J1189" s="248" t="str">
        <f ca="1">IF(ISERROR($S1189),"",OFFSET('Smelter Reference List'!$I$4,$S1189-4,0))</f>
        <v/>
      </c>
      <c r="K1189" s="245"/>
      <c r="L1189" s="245"/>
      <c r="M1189" s="245"/>
      <c r="N1189" s="245"/>
      <c r="O1189" s="245"/>
      <c r="P1189" s="245"/>
      <c r="Q1189" s="246"/>
      <c r="R1189" s="233"/>
      <c r="S1189" s="234" t="e">
        <f>IF(C1189="",NA(),MATCH($B1189&amp;$C1189,'Smelter Reference List'!$J:$J,0))</f>
        <v>#N/A</v>
      </c>
      <c r="T1189" s="235"/>
      <c r="U1189" s="235">
        <f t="shared" ca="1" si="36"/>
        <v>0</v>
      </c>
      <c r="V1189" s="235"/>
      <c r="W1189" s="235"/>
      <c r="Y1189" s="228" t="str">
        <f t="shared" si="37"/>
        <v/>
      </c>
    </row>
    <row r="1190" spans="1:25" s="228" customFormat="1" ht="20.25">
      <c r="A1190" s="257"/>
      <c r="B1190" s="232" t="str">
        <f>IF(LEN(A1190)=0,"",INDEX('Smelter Reference List'!$A:$A,MATCH($A1190,'Smelter Reference List'!$E:$E,0)))</f>
        <v/>
      </c>
      <c r="C1190" s="297" t="str">
        <f>IF(LEN(A1190)=0,"",INDEX('Smelter Reference List'!$C:$C,MATCH($A1190,'Smelter Reference List'!$E:$E,0)))</f>
        <v/>
      </c>
      <c r="D1190" s="161" t="str">
        <f ca="1">IF(ISERROR($S1190),"",OFFSET('Smelter Reference List'!$C$4,$S1190-4,0)&amp;"")</f>
        <v/>
      </c>
      <c r="E1190" s="161" t="str">
        <f ca="1">IF(ISERROR($S1190),"",OFFSET('Smelter Reference List'!$D$4,$S1190-4,0)&amp;"")</f>
        <v/>
      </c>
      <c r="F1190" s="161" t="str">
        <f ca="1">IF(ISERROR($S1190),"",OFFSET('Smelter Reference List'!$E$4,$S1190-4,0))</f>
        <v/>
      </c>
      <c r="G1190" s="161" t="str">
        <f ca="1">IF(C1190=$U$4,"Enter smelter details", IF(ISERROR($S1190),"",OFFSET('Smelter Reference List'!$F$4,$S1190-4,0)))</f>
        <v/>
      </c>
      <c r="H1190" s="247" t="str">
        <f ca="1">IF(ISERROR($S1190),"",OFFSET('Smelter Reference List'!$G$4,$S1190-4,0))</f>
        <v/>
      </c>
      <c r="I1190" s="248" t="str">
        <f ca="1">IF(ISERROR($S1190),"",OFFSET('Smelter Reference List'!$H$4,$S1190-4,0))</f>
        <v/>
      </c>
      <c r="J1190" s="248" t="str">
        <f ca="1">IF(ISERROR($S1190),"",OFFSET('Smelter Reference List'!$I$4,$S1190-4,0))</f>
        <v/>
      </c>
      <c r="K1190" s="245"/>
      <c r="L1190" s="245"/>
      <c r="M1190" s="245"/>
      <c r="N1190" s="245"/>
      <c r="O1190" s="245"/>
      <c r="P1190" s="245"/>
      <c r="Q1190" s="246"/>
      <c r="R1190" s="233"/>
      <c r="S1190" s="234" t="e">
        <f>IF(C1190="",NA(),MATCH($B1190&amp;$C1190,'Smelter Reference List'!$J:$J,0))</f>
        <v>#N/A</v>
      </c>
      <c r="T1190" s="235"/>
      <c r="U1190" s="235">
        <f t="shared" ca="1" si="36"/>
        <v>0</v>
      </c>
      <c r="V1190" s="235"/>
      <c r="W1190" s="235"/>
      <c r="Y1190" s="228" t="str">
        <f t="shared" si="37"/>
        <v/>
      </c>
    </row>
    <row r="1191" spans="1:25" s="228" customFormat="1" ht="20.25">
      <c r="A1191" s="257"/>
      <c r="B1191" s="232" t="str">
        <f>IF(LEN(A1191)=0,"",INDEX('Smelter Reference List'!$A:$A,MATCH($A1191,'Smelter Reference List'!$E:$E,0)))</f>
        <v/>
      </c>
      <c r="C1191" s="297" t="str">
        <f>IF(LEN(A1191)=0,"",INDEX('Smelter Reference List'!$C:$C,MATCH($A1191,'Smelter Reference List'!$E:$E,0)))</f>
        <v/>
      </c>
      <c r="D1191" s="161" t="str">
        <f ca="1">IF(ISERROR($S1191),"",OFFSET('Smelter Reference List'!$C$4,$S1191-4,0)&amp;"")</f>
        <v/>
      </c>
      <c r="E1191" s="161" t="str">
        <f ca="1">IF(ISERROR($S1191),"",OFFSET('Smelter Reference List'!$D$4,$S1191-4,0)&amp;"")</f>
        <v/>
      </c>
      <c r="F1191" s="161" t="str">
        <f ca="1">IF(ISERROR($S1191),"",OFFSET('Smelter Reference List'!$E$4,$S1191-4,0))</f>
        <v/>
      </c>
      <c r="G1191" s="161" t="str">
        <f ca="1">IF(C1191=$U$4,"Enter smelter details", IF(ISERROR($S1191),"",OFFSET('Smelter Reference List'!$F$4,$S1191-4,0)))</f>
        <v/>
      </c>
      <c r="H1191" s="247" t="str">
        <f ca="1">IF(ISERROR($S1191),"",OFFSET('Smelter Reference List'!$G$4,$S1191-4,0))</f>
        <v/>
      </c>
      <c r="I1191" s="248" t="str">
        <f ca="1">IF(ISERROR($S1191),"",OFFSET('Smelter Reference List'!$H$4,$S1191-4,0))</f>
        <v/>
      </c>
      <c r="J1191" s="248" t="str">
        <f ca="1">IF(ISERROR($S1191),"",OFFSET('Smelter Reference List'!$I$4,$S1191-4,0))</f>
        <v/>
      </c>
      <c r="K1191" s="245"/>
      <c r="L1191" s="245"/>
      <c r="M1191" s="245"/>
      <c r="N1191" s="245"/>
      <c r="O1191" s="245"/>
      <c r="P1191" s="245"/>
      <c r="Q1191" s="246"/>
      <c r="R1191" s="233"/>
      <c r="S1191" s="234" t="e">
        <f>IF(C1191="",NA(),MATCH($B1191&amp;$C1191,'Smelter Reference List'!$J:$J,0))</f>
        <v>#N/A</v>
      </c>
      <c r="T1191" s="235"/>
      <c r="U1191" s="235">
        <f t="shared" ca="1" si="36"/>
        <v>0</v>
      </c>
      <c r="V1191" s="235"/>
      <c r="W1191" s="235"/>
      <c r="Y1191" s="228" t="str">
        <f t="shared" si="37"/>
        <v/>
      </c>
    </row>
    <row r="1192" spans="1:25" s="228" customFormat="1" ht="20.25">
      <c r="A1192" s="257"/>
      <c r="B1192" s="232" t="str">
        <f>IF(LEN(A1192)=0,"",INDEX('Smelter Reference List'!$A:$A,MATCH($A1192,'Smelter Reference List'!$E:$E,0)))</f>
        <v/>
      </c>
      <c r="C1192" s="297" t="str">
        <f>IF(LEN(A1192)=0,"",INDEX('Smelter Reference List'!$C:$C,MATCH($A1192,'Smelter Reference List'!$E:$E,0)))</f>
        <v/>
      </c>
      <c r="D1192" s="161" t="str">
        <f ca="1">IF(ISERROR($S1192),"",OFFSET('Smelter Reference List'!$C$4,$S1192-4,0)&amp;"")</f>
        <v/>
      </c>
      <c r="E1192" s="161" t="str">
        <f ca="1">IF(ISERROR($S1192),"",OFFSET('Smelter Reference List'!$D$4,$S1192-4,0)&amp;"")</f>
        <v/>
      </c>
      <c r="F1192" s="161" t="str">
        <f ca="1">IF(ISERROR($S1192),"",OFFSET('Smelter Reference List'!$E$4,$S1192-4,0))</f>
        <v/>
      </c>
      <c r="G1192" s="161" t="str">
        <f ca="1">IF(C1192=$U$4,"Enter smelter details", IF(ISERROR($S1192),"",OFFSET('Smelter Reference List'!$F$4,$S1192-4,0)))</f>
        <v/>
      </c>
      <c r="H1192" s="247" t="str">
        <f ca="1">IF(ISERROR($S1192),"",OFFSET('Smelter Reference List'!$G$4,$S1192-4,0))</f>
        <v/>
      </c>
      <c r="I1192" s="248" t="str">
        <f ca="1">IF(ISERROR($S1192),"",OFFSET('Smelter Reference List'!$H$4,$S1192-4,0))</f>
        <v/>
      </c>
      <c r="J1192" s="248" t="str">
        <f ca="1">IF(ISERROR($S1192),"",OFFSET('Smelter Reference List'!$I$4,$S1192-4,0))</f>
        <v/>
      </c>
      <c r="K1192" s="245"/>
      <c r="L1192" s="245"/>
      <c r="M1192" s="245"/>
      <c r="N1192" s="245"/>
      <c r="O1192" s="245"/>
      <c r="P1192" s="245"/>
      <c r="Q1192" s="246"/>
      <c r="R1192" s="233"/>
      <c r="S1192" s="234" t="e">
        <f>IF(C1192="",NA(),MATCH($B1192&amp;$C1192,'Smelter Reference List'!$J:$J,0))</f>
        <v>#N/A</v>
      </c>
      <c r="T1192" s="235"/>
      <c r="U1192" s="235">
        <f t="shared" ca="1" si="36"/>
        <v>0</v>
      </c>
      <c r="V1192" s="235"/>
      <c r="W1192" s="235"/>
      <c r="Y1192" s="228" t="str">
        <f t="shared" si="37"/>
        <v/>
      </c>
    </row>
    <row r="1193" spans="1:25" s="228" customFormat="1" ht="20.25">
      <c r="A1193" s="257"/>
      <c r="B1193" s="232" t="str">
        <f>IF(LEN(A1193)=0,"",INDEX('Smelter Reference List'!$A:$A,MATCH($A1193,'Smelter Reference List'!$E:$E,0)))</f>
        <v/>
      </c>
      <c r="C1193" s="297" t="str">
        <f>IF(LEN(A1193)=0,"",INDEX('Smelter Reference List'!$C:$C,MATCH($A1193,'Smelter Reference List'!$E:$E,0)))</f>
        <v/>
      </c>
      <c r="D1193" s="161" t="str">
        <f ca="1">IF(ISERROR($S1193),"",OFFSET('Smelter Reference List'!$C$4,$S1193-4,0)&amp;"")</f>
        <v/>
      </c>
      <c r="E1193" s="161" t="str">
        <f ca="1">IF(ISERROR($S1193),"",OFFSET('Smelter Reference List'!$D$4,$S1193-4,0)&amp;"")</f>
        <v/>
      </c>
      <c r="F1193" s="161" t="str">
        <f ca="1">IF(ISERROR($S1193),"",OFFSET('Smelter Reference List'!$E$4,$S1193-4,0))</f>
        <v/>
      </c>
      <c r="G1193" s="161" t="str">
        <f ca="1">IF(C1193=$U$4,"Enter smelter details", IF(ISERROR($S1193),"",OFFSET('Smelter Reference List'!$F$4,$S1193-4,0)))</f>
        <v/>
      </c>
      <c r="H1193" s="247" t="str">
        <f ca="1">IF(ISERROR($S1193),"",OFFSET('Smelter Reference List'!$G$4,$S1193-4,0))</f>
        <v/>
      </c>
      <c r="I1193" s="248" t="str">
        <f ca="1">IF(ISERROR($S1193),"",OFFSET('Smelter Reference List'!$H$4,$S1193-4,0))</f>
        <v/>
      </c>
      <c r="J1193" s="248" t="str">
        <f ca="1">IF(ISERROR($S1193),"",OFFSET('Smelter Reference List'!$I$4,$S1193-4,0))</f>
        <v/>
      </c>
      <c r="K1193" s="245"/>
      <c r="L1193" s="245"/>
      <c r="M1193" s="245"/>
      <c r="N1193" s="245"/>
      <c r="O1193" s="245"/>
      <c r="P1193" s="245"/>
      <c r="Q1193" s="246"/>
      <c r="R1193" s="233"/>
      <c r="S1193" s="234" t="e">
        <f>IF(C1193="",NA(),MATCH($B1193&amp;$C1193,'Smelter Reference List'!$J:$J,0))</f>
        <v>#N/A</v>
      </c>
      <c r="T1193" s="235"/>
      <c r="U1193" s="235">
        <f t="shared" ca="1" si="36"/>
        <v>0</v>
      </c>
      <c r="V1193" s="235"/>
      <c r="W1193" s="235"/>
      <c r="Y1193" s="228" t="str">
        <f t="shared" si="37"/>
        <v/>
      </c>
    </row>
    <row r="1194" spans="1:25" s="228" customFormat="1" ht="20.25">
      <c r="A1194" s="257"/>
      <c r="B1194" s="232" t="str">
        <f>IF(LEN(A1194)=0,"",INDEX('Smelter Reference List'!$A:$A,MATCH($A1194,'Smelter Reference List'!$E:$E,0)))</f>
        <v/>
      </c>
      <c r="C1194" s="297" t="str">
        <f>IF(LEN(A1194)=0,"",INDEX('Smelter Reference List'!$C:$C,MATCH($A1194,'Smelter Reference List'!$E:$E,0)))</f>
        <v/>
      </c>
      <c r="D1194" s="161" t="str">
        <f ca="1">IF(ISERROR($S1194),"",OFFSET('Smelter Reference List'!$C$4,$S1194-4,0)&amp;"")</f>
        <v/>
      </c>
      <c r="E1194" s="161" t="str">
        <f ca="1">IF(ISERROR($S1194),"",OFFSET('Smelter Reference List'!$D$4,$S1194-4,0)&amp;"")</f>
        <v/>
      </c>
      <c r="F1194" s="161" t="str">
        <f ca="1">IF(ISERROR($S1194),"",OFFSET('Smelter Reference List'!$E$4,$S1194-4,0))</f>
        <v/>
      </c>
      <c r="G1194" s="161" t="str">
        <f ca="1">IF(C1194=$U$4,"Enter smelter details", IF(ISERROR($S1194),"",OFFSET('Smelter Reference List'!$F$4,$S1194-4,0)))</f>
        <v/>
      </c>
      <c r="H1194" s="247" t="str">
        <f ca="1">IF(ISERROR($S1194),"",OFFSET('Smelter Reference List'!$G$4,$S1194-4,0))</f>
        <v/>
      </c>
      <c r="I1194" s="248" t="str">
        <f ca="1">IF(ISERROR($S1194),"",OFFSET('Smelter Reference List'!$H$4,$S1194-4,0))</f>
        <v/>
      </c>
      <c r="J1194" s="248" t="str">
        <f ca="1">IF(ISERROR($S1194),"",OFFSET('Smelter Reference List'!$I$4,$S1194-4,0))</f>
        <v/>
      </c>
      <c r="K1194" s="245"/>
      <c r="L1194" s="245"/>
      <c r="M1194" s="245"/>
      <c r="N1194" s="245"/>
      <c r="O1194" s="245"/>
      <c r="P1194" s="245"/>
      <c r="Q1194" s="246"/>
      <c r="R1194" s="233"/>
      <c r="S1194" s="234" t="e">
        <f>IF(C1194="",NA(),MATCH($B1194&amp;$C1194,'Smelter Reference List'!$J:$J,0))</f>
        <v>#N/A</v>
      </c>
      <c r="T1194" s="235"/>
      <c r="U1194" s="235">
        <f t="shared" ca="1" si="36"/>
        <v>0</v>
      </c>
      <c r="V1194" s="235"/>
      <c r="W1194" s="235"/>
      <c r="Y1194" s="228" t="str">
        <f t="shared" si="37"/>
        <v/>
      </c>
    </row>
    <row r="1195" spans="1:25" s="228" customFormat="1" ht="20.25">
      <c r="A1195" s="257"/>
      <c r="B1195" s="232" t="str">
        <f>IF(LEN(A1195)=0,"",INDEX('Smelter Reference List'!$A:$A,MATCH($A1195,'Smelter Reference List'!$E:$E,0)))</f>
        <v/>
      </c>
      <c r="C1195" s="297" t="str">
        <f>IF(LEN(A1195)=0,"",INDEX('Smelter Reference List'!$C:$C,MATCH($A1195,'Smelter Reference List'!$E:$E,0)))</f>
        <v/>
      </c>
      <c r="D1195" s="161" t="str">
        <f ca="1">IF(ISERROR($S1195),"",OFFSET('Smelter Reference List'!$C$4,$S1195-4,0)&amp;"")</f>
        <v/>
      </c>
      <c r="E1195" s="161" t="str">
        <f ca="1">IF(ISERROR($S1195),"",OFFSET('Smelter Reference List'!$D$4,$S1195-4,0)&amp;"")</f>
        <v/>
      </c>
      <c r="F1195" s="161" t="str">
        <f ca="1">IF(ISERROR($S1195),"",OFFSET('Smelter Reference List'!$E$4,$S1195-4,0))</f>
        <v/>
      </c>
      <c r="G1195" s="161" t="str">
        <f ca="1">IF(C1195=$U$4,"Enter smelter details", IF(ISERROR($S1195),"",OFFSET('Smelter Reference List'!$F$4,$S1195-4,0)))</f>
        <v/>
      </c>
      <c r="H1195" s="247" t="str">
        <f ca="1">IF(ISERROR($S1195),"",OFFSET('Smelter Reference List'!$G$4,$S1195-4,0))</f>
        <v/>
      </c>
      <c r="I1195" s="248" t="str">
        <f ca="1">IF(ISERROR($S1195),"",OFFSET('Smelter Reference List'!$H$4,$S1195-4,0))</f>
        <v/>
      </c>
      <c r="J1195" s="248" t="str">
        <f ca="1">IF(ISERROR($S1195),"",OFFSET('Smelter Reference List'!$I$4,$S1195-4,0))</f>
        <v/>
      </c>
      <c r="K1195" s="245"/>
      <c r="L1195" s="245"/>
      <c r="M1195" s="245"/>
      <c r="N1195" s="245"/>
      <c r="O1195" s="245"/>
      <c r="P1195" s="245"/>
      <c r="Q1195" s="246"/>
      <c r="R1195" s="233"/>
      <c r="S1195" s="234" t="e">
        <f>IF(C1195="",NA(),MATCH($B1195&amp;$C1195,'Smelter Reference List'!$J:$J,0))</f>
        <v>#N/A</v>
      </c>
      <c r="T1195" s="235"/>
      <c r="U1195" s="235">
        <f t="shared" ca="1" si="36"/>
        <v>0</v>
      </c>
      <c r="V1195" s="235"/>
      <c r="W1195" s="235"/>
      <c r="Y1195" s="228" t="str">
        <f t="shared" si="37"/>
        <v/>
      </c>
    </row>
    <row r="1196" spans="1:25" s="228" customFormat="1" ht="20.25">
      <c r="A1196" s="257"/>
      <c r="B1196" s="232" t="str">
        <f>IF(LEN(A1196)=0,"",INDEX('Smelter Reference List'!$A:$A,MATCH($A1196,'Smelter Reference List'!$E:$E,0)))</f>
        <v/>
      </c>
      <c r="C1196" s="297" t="str">
        <f>IF(LEN(A1196)=0,"",INDEX('Smelter Reference List'!$C:$C,MATCH($A1196,'Smelter Reference List'!$E:$E,0)))</f>
        <v/>
      </c>
      <c r="D1196" s="161" t="str">
        <f ca="1">IF(ISERROR($S1196),"",OFFSET('Smelter Reference List'!$C$4,$S1196-4,0)&amp;"")</f>
        <v/>
      </c>
      <c r="E1196" s="161" t="str">
        <f ca="1">IF(ISERROR($S1196),"",OFFSET('Smelter Reference List'!$D$4,$S1196-4,0)&amp;"")</f>
        <v/>
      </c>
      <c r="F1196" s="161" t="str">
        <f ca="1">IF(ISERROR($S1196),"",OFFSET('Smelter Reference List'!$E$4,$S1196-4,0))</f>
        <v/>
      </c>
      <c r="G1196" s="161" t="str">
        <f ca="1">IF(C1196=$U$4,"Enter smelter details", IF(ISERROR($S1196),"",OFFSET('Smelter Reference List'!$F$4,$S1196-4,0)))</f>
        <v/>
      </c>
      <c r="H1196" s="247" t="str">
        <f ca="1">IF(ISERROR($S1196),"",OFFSET('Smelter Reference List'!$G$4,$S1196-4,0))</f>
        <v/>
      </c>
      <c r="I1196" s="248" t="str">
        <f ca="1">IF(ISERROR($S1196),"",OFFSET('Smelter Reference List'!$H$4,$S1196-4,0))</f>
        <v/>
      </c>
      <c r="J1196" s="248" t="str">
        <f ca="1">IF(ISERROR($S1196),"",OFFSET('Smelter Reference List'!$I$4,$S1196-4,0))</f>
        <v/>
      </c>
      <c r="K1196" s="245"/>
      <c r="L1196" s="245"/>
      <c r="M1196" s="245"/>
      <c r="N1196" s="245"/>
      <c r="O1196" s="245"/>
      <c r="P1196" s="245"/>
      <c r="Q1196" s="246"/>
      <c r="R1196" s="233"/>
      <c r="S1196" s="234" t="e">
        <f>IF(C1196="",NA(),MATCH($B1196&amp;$C1196,'Smelter Reference List'!$J:$J,0))</f>
        <v>#N/A</v>
      </c>
      <c r="T1196" s="235"/>
      <c r="U1196" s="235">
        <f t="shared" ca="1" si="36"/>
        <v>0</v>
      </c>
      <c r="V1196" s="235"/>
      <c r="W1196" s="235"/>
      <c r="Y1196" s="228" t="str">
        <f t="shared" si="37"/>
        <v/>
      </c>
    </row>
    <row r="1197" spans="1:25" s="228" customFormat="1" ht="20.25">
      <c r="A1197" s="257"/>
      <c r="B1197" s="232" t="str">
        <f>IF(LEN(A1197)=0,"",INDEX('Smelter Reference List'!$A:$A,MATCH($A1197,'Smelter Reference List'!$E:$E,0)))</f>
        <v/>
      </c>
      <c r="C1197" s="297" t="str">
        <f>IF(LEN(A1197)=0,"",INDEX('Smelter Reference List'!$C:$C,MATCH($A1197,'Smelter Reference List'!$E:$E,0)))</f>
        <v/>
      </c>
      <c r="D1197" s="161" t="str">
        <f ca="1">IF(ISERROR($S1197),"",OFFSET('Smelter Reference List'!$C$4,$S1197-4,0)&amp;"")</f>
        <v/>
      </c>
      <c r="E1197" s="161" t="str">
        <f ca="1">IF(ISERROR($S1197),"",OFFSET('Smelter Reference List'!$D$4,$S1197-4,0)&amp;"")</f>
        <v/>
      </c>
      <c r="F1197" s="161" t="str">
        <f ca="1">IF(ISERROR($S1197),"",OFFSET('Smelter Reference List'!$E$4,$S1197-4,0))</f>
        <v/>
      </c>
      <c r="G1197" s="161" t="str">
        <f ca="1">IF(C1197=$U$4,"Enter smelter details", IF(ISERROR($S1197),"",OFFSET('Smelter Reference List'!$F$4,$S1197-4,0)))</f>
        <v/>
      </c>
      <c r="H1197" s="247" t="str">
        <f ca="1">IF(ISERROR($S1197),"",OFFSET('Smelter Reference List'!$G$4,$S1197-4,0))</f>
        <v/>
      </c>
      <c r="I1197" s="248" t="str">
        <f ca="1">IF(ISERROR($S1197),"",OFFSET('Smelter Reference List'!$H$4,$S1197-4,0))</f>
        <v/>
      </c>
      <c r="J1197" s="248" t="str">
        <f ca="1">IF(ISERROR($S1197),"",OFFSET('Smelter Reference List'!$I$4,$S1197-4,0))</f>
        <v/>
      </c>
      <c r="K1197" s="245"/>
      <c r="L1197" s="245"/>
      <c r="M1197" s="245"/>
      <c r="N1197" s="245"/>
      <c r="O1197" s="245"/>
      <c r="P1197" s="245"/>
      <c r="Q1197" s="246"/>
      <c r="R1197" s="233"/>
      <c r="S1197" s="234" t="e">
        <f>IF(C1197="",NA(),MATCH($B1197&amp;$C1197,'Smelter Reference List'!$J:$J,0))</f>
        <v>#N/A</v>
      </c>
      <c r="T1197" s="235"/>
      <c r="U1197" s="235">
        <f t="shared" ca="1" si="36"/>
        <v>0</v>
      </c>
      <c r="V1197" s="235"/>
      <c r="W1197" s="235"/>
      <c r="Y1197" s="228" t="str">
        <f t="shared" si="37"/>
        <v/>
      </c>
    </row>
    <row r="1198" spans="1:25" s="228" customFormat="1" ht="20.25">
      <c r="A1198" s="257"/>
      <c r="B1198" s="232" t="str">
        <f>IF(LEN(A1198)=0,"",INDEX('Smelter Reference List'!$A:$A,MATCH($A1198,'Smelter Reference List'!$E:$E,0)))</f>
        <v/>
      </c>
      <c r="C1198" s="297" t="str">
        <f>IF(LEN(A1198)=0,"",INDEX('Smelter Reference List'!$C:$C,MATCH($A1198,'Smelter Reference List'!$E:$E,0)))</f>
        <v/>
      </c>
      <c r="D1198" s="161" t="str">
        <f ca="1">IF(ISERROR($S1198),"",OFFSET('Smelter Reference List'!$C$4,$S1198-4,0)&amp;"")</f>
        <v/>
      </c>
      <c r="E1198" s="161" t="str">
        <f ca="1">IF(ISERROR($S1198),"",OFFSET('Smelter Reference List'!$D$4,$S1198-4,0)&amp;"")</f>
        <v/>
      </c>
      <c r="F1198" s="161" t="str">
        <f ca="1">IF(ISERROR($S1198),"",OFFSET('Smelter Reference List'!$E$4,$S1198-4,0))</f>
        <v/>
      </c>
      <c r="G1198" s="161" t="str">
        <f ca="1">IF(C1198=$U$4,"Enter smelter details", IF(ISERROR($S1198),"",OFFSET('Smelter Reference List'!$F$4,$S1198-4,0)))</f>
        <v/>
      </c>
      <c r="H1198" s="247" t="str">
        <f ca="1">IF(ISERROR($S1198),"",OFFSET('Smelter Reference List'!$G$4,$S1198-4,0))</f>
        <v/>
      </c>
      <c r="I1198" s="248" t="str">
        <f ca="1">IF(ISERROR($S1198),"",OFFSET('Smelter Reference List'!$H$4,$S1198-4,0))</f>
        <v/>
      </c>
      <c r="J1198" s="248" t="str">
        <f ca="1">IF(ISERROR($S1198),"",OFFSET('Smelter Reference List'!$I$4,$S1198-4,0))</f>
        <v/>
      </c>
      <c r="K1198" s="245"/>
      <c r="L1198" s="245"/>
      <c r="M1198" s="245"/>
      <c r="N1198" s="245"/>
      <c r="O1198" s="245"/>
      <c r="P1198" s="245"/>
      <c r="Q1198" s="246"/>
      <c r="R1198" s="233"/>
      <c r="S1198" s="234" t="e">
        <f>IF(C1198="",NA(),MATCH($B1198&amp;$C1198,'Smelter Reference List'!$J:$J,0))</f>
        <v>#N/A</v>
      </c>
      <c r="T1198" s="235"/>
      <c r="U1198" s="235">
        <f t="shared" ca="1" si="36"/>
        <v>0</v>
      </c>
      <c r="V1198" s="235"/>
      <c r="W1198" s="235"/>
      <c r="Y1198" s="228" t="str">
        <f t="shared" si="37"/>
        <v/>
      </c>
    </row>
    <row r="1199" spans="1:25" s="228" customFormat="1" ht="20.25">
      <c r="A1199" s="257"/>
      <c r="B1199" s="232" t="str">
        <f>IF(LEN(A1199)=0,"",INDEX('Smelter Reference List'!$A:$A,MATCH($A1199,'Smelter Reference List'!$E:$E,0)))</f>
        <v/>
      </c>
      <c r="C1199" s="297" t="str">
        <f>IF(LEN(A1199)=0,"",INDEX('Smelter Reference List'!$C:$C,MATCH($A1199,'Smelter Reference List'!$E:$E,0)))</f>
        <v/>
      </c>
      <c r="D1199" s="161" t="str">
        <f ca="1">IF(ISERROR($S1199),"",OFFSET('Smelter Reference List'!$C$4,$S1199-4,0)&amp;"")</f>
        <v/>
      </c>
      <c r="E1199" s="161" t="str">
        <f ca="1">IF(ISERROR($S1199),"",OFFSET('Smelter Reference List'!$D$4,$S1199-4,0)&amp;"")</f>
        <v/>
      </c>
      <c r="F1199" s="161" t="str">
        <f ca="1">IF(ISERROR($S1199),"",OFFSET('Smelter Reference List'!$E$4,$S1199-4,0))</f>
        <v/>
      </c>
      <c r="G1199" s="161" t="str">
        <f ca="1">IF(C1199=$U$4,"Enter smelter details", IF(ISERROR($S1199),"",OFFSET('Smelter Reference List'!$F$4,$S1199-4,0)))</f>
        <v/>
      </c>
      <c r="H1199" s="247" t="str">
        <f ca="1">IF(ISERROR($S1199),"",OFFSET('Smelter Reference List'!$G$4,$S1199-4,0))</f>
        <v/>
      </c>
      <c r="I1199" s="248" t="str">
        <f ca="1">IF(ISERROR($S1199),"",OFFSET('Smelter Reference List'!$H$4,$S1199-4,0))</f>
        <v/>
      </c>
      <c r="J1199" s="248" t="str">
        <f ca="1">IF(ISERROR($S1199),"",OFFSET('Smelter Reference List'!$I$4,$S1199-4,0))</f>
        <v/>
      </c>
      <c r="K1199" s="245"/>
      <c r="L1199" s="245"/>
      <c r="M1199" s="245"/>
      <c r="N1199" s="245"/>
      <c r="O1199" s="245"/>
      <c r="P1199" s="245"/>
      <c r="Q1199" s="246"/>
      <c r="R1199" s="233"/>
      <c r="S1199" s="234" t="e">
        <f>IF(C1199="",NA(),MATCH($B1199&amp;$C1199,'Smelter Reference List'!$J:$J,0))</f>
        <v>#N/A</v>
      </c>
      <c r="T1199" s="235"/>
      <c r="U1199" s="235">
        <f t="shared" ca="1" si="36"/>
        <v>0</v>
      </c>
      <c r="V1199" s="235"/>
      <c r="W1199" s="235"/>
      <c r="Y1199" s="228" t="str">
        <f t="shared" si="37"/>
        <v/>
      </c>
    </row>
    <row r="1200" spans="1:25" s="228" customFormat="1" ht="20.25">
      <c r="A1200" s="257"/>
      <c r="B1200" s="232" t="str">
        <f>IF(LEN(A1200)=0,"",INDEX('Smelter Reference List'!$A:$A,MATCH($A1200,'Smelter Reference List'!$E:$E,0)))</f>
        <v/>
      </c>
      <c r="C1200" s="297" t="str">
        <f>IF(LEN(A1200)=0,"",INDEX('Smelter Reference List'!$C:$C,MATCH($A1200,'Smelter Reference List'!$E:$E,0)))</f>
        <v/>
      </c>
      <c r="D1200" s="161" t="str">
        <f ca="1">IF(ISERROR($S1200),"",OFFSET('Smelter Reference List'!$C$4,$S1200-4,0)&amp;"")</f>
        <v/>
      </c>
      <c r="E1200" s="161" t="str">
        <f ca="1">IF(ISERROR($S1200),"",OFFSET('Smelter Reference List'!$D$4,$S1200-4,0)&amp;"")</f>
        <v/>
      </c>
      <c r="F1200" s="161" t="str">
        <f ca="1">IF(ISERROR($S1200),"",OFFSET('Smelter Reference List'!$E$4,$S1200-4,0))</f>
        <v/>
      </c>
      <c r="G1200" s="161" t="str">
        <f ca="1">IF(C1200=$U$4,"Enter smelter details", IF(ISERROR($S1200),"",OFFSET('Smelter Reference List'!$F$4,$S1200-4,0)))</f>
        <v/>
      </c>
      <c r="H1200" s="247" t="str">
        <f ca="1">IF(ISERROR($S1200),"",OFFSET('Smelter Reference List'!$G$4,$S1200-4,0))</f>
        <v/>
      </c>
      <c r="I1200" s="248" t="str">
        <f ca="1">IF(ISERROR($S1200),"",OFFSET('Smelter Reference List'!$H$4,$S1200-4,0))</f>
        <v/>
      </c>
      <c r="J1200" s="248" t="str">
        <f ca="1">IF(ISERROR($S1200),"",OFFSET('Smelter Reference List'!$I$4,$S1200-4,0))</f>
        <v/>
      </c>
      <c r="K1200" s="245"/>
      <c r="L1200" s="245"/>
      <c r="M1200" s="245"/>
      <c r="N1200" s="245"/>
      <c r="O1200" s="245"/>
      <c r="P1200" s="245"/>
      <c r="Q1200" s="246"/>
      <c r="R1200" s="233"/>
      <c r="S1200" s="234" t="e">
        <f>IF(C1200="",NA(),MATCH($B1200&amp;$C1200,'Smelter Reference List'!$J:$J,0))</f>
        <v>#N/A</v>
      </c>
      <c r="T1200" s="235"/>
      <c r="U1200" s="235">
        <f t="shared" ca="1" si="36"/>
        <v>0</v>
      </c>
      <c r="V1200" s="235"/>
      <c r="W1200" s="235"/>
      <c r="Y1200" s="228" t="str">
        <f t="shared" si="37"/>
        <v/>
      </c>
    </row>
    <row r="1201" spans="1:25" s="228" customFormat="1" ht="20.25">
      <c r="A1201" s="257"/>
      <c r="B1201" s="232" t="str">
        <f>IF(LEN(A1201)=0,"",INDEX('Smelter Reference List'!$A:$A,MATCH($A1201,'Smelter Reference List'!$E:$E,0)))</f>
        <v/>
      </c>
      <c r="C1201" s="297" t="str">
        <f>IF(LEN(A1201)=0,"",INDEX('Smelter Reference List'!$C:$C,MATCH($A1201,'Smelter Reference List'!$E:$E,0)))</f>
        <v/>
      </c>
      <c r="D1201" s="161" t="str">
        <f ca="1">IF(ISERROR($S1201),"",OFFSET('Smelter Reference List'!$C$4,$S1201-4,0)&amp;"")</f>
        <v/>
      </c>
      <c r="E1201" s="161" t="str">
        <f ca="1">IF(ISERROR($S1201),"",OFFSET('Smelter Reference List'!$D$4,$S1201-4,0)&amp;"")</f>
        <v/>
      </c>
      <c r="F1201" s="161" t="str">
        <f ca="1">IF(ISERROR($S1201),"",OFFSET('Smelter Reference List'!$E$4,$S1201-4,0))</f>
        <v/>
      </c>
      <c r="G1201" s="161" t="str">
        <f ca="1">IF(C1201=$U$4,"Enter smelter details", IF(ISERROR($S1201),"",OFFSET('Smelter Reference List'!$F$4,$S1201-4,0)))</f>
        <v/>
      </c>
      <c r="H1201" s="247" t="str">
        <f ca="1">IF(ISERROR($S1201),"",OFFSET('Smelter Reference List'!$G$4,$S1201-4,0))</f>
        <v/>
      </c>
      <c r="I1201" s="248" t="str">
        <f ca="1">IF(ISERROR($S1201),"",OFFSET('Smelter Reference List'!$H$4,$S1201-4,0))</f>
        <v/>
      </c>
      <c r="J1201" s="248" t="str">
        <f ca="1">IF(ISERROR($S1201),"",OFFSET('Smelter Reference List'!$I$4,$S1201-4,0))</f>
        <v/>
      </c>
      <c r="K1201" s="245"/>
      <c r="L1201" s="245"/>
      <c r="M1201" s="245"/>
      <c r="N1201" s="245"/>
      <c r="O1201" s="245"/>
      <c r="P1201" s="245"/>
      <c r="Q1201" s="246"/>
      <c r="R1201" s="233"/>
      <c r="S1201" s="234" t="e">
        <f>IF(C1201="",NA(),MATCH($B1201&amp;$C1201,'Smelter Reference List'!$J:$J,0))</f>
        <v>#N/A</v>
      </c>
      <c r="T1201" s="235"/>
      <c r="U1201" s="235">
        <f t="shared" ca="1" si="36"/>
        <v>0</v>
      </c>
      <c r="V1201" s="235"/>
      <c r="W1201" s="235"/>
      <c r="Y1201" s="228" t="str">
        <f t="shared" si="37"/>
        <v/>
      </c>
    </row>
    <row r="1202" spans="1:25" s="228" customFormat="1" ht="20.25">
      <c r="A1202" s="257"/>
      <c r="B1202" s="232" t="str">
        <f>IF(LEN(A1202)=0,"",INDEX('Smelter Reference List'!$A:$A,MATCH($A1202,'Smelter Reference List'!$E:$E,0)))</f>
        <v/>
      </c>
      <c r="C1202" s="297" t="str">
        <f>IF(LEN(A1202)=0,"",INDEX('Smelter Reference List'!$C:$C,MATCH($A1202,'Smelter Reference List'!$E:$E,0)))</f>
        <v/>
      </c>
      <c r="D1202" s="161" t="str">
        <f ca="1">IF(ISERROR($S1202),"",OFFSET('Smelter Reference List'!$C$4,$S1202-4,0)&amp;"")</f>
        <v/>
      </c>
      <c r="E1202" s="161" t="str">
        <f ca="1">IF(ISERROR($S1202),"",OFFSET('Smelter Reference List'!$D$4,$S1202-4,0)&amp;"")</f>
        <v/>
      </c>
      <c r="F1202" s="161" t="str">
        <f ca="1">IF(ISERROR($S1202),"",OFFSET('Smelter Reference List'!$E$4,$S1202-4,0))</f>
        <v/>
      </c>
      <c r="G1202" s="161" t="str">
        <f ca="1">IF(C1202=$U$4,"Enter smelter details", IF(ISERROR($S1202),"",OFFSET('Smelter Reference List'!$F$4,$S1202-4,0)))</f>
        <v/>
      </c>
      <c r="H1202" s="247" t="str">
        <f ca="1">IF(ISERROR($S1202),"",OFFSET('Smelter Reference List'!$G$4,$S1202-4,0))</f>
        <v/>
      </c>
      <c r="I1202" s="248" t="str">
        <f ca="1">IF(ISERROR($S1202),"",OFFSET('Smelter Reference List'!$H$4,$S1202-4,0))</f>
        <v/>
      </c>
      <c r="J1202" s="248" t="str">
        <f ca="1">IF(ISERROR($S1202),"",OFFSET('Smelter Reference List'!$I$4,$S1202-4,0))</f>
        <v/>
      </c>
      <c r="K1202" s="245"/>
      <c r="L1202" s="245"/>
      <c r="M1202" s="245"/>
      <c r="N1202" s="245"/>
      <c r="O1202" s="245"/>
      <c r="P1202" s="245"/>
      <c r="Q1202" s="246"/>
      <c r="R1202" s="233"/>
      <c r="S1202" s="234" t="e">
        <f>IF(C1202="",NA(),MATCH($B1202&amp;$C1202,'Smelter Reference List'!$J:$J,0))</f>
        <v>#N/A</v>
      </c>
      <c r="T1202" s="235"/>
      <c r="U1202" s="235">
        <f t="shared" ca="1" si="36"/>
        <v>0</v>
      </c>
      <c r="V1202" s="235"/>
      <c r="W1202" s="235"/>
      <c r="Y1202" s="228" t="str">
        <f t="shared" si="37"/>
        <v/>
      </c>
    </row>
    <row r="1203" spans="1:25" s="228" customFormat="1" ht="20.25">
      <c r="A1203" s="257"/>
      <c r="B1203" s="232" t="str">
        <f>IF(LEN(A1203)=0,"",INDEX('Smelter Reference List'!$A:$A,MATCH($A1203,'Smelter Reference List'!$E:$E,0)))</f>
        <v/>
      </c>
      <c r="C1203" s="297" t="str">
        <f>IF(LEN(A1203)=0,"",INDEX('Smelter Reference List'!$C:$C,MATCH($A1203,'Smelter Reference List'!$E:$E,0)))</f>
        <v/>
      </c>
      <c r="D1203" s="161" t="str">
        <f ca="1">IF(ISERROR($S1203),"",OFFSET('Smelter Reference List'!$C$4,$S1203-4,0)&amp;"")</f>
        <v/>
      </c>
      <c r="E1203" s="161" t="str">
        <f ca="1">IF(ISERROR($S1203),"",OFFSET('Smelter Reference List'!$D$4,$S1203-4,0)&amp;"")</f>
        <v/>
      </c>
      <c r="F1203" s="161" t="str">
        <f ca="1">IF(ISERROR($S1203),"",OFFSET('Smelter Reference List'!$E$4,$S1203-4,0))</f>
        <v/>
      </c>
      <c r="G1203" s="161" t="str">
        <f ca="1">IF(C1203=$U$4,"Enter smelter details", IF(ISERROR($S1203),"",OFFSET('Smelter Reference List'!$F$4,$S1203-4,0)))</f>
        <v/>
      </c>
      <c r="H1203" s="247" t="str">
        <f ca="1">IF(ISERROR($S1203),"",OFFSET('Smelter Reference List'!$G$4,$S1203-4,0))</f>
        <v/>
      </c>
      <c r="I1203" s="248" t="str">
        <f ca="1">IF(ISERROR($S1203),"",OFFSET('Smelter Reference List'!$H$4,$S1203-4,0))</f>
        <v/>
      </c>
      <c r="J1203" s="248" t="str">
        <f ca="1">IF(ISERROR($S1203),"",OFFSET('Smelter Reference List'!$I$4,$S1203-4,0))</f>
        <v/>
      </c>
      <c r="K1203" s="245"/>
      <c r="L1203" s="245"/>
      <c r="M1203" s="245"/>
      <c r="N1203" s="245"/>
      <c r="O1203" s="245"/>
      <c r="P1203" s="245"/>
      <c r="Q1203" s="246"/>
      <c r="R1203" s="233"/>
      <c r="S1203" s="234" t="e">
        <f>IF(C1203="",NA(),MATCH($B1203&amp;$C1203,'Smelter Reference List'!$J:$J,0))</f>
        <v>#N/A</v>
      </c>
      <c r="T1203" s="235"/>
      <c r="U1203" s="235">
        <f t="shared" ca="1" si="36"/>
        <v>0</v>
      </c>
      <c r="V1203" s="235"/>
      <c r="W1203" s="235"/>
      <c r="Y1203" s="228" t="str">
        <f t="shared" si="37"/>
        <v/>
      </c>
    </row>
    <row r="1204" spans="1:25" s="228" customFormat="1" ht="20.25">
      <c r="A1204" s="257"/>
      <c r="B1204" s="232" t="str">
        <f>IF(LEN(A1204)=0,"",INDEX('Smelter Reference List'!$A:$A,MATCH($A1204,'Smelter Reference List'!$E:$E,0)))</f>
        <v/>
      </c>
      <c r="C1204" s="297" t="str">
        <f>IF(LEN(A1204)=0,"",INDEX('Smelter Reference List'!$C:$C,MATCH($A1204,'Smelter Reference List'!$E:$E,0)))</f>
        <v/>
      </c>
      <c r="D1204" s="161" t="str">
        <f ca="1">IF(ISERROR($S1204),"",OFFSET('Smelter Reference List'!$C$4,$S1204-4,0)&amp;"")</f>
        <v/>
      </c>
      <c r="E1204" s="161" t="str">
        <f ca="1">IF(ISERROR($S1204),"",OFFSET('Smelter Reference List'!$D$4,$S1204-4,0)&amp;"")</f>
        <v/>
      </c>
      <c r="F1204" s="161" t="str">
        <f ca="1">IF(ISERROR($S1204),"",OFFSET('Smelter Reference List'!$E$4,$S1204-4,0))</f>
        <v/>
      </c>
      <c r="G1204" s="161" t="str">
        <f ca="1">IF(C1204=$U$4,"Enter smelter details", IF(ISERROR($S1204),"",OFFSET('Smelter Reference List'!$F$4,$S1204-4,0)))</f>
        <v/>
      </c>
      <c r="H1204" s="247" t="str">
        <f ca="1">IF(ISERROR($S1204),"",OFFSET('Smelter Reference List'!$G$4,$S1204-4,0))</f>
        <v/>
      </c>
      <c r="I1204" s="248" t="str">
        <f ca="1">IF(ISERROR($S1204),"",OFFSET('Smelter Reference List'!$H$4,$S1204-4,0))</f>
        <v/>
      </c>
      <c r="J1204" s="248" t="str">
        <f ca="1">IF(ISERROR($S1204),"",OFFSET('Smelter Reference List'!$I$4,$S1204-4,0))</f>
        <v/>
      </c>
      <c r="K1204" s="245"/>
      <c r="L1204" s="245"/>
      <c r="M1204" s="245"/>
      <c r="N1204" s="245"/>
      <c r="O1204" s="245"/>
      <c r="P1204" s="245"/>
      <c r="Q1204" s="246"/>
      <c r="R1204" s="233"/>
      <c r="S1204" s="234" t="e">
        <f>IF(C1204="",NA(),MATCH($B1204&amp;$C1204,'Smelter Reference List'!$J:$J,0))</f>
        <v>#N/A</v>
      </c>
      <c r="T1204" s="235"/>
      <c r="U1204" s="235">
        <f t="shared" ca="1" si="36"/>
        <v>0</v>
      </c>
      <c r="V1204" s="235"/>
      <c r="W1204" s="235"/>
      <c r="Y1204" s="228" t="str">
        <f t="shared" si="37"/>
        <v/>
      </c>
    </row>
    <row r="1205" spans="1:25" s="228" customFormat="1" ht="20.25">
      <c r="A1205" s="257"/>
      <c r="B1205" s="232" t="str">
        <f>IF(LEN(A1205)=0,"",INDEX('Smelter Reference List'!$A:$A,MATCH($A1205,'Smelter Reference List'!$E:$E,0)))</f>
        <v/>
      </c>
      <c r="C1205" s="297" t="str">
        <f>IF(LEN(A1205)=0,"",INDEX('Smelter Reference List'!$C:$C,MATCH($A1205,'Smelter Reference List'!$E:$E,0)))</f>
        <v/>
      </c>
      <c r="D1205" s="161" t="str">
        <f ca="1">IF(ISERROR($S1205),"",OFFSET('Smelter Reference List'!$C$4,$S1205-4,0)&amp;"")</f>
        <v/>
      </c>
      <c r="E1205" s="161" t="str">
        <f ca="1">IF(ISERROR($S1205),"",OFFSET('Smelter Reference List'!$D$4,$S1205-4,0)&amp;"")</f>
        <v/>
      </c>
      <c r="F1205" s="161" t="str">
        <f ca="1">IF(ISERROR($S1205),"",OFFSET('Smelter Reference List'!$E$4,$S1205-4,0))</f>
        <v/>
      </c>
      <c r="G1205" s="161" t="str">
        <f ca="1">IF(C1205=$U$4,"Enter smelter details", IF(ISERROR($S1205),"",OFFSET('Smelter Reference List'!$F$4,$S1205-4,0)))</f>
        <v/>
      </c>
      <c r="H1205" s="247" t="str">
        <f ca="1">IF(ISERROR($S1205),"",OFFSET('Smelter Reference List'!$G$4,$S1205-4,0))</f>
        <v/>
      </c>
      <c r="I1205" s="248" t="str">
        <f ca="1">IF(ISERROR($S1205),"",OFFSET('Smelter Reference List'!$H$4,$S1205-4,0))</f>
        <v/>
      </c>
      <c r="J1205" s="248" t="str">
        <f ca="1">IF(ISERROR($S1205),"",OFFSET('Smelter Reference List'!$I$4,$S1205-4,0))</f>
        <v/>
      </c>
      <c r="K1205" s="245"/>
      <c r="L1205" s="245"/>
      <c r="M1205" s="245"/>
      <c r="N1205" s="245"/>
      <c r="O1205" s="245"/>
      <c r="P1205" s="245"/>
      <c r="Q1205" s="246"/>
      <c r="R1205" s="233"/>
      <c r="S1205" s="234" t="e">
        <f>IF(C1205="",NA(),MATCH($B1205&amp;$C1205,'Smelter Reference List'!$J:$J,0))</f>
        <v>#N/A</v>
      </c>
      <c r="T1205" s="235"/>
      <c r="U1205" s="235">
        <f t="shared" ca="1" si="36"/>
        <v>0</v>
      </c>
      <c r="V1205" s="235"/>
      <c r="W1205" s="235"/>
      <c r="Y1205" s="228" t="str">
        <f t="shared" si="37"/>
        <v/>
      </c>
    </row>
    <row r="1206" spans="1:25" s="228" customFormat="1" ht="20.25">
      <c r="A1206" s="257"/>
      <c r="B1206" s="232" t="str">
        <f>IF(LEN(A1206)=0,"",INDEX('Smelter Reference List'!$A:$A,MATCH($A1206,'Smelter Reference List'!$E:$E,0)))</f>
        <v/>
      </c>
      <c r="C1206" s="297" t="str">
        <f>IF(LEN(A1206)=0,"",INDEX('Smelter Reference List'!$C:$C,MATCH($A1206,'Smelter Reference List'!$E:$E,0)))</f>
        <v/>
      </c>
      <c r="D1206" s="161" t="str">
        <f ca="1">IF(ISERROR($S1206),"",OFFSET('Smelter Reference List'!$C$4,$S1206-4,0)&amp;"")</f>
        <v/>
      </c>
      <c r="E1206" s="161" t="str">
        <f ca="1">IF(ISERROR($S1206),"",OFFSET('Smelter Reference List'!$D$4,$S1206-4,0)&amp;"")</f>
        <v/>
      </c>
      <c r="F1206" s="161" t="str">
        <f ca="1">IF(ISERROR($S1206),"",OFFSET('Smelter Reference List'!$E$4,$S1206-4,0))</f>
        <v/>
      </c>
      <c r="G1206" s="161" t="str">
        <f ca="1">IF(C1206=$U$4,"Enter smelter details", IF(ISERROR($S1206),"",OFFSET('Smelter Reference List'!$F$4,$S1206-4,0)))</f>
        <v/>
      </c>
      <c r="H1206" s="247" t="str">
        <f ca="1">IF(ISERROR($S1206),"",OFFSET('Smelter Reference List'!$G$4,$S1206-4,0))</f>
        <v/>
      </c>
      <c r="I1206" s="248" t="str">
        <f ca="1">IF(ISERROR($S1206),"",OFFSET('Smelter Reference List'!$H$4,$S1206-4,0))</f>
        <v/>
      </c>
      <c r="J1206" s="248" t="str">
        <f ca="1">IF(ISERROR($S1206),"",OFFSET('Smelter Reference List'!$I$4,$S1206-4,0))</f>
        <v/>
      </c>
      <c r="K1206" s="245"/>
      <c r="L1206" s="245"/>
      <c r="M1206" s="245"/>
      <c r="N1206" s="245"/>
      <c r="O1206" s="245"/>
      <c r="P1206" s="245"/>
      <c r="Q1206" s="246"/>
      <c r="R1206" s="233"/>
      <c r="S1206" s="234" t="e">
        <f>IF(C1206="",NA(),MATCH($B1206&amp;$C1206,'Smelter Reference List'!$J:$J,0))</f>
        <v>#N/A</v>
      </c>
      <c r="T1206" s="235"/>
      <c r="U1206" s="235">
        <f t="shared" ca="1" si="36"/>
        <v>0</v>
      </c>
      <c r="V1206" s="235"/>
      <c r="W1206" s="235"/>
      <c r="Y1206" s="228" t="str">
        <f t="shared" si="37"/>
        <v/>
      </c>
    </row>
    <row r="1207" spans="1:25" s="228" customFormat="1" ht="20.25">
      <c r="A1207" s="257"/>
      <c r="B1207" s="232" t="str">
        <f>IF(LEN(A1207)=0,"",INDEX('Smelter Reference List'!$A:$A,MATCH($A1207,'Smelter Reference List'!$E:$E,0)))</f>
        <v/>
      </c>
      <c r="C1207" s="297" t="str">
        <f>IF(LEN(A1207)=0,"",INDEX('Smelter Reference List'!$C:$C,MATCH($A1207,'Smelter Reference List'!$E:$E,0)))</f>
        <v/>
      </c>
      <c r="D1207" s="161" t="str">
        <f ca="1">IF(ISERROR($S1207),"",OFFSET('Smelter Reference List'!$C$4,$S1207-4,0)&amp;"")</f>
        <v/>
      </c>
      <c r="E1207" s="161" t="str">
        <f ca="1">IF(ISERROR($S1207),"",OFFSET('Smelter Reference List'!$D$4,$S1207-4,0)&amp;"")</f>
        <v/>
      </c>
      <c r="F1207" s="161" t="str">
        <f ca="1">IF(ISERROR($S1207),"",OFFSET('Smelter Reference List'!$E$4,$S1207-4,0))</f>
        <v/>
      </c>
      <c r="G1207" s="161" t="str">
        <f ca="1">IF(C1207=$U$4,"Enter smelter details", IF(ISERROR($S1207),"",OFFSET('Smelter Reference List'!$F$4,$S1207-4,0)))</f>
        <v/>
      </c>
      <c r="H1207" s="247" t="str">
        <f ca="1">IF(ISERROR($S1207),"",OFFSET('Smelter Reference List'!$G$4,$S1207-4,0))</f>
        <v/>
      </c>
      <c r="I1207" s="248" t="str">
        <f ca="1">IF(ISERROR($S1207),"",OFFSET('Smelter Reference List'!$H$4,$S1207-4,0))</f>
        <v/>
      </c>
      <c r="J1207" s="248" t="str">
        <f ca="1">IF(ISERROR($S1207),"",OFFSET('Smelter Reference List'!$I$4,$S1207-4,0))</f>
        <v/>
      </c>
      <c r="K1207" s="245"/>
      <c r="L1207" s="245"/>
      <c r="M1207" s="245"/>
      <c r="N1207" s="245"/>
      <c r="O1207" s="245"/>
      <c r="P1207" s="245"/>
      <c r="Q1207" s="246"/>
      <c r="R1207" s="233"/>
      <c r="S1207" s="234" t="e">
        <f>IF(C1207="",NA(),MATCH($B1207&amp;$C1207,'Smelter Reference List'!$J:$J,0))</f>
        <v>#N/A</v>
      </c>
      <c r="T1207" s="235"/>
      <c r="U1207" s="235">
        <f t="shared" ca="1" si="36"/>
        <v>0</v>
      </c>
      <c r="V1207" s="235"/>
      <c r="W1207" s="235"/>
      <c r="Y1207" s="228" t="str">
        <f t="shared" si="37"/>
        <v/>
      </c>
    </row>
    <row r="1208" spans="1:25" s="228" customFormat="1" ht="20.25">
      <c r="A1208" s="257"/>
      <c r="B1208" s="232" t="str">
        <f>IF(LEN(A1208)=0,"",INDEX('Smelter Reference List'!$A:$A,MATCH($A1208,'Smelter Reference List'!$E:$E,0)))</f>
        <v/>
      </c>
      <c r="C1208" s="297" t="str">
        <f>IF(LEN(A1208)=0,"",INDEX('Smelter Reference List'!$C:$C,MATCH($A1208,'Smelter Reference List'!$E:$E,0)))</f>
        <v/>
      </c>
      <c r="D1208" s="161" t="str">
        <f ca="1">IF(ISERROR($S1208),"",OFFSET('Smelter Reference List'!$C$4,$S1208-4,0)&amp;"")</f>
        <v/>
      </c>
      <c r="E1208" s="161" t="str">
        <f ca="1">IF(ISERROR($S1208),"",OFFSET('Smelter Reference List'!$D$4,$S1208-4,0)&amp;"")</f>
        <v/>
      </c>
      <c r="F1208" s="161" t="str">
        <f ca="1">IF(ISERROR($S1208),"",OFFSET('Smelter Reference List'!$E$4,$S1208-4,0))</f>
        <v/>
      </c>
      <c r="G1208" s="161" t="str">
        <f ca="1">IF(C1208=$U$4,"Enter smelter details", IF(ISERROR($S1208),"",OFFSET('Smelter Reference List'!$F$4,$S1208-4,0)))</f>
        <v/>
      </c>
      <c r="H1208" s="247" t="str">
        <f ca="1">IF(ISERROR($S1208),"",OFFSET('Smelter Reference List'!$G$4,$S1208-4,0))</f>
        <v/>
      </c>
      <c r="I1208" s="248" t="str">
        <f ca="1">IF(ISERROR($S1208),"",OFFSET('Smelter Reference List'!$H$4,$S1208-4,0))</f>
        <v/>
      </c>
      <c r="J1208" s="248" t="str">
        <f ca="1">IF(ISERROR($S1208),"",OFFSET('Smelter Reference List'!$I$4,$S1208-4,0))</f>
        <v/>
      </c>
      <c r="K1208" s="245"/>
      <c r="L1208" s="245"/>
      <c r="M1208" s="245"/>
      <c r="N1208" s="245"/>
      <c r="O1208" s="245"/>
      <c r="P1208" s="245"/>
      <c r="Q1208" s="246"/>
      <c r="R1208" s="233"/>
      <c r="S1208" s="234" t="e">
        <f>IF(C1208="",NA(),MATCH($B1208&amp;$C1208,'Smelter Reference List'!$J:$J,0))</f>
        <v>#N/A</v>
      </c>
      <c r="T1208" s="235"/>
      <c r="U1208" s="235">
        <f t="shared" ca="1" si="36"/>
        <v>0</v>
      </c>
      <c r="V1208" s="235"/>
      <c r="W1208" s="235"/>
      <c r="Y1208" s="228" t="str">
        <f t="shared" si="37"/>
        <v/>
      </c>
    </row>
    <row r="1209" spans="1:25" s="228" customFormat="1" ht="20.25">
      <c r="A1209" s="257"/>
      <c r="B1209" s="232" t="str">
        <f>IF(LEN(A1209)=0,"",INDEX('Smelter Reference List'!$A:$A,MATCH($A1209,'Smelter Reference List'!$E:$E,0)))</f>
        <v/>
      </c>
      <c r="C1209" s="297" t="str">
        <f>IF(LEN(A1209)=0,"",INDEX('Smelter Reference List'!$C:$C,MATCH($A1209,'Smelter Reference List'!$E:$E,0)))</f>
        <v/>
      </c>
      <c r="D1209" s="161" t="str">
        <f ca="1">IF(ISERROR($S1209),"",OFFSET('Smelter Reference List'!$C$4,$S1209-4,0)&amp;"")</f>
        <v/>
      </c>
      <c r="E1209" s="161" t="str">
        <f ca="1">IF(ISERROR($S1209),"",OFFSET('Smelter Reference List'!$D$4,$S1209-4,0)&amp;"")</f>
        <v/>
      </c>
      <c r="F1209" s="161" t="str">
        <f ca="1">IF(ISERROR($S1209),"",OFFSET('Smelter Reference List'!$E$4,$S1209-4,0))</f>
        <v/>
      </c>
      <c r="G1209" s="161" t="str">
        <f ca="1">IF(C1209=$U$4,"Enter smelter details", IF(ISERROR($S1209),"",OFFSET('Smelter Reference List'!$F$4,$S1209-4,0)))</f>
        <v/>
      </c>
      <c r="H1209" s="247" t="str">
        <f ca="1">IF(ISERROR($S1209),"",OFFSET('Smelter Reference List'!$G$4,$S1209-4,0))</f>
        <v/>
      </c>
      <c r="I1209" s="248" t="str">
        <f ca="1">IF(ISERROR($S1209),"",OFFSET('Smelter Reference List'!$H$4,$S1209-4,0))</f>
        <v/>
      </c>
      <c r="J1209" s="248" t="str">
        <f ca="1">IF(ISERROR($S1209),"",OFFSET('Smelter Reference List'!$I$4,$S1209-4,0))</f>
        <v/>
      </c>
      <c r="K1209" s="245"/>
      <c r="L1209" s="245"/>
      <c r="M1209" s="245"/>
      <c r="N1209" s="245"/>
      <c r="O1209" s="245"/>
      <c r="P1209" s="245"/>
      <c r="Q1209" s="246"/>
      <c r="R1209" s="233"/>
      <c r="S1209" s="234" t="e">
        <f>IF(C1209="",NA(),MATCH($B1209&amp;$C1209,'Smelter Reference List'!$J:$J,0))</f>
        <v>#N/A</v>
      </c>
      <c r="T1209" s="235"/>
      <c r="U1209" s="235">
        <f t="shared" ca="1" si="36"/>
        <v>0</v>
      </c>
      <c r="V1209" s="235"/>
      <c r="W1209" s="235"/>
      <c r="Y1209" s="228" t="str">
        <f t="shared" si="37"/>
        <v/>
      </c>
    </row>
    <row r="1210" spans="1:25" s="228" customFormat="1" ht="20.25">
      <c r="A1210" s="257"/>
      <c r="B1210" s="232" t="str">
        <f>IF(LEN(A1210)=0,"",INDEX('Smelter Reference List'!$A:$A,MATCH($A1210,'Smelter Reference List'!$E:$E,0)))</f>
        <v/>
      </c>
      <c r="C1210" s="297" t="str">
        <f>IF(LEN(A1210)=0,"",INDEX('Smelter Reference List'!$C:$C,MATCH($A1210,'Smelter Reference List'!$E:$E,0)))</f>
        <v/>
      </c>
      <c r="D1210" s="161" t="str">
        <f ca="1">IF(ISERROR($S1210),"",OFFSET('Smelter Reference List'!$C$4,$S1210-4,0)&amp;"")</f>
        <v/>
      </c>
      <c r="E1210" s="161" t="str">
        <f ca="1">IF(ISERROR($S1210),"",OFFSET('Smelter Reference List'!$D$4,$S1210-4,0)&amp;"")</f>
        <v/>
      </c>
      <c r="F1210" s="161" t="str">
        <f ca="1">IF(ISERROR($S1210),"",OFFSET('Smelter Reference List'!$E$4,$S1210-4,0))</f>
        <v/>
      </c>
      <c r="G1210" s="161" t="str">
        <f ca="1">IF(C1210=$U$4,"Enter smelter details", IF(ISERROR($S1210),"",OFFSET('Smelter Reference List'!$F$4,$S1210-4,0)))</f>
        <v/>
      </c>
      <c r="H1210" s="247" t="str">
        <f ca="1">IF(ISERROR($S1210),"",OFFSET('Smelter Reference List'!$G$4,$S1210-4,0))</f>
        <v/>
      </c>
      <c r="I1210" s="248" t="str">
        <f ca="1">IF(ISERROR($S1210),"",OFFSET('Smelter Reference List'!$H$4,$S1210-4,0))</f>
        <v/>
      </c>
      <c r="J1210" s="248" t="str">
        <f ca="1">IF(ISERROR($S1210),"",OFFSET('Smelter Reference List'!$I$4,$S1210-4,0))</f>
        <v/>
      </c>
      <c r="K1210" s="245"/>
      <c r="L1210" s="245"/>
      <c r="M1210" s="245"/>
      <c r="N1210" s="245"/>
      <c r="O1210" s="245"/>
      <c r="P1210" s="245"/>
      <c r="Q1210" s="246"/>
      <c r="R1210" s="233"/>
      <c r="S1210" s="234" t="e">
        <f>IF(C1210="",NA(),MATCH($B1210&amp;$C1210,'Smelter Reference List'!$J:$J,0))</f>
        <v>#N/A</v>
      </c>
      <c r="T1210" s="235"/>
      <c r="U1210" s="235">
        <f t="shared" ca="1" si="36"/>
        <v>0</v>
      </c>
      <c r="V1210" s="235"/>
      <c r="W1210" s="235"/>
      <c r="Y1210" s="228" t="str">
        <f t="shared" si="37"/>
        <v/>
      </c>
    </row>
    <row r="1211" spans="1:25" s="228" customFormat="1" ht="20.25">
      <c r="A1211" s="257"/>
      <c r="B1211" s="232" t="str">
        <f>IF(LEN(A1211)=0,"",INDEX('Smelter Reference List'!$A:$A,MATCH($A1211,'Smelter Reference List'!$E:$E,0)))</f>
        <v/>
      </c>
      <c r="C1211" s="297" t="str">
        <f>IF(LEN(A1211)=0,"",INDEX('Smelter Reference List'!$C:$C,MATCH($A1211,'Smelter Reference List'!$E:$E,0)))</f>
        <v/>
      </c>
      <c r="D1211" s="161" t="str">
        <f ca="1">IF(ISERROR($S1211),"",OFFSET('Smelter Reference List'!$C$4,$S1211-4,0)&amp;"")</f>
        <v/>
      </c>
      <c r="E1211" s="161" t="str">
        <f ca="1">IF(ISERROR($S1211),"",OFFSET('Smelter Reference List'!$D$4,$S1211-4,0)&amp;"")</f>
        <v/>
      </c>
      <c r="F1211" s="161" t="str">
        <f ca="1">IF(ISERROR($S1211),"",OFFSET('Smelter Reference List'!$E$4,$S1211-4,0))</f>
        <v/>
      </c>
      <c r="G1211" s="161" t="str">
        <f ca="1">IF(C1211=$U$4,"Enter smelter details", IF(ISERROR($S1211),"",OFFSET('Smelter Reference List'!$F$4,$S1211-4,0)))</f>
        <v/>
      </c>
      <c r="H1211" s="247" t="str">
        <f ca="1">IF(ISERROR($S1211),"",OFFSET('Smelter Reference List'!$G$4,$S1211-4,0))</f>
        <v/>
      </c>
      <c r="I1211" s="248" t="str">
        <f ca="1">IF(ISERROR($S1211),"",OFFSET('Smelter Reference List'!$H$4,$S1211-4,0))</f>
        <v/>
      </c>
      <c r="J1211" s="248" t="str">
        <f ca="1">IF(ISERROR($S1211),"",OFFSET('Smelter Reference List'!$I$4,$S1211-4,0))</f>
        <v/>
      </c>
      <c r="K1211" s="245"/>
      <c r="L1211" s="245"/>
      <c r="M1211" s="245"/>
      <c r="N1211" s="245"/>
      <c r="O1211" s="245"/>
      <c r="P1211" s="245"/>
      <c r="Q1211" s="246"/>
      <c r="R1211" s="233"/>
      <c r="S1211" s="234" t="e">
        <f>IF(C1211="",NA(),MATCH($B1211&amp;$C1211,'Smelter Reference List'!$J:$J,0))</f>
        <v>#N/A</v>
      </c>
      <c r="T1211" s="235"/>
      <c r="U1211" s="235">
        <f t="shared" ca="1" si="36"/>
        <v>0</v>
      </c>
      <c r="V1211" s="235"/>
      <c r="W1211" s="235"/>
      <c r="Y1211" s="228" t="str">
        <f t="shared" si="37"/>
        <v/>
      </c>
    </row>
    <row r="1212" spans="1:25" s="228" customFormat="1" ht="20.25">
      <c r="A1212" s="257"/>
      <c r="B1212" s="232" t="str">
        <f>IF(LEN(A1212)=0,"",INDEX('Smelter Reference List'!$A:$A,MATCH($A1212,'Smelter Reference List'!$E:$E,0)))</f>
        <v/>
      </c>
      <c r="C1212" s="297" t="str">
        <f>IF(LEN(A1212)=0,"",INDEX('Smelter Reference List'!$C:$C,MATCH($A1212,'Smelter Reference List'!$E:$E,0)))</f>
        <v/>
      </c>
      <c r="D1212" s="161" t="str">
        <f ca="1">IF(ISERROR($S1212),"",OFFSET('Smelter Reference List'!$C$4,$S1212-4,0)&amp;"")</f>
        <v/>
      </c>
      <c r="E1212" s="161" t="str">
        <f ca="1">IF(ISERROR($S1212),"",OFFSET('Smelter Reference List'!$D$4,$S1212-4,0)&amp;"")</f>
        <v/>
      </c>
      <c r="F1212" s="161" t="str">
        <f ca="1">IF(ISERROR($S1212),"",OFFSET('Smelter Reference List'!$E$4,$S1212-4,0))</f>
        <v/>
      </c>
      <c r="G1212" s="161" t="str">
        <f ca="1">IF(C1212=$U$4,"Enter smelter details", IF(ISERROR($S1212),"",OFFSET('Smelter Reference List'!$F$4,$S1212-4,0)))</f>
        <v/>
      </c>
      <c r="H1212" s="247" t="str">
        <f ca="1">IF(ISERROR($S1212),"",OFFSET('Smelter Reference List'!$G$4,$S1212-4,0))</f>
        <v/>
      </c>
      <c r="I1212" s="248" t="str">
        <f ca="1">IF(ISERROR($S1212),"",OFFSET('Smelter Reference List'!$H$4,$S1212-4,0))</f>
        <v/>
      </c>
      <c r="J1212" s="248" t="str">
        <f ca="1">IF(ISERROR($S1212),"",OFFSET('Smelter Reference List'!$I$4,$S1212-4,0))</f>
        <v/>
      </c>
      <c r="K1212" s="245"/>
      <c r="L1212" s="245"/>
      <c r="M1212" s="245"/>
      <c r="N1212" s="245"/>
      <c r="O1212" s="245"/>
      <c r="P1212" s="245"/>
      <c r="Q1212" s="246"/>
      <c r="R1212" s="233"/>
      <c r="S1212" s="234" t="e">
        <f>IF(C1212="",NA(),MATCH($B1212&amp;$C1212,'Smelter Reference List'!$J:$J,0))</f>
        <v>#N/A</v>
      </c>
      <c r="T1212" s="235"/>
      <c r="U1212" s="235">
        <f t="shared" ca="1" si="36"/>
        <v>0</v>
      </c>
      <c r="V1212" s="235"/>
      <c r="W1212" s="235"/>
      <c r="Y1212" s="228" t="str">
        <f t="shared" si="37"/>
        <v/>
      </c>
    </row>
    <row r="1213" spans="1:25" s="228" customFormat="1" ht="20.25">
      <c r="A1213" s="257"/>
      <c r="B1213" s="232" t="str">
        <f>IF(LEN(A1213)=0,"",INDEX('Smelter Reference List'!$A:$A,MATCH($A1213,'Smelter Reference List'!$E:$E,0)))</f>
        <v/>
      </c>
      <c r="C1213" s="297" t="str">
        <f>IF(LEN(A1213)=0,"",INDEX('Smelter Reference List'!$C:$C,MATCH($A1213,'Smelter Reference List'!$E:$E,0)))</f>
        <v/>
      </c>
      <c r="D1213" s="161" t="str">
        <f ca="1">IF(ISERROR($S1213),"",OFFSET('Smelter Reference List'!$C$4,$S1213-4,0)&amp;"")</f>
        <v/>
      </c>
      <c r="E1213" s="161" t="str">
        <f ca="1">IF(ISERROR($S1213),"",OFFSET('Smelter Reference List'!$D$4,$S1213-4,0)&amp;"")</f>
        <v/>
      </c>
      <c r="F1213" s="161" t="str">
        <f ca="1">IF(ISERROR($S1213),"",OFFSET('Smelter Reference List'!$E$4,$S1213-4,0))</f>
        <v/>
      </c>
      <c r="G1213" s="161" t="str">
        <f ca="1">IF(C1213=$U$4,"Enter smelter details", IF(ISERROR($S1213),"",OFFSET('Smelter Reference List'!$F$4,$S1213-4,0)))</f>
        <v/>
      </c>
      <c r="H1213" s="247" t="str">
        <f ca="1">IF(ISERROR($S1213),"",OFFSET('Smelter Reference List'!$G$4,$S1213-4,0))</f>
        <v/>
      </c>
      <c r="I1213" s="248" t="str">
        <f ca="1">IF(ISERROR($S1213),"",OFFSET('Smelter Reference List'!$H$4,$S1213-4,0))</f>
        <v/>
      </c>
      <c r="J1213" s="248" t="str">
        <f ca="1">IF(ISERROR($S1213),"",OFFSET('Smelter Reference List'!$I$4,$S1213-4,0))</f>
        <v/>
      </c>
      <c r="K1213" s="245"/>
      <c r="L1213" s="245"/>
      <c r="M1213" s="245"/>
      <c r="N1213" s="245"/>
      <c r="O1213" s="245"/>
      <c r="P1213" s="245"/>
      <c r="Q1213" s="246"/>
      <c r="R1213" s="233"/>
      <c r="S1213" s="234" t="e">
        <f>IF(C1213="",NA(),MATCH($B1213&amp;$C1213,'Smelter Reference List'!$J:$J,0))</f>
        <v>#N/A</v>
      </c>
      <c r="T1213" s="235"/>
      <c r="U1213" s="235">
        <f t="shared" ca="1" si="36"/>
        <v>0</v>
      </c>
      <c r="V1213" s="235"/>
      <c r="W1213" s="235"/>
      <c r="Y1213" s="228" t="str">
        <f t="shared" si="37"/>
        <v/>
      </c>
    </row>
    <row r="1214" spans="1:25" s="228" customFormat="1" ht="20.25">
      <c r="A1214" s="257"/>
      <c r="B1214" s="232" t="str">
        <f>IF(LEN(A1214)=0,"",INDEX('Smelter Reference List'!$A:$A,MATCH($A1214,'Smelter Reference List'!$E:$E,0)))</f>
        <v/>
      </c>
      <c r="C1214" s="297" t="str">
        <f>IF(LEN(A1214)=0,"",INDEX('Smelter Reference List'!$C:$C,MATCH($A1214,'Smelter Reference List'!$E:$E,0)))</f>
        <v/>
      </c>
      <c r="D1214" s="161" t="str">
        <f ca="1">IF(ISERROR($S1214),"",OFFSET('Smelter Reference List'!$C$4,$S1214-4,0)&amp;"")</f>
        <v/>
      </c>
      <c r="E1214" s="161" t="str">
        <f ca="1">IF(ISERROR($S1214),"",OFFSET('Smelter Reference List'!$D$4,$S1214-4,0)&amp;"")</f>
        <v/>
      </c>
      <c r="F1214" s="161" t="str">
        <f ca="1">IF(ISERROR($S1214),"",OFFSET('Smelter Reference List'!$E$4,$S1214-4,0))</f>
        <v/>
      </c>
      <c r="G1214" s="161" t="str">
        <f ca="1">IF(C1214=$U$4,"Enter smelter details", IF(ISERROR($S1214),"",OFFSET('Smelter Reference List'!$F$4,$S1214-4,0)))</f>
        <v/>
      </c>
      <c r="H1214" s="247" t="str">
        <f ca="1">IF(ISERROR($S1214),"",OFFSET('Smelter Reference List'!$G$4,$S1214-4,0))</f>
        <v/>
      </c>
      <c r="I1214" s="248" t="str">
        <f ca="1">IF(ISERROR($S1214),"",OFFSET('Smelter Reference List'!$H$4,$S1214-4,0))</f>
        <v/>
      </c>
      <c r="J1214" s="248" t="str">
        <f ca="1">IF(ISERROR($S1214),"",OFFSET('Smelter Reference List'!$I$4,$S1214-4,0))</f>
        <v/>
      </c>
      <c r="K1214" s="245"/>
      <c r="L1214" s="245"/>
      <c r="M1214" s="245"/>
      <c r="N1214" s="245"/>
      <c r="O1214" s="245"/>
      <c r="P1214" s="245"/>
      <c r="Q1214" s="246"/>
      <c r="R1214" s="233"/>
      <c r="S1214" s="234" t="e">
        <f>IF(C1214="",NA(),MATCH($B1214&amp;$C1214,'Smelter Reference List'!$J:$J,0))</f>
        <v>#N/A</v>
      </c>
      <c r="T1214" s="235"/>
      <c r="U1214" s="235">
        <f t="shared" ca="1" si="36"/>
        <v>0</v>
      </c>
      <c r="V1214" s="235"/>
      <c r="W1214" s="235"/>
      <c r="Y1214" s="228" t="str">
        <f t="shared" si="37"/>
        <v/>
      </c>
    </row>
    <row r="1215" spans="1:25" s="228" customFormat="1" ht="20.25">
      <c r="A1215" s="257"/>
      <c r="B1215" s="232" t="str">
        <f>IF(LEN(A1215)=0,"",INDEX('Smelter Reference List'!$A:$A,MATCH($A1215,'Smelter Reference List'!$E:$E,0)))</f>
        <v/>
      </c>
      <c r="C1215" s="297" t="str">
        <f>IF(LEN(A1215)=0,"",INDEX('Smelter Reference List'!$C:$C,MATCH($A1215,'Smelter Reference List'!$E:$E,0)))</f>
        <v/>
      </c>
      <c r="D1215" s="161" t="str">
        <f ca="1">IF(ISERROR($S1215),"",OFFSET('Smelter Reference List'!$C$4,$S1215-4,0)&amp;"")</f>
        <v/>
      </c>
      <c r="E1215" s="161" t="str">
        <f ca="1">IF(ISERROR($S1215),"",OFFSET('Smelter Reference List'!$D$4,$S1215-4,0)&amp;"")</f>
        <v/>
      </c>
      <c r="F1215" s="161" t="str">
        <f ca="1">IF(ISERROR($S1215),"",OFFSET('Smelter Reference List'!$E$4,$S1215-4,0))</f>
        <v/>
      </c>
      <c r="G1215" s="161" t="str">
        <f ca="1">IF(C1215=$U$4,"Enter smelter details", IF(ISERROR($S1215),"",OFFSET('Smelter Reference List'!$F$4,$S1215-4,0)))</f>
        <v/>
      </c>
      <c r="H1215" s="247" t="str">
        <f ca="1">IF(ISERROR($S1215),"",OFFSET('Smelter Reference List'!$G$4,$S1215-4,0))</f>
        <v/>
      </c>
      <c r="I1215" s="248" t="str">
        <f ca="1">IF(ISERROR($S1215),"",OFFSET('Smelter Reference List'!$H$4,$S1215-4,0))</f>
        <v/>
      </c>
      <c r="J1215" s="248" t="str">
        <f ca="1">IF(ISERROR($S1215),"",OFFSET('Smelter Reference List'!$I$4,$S1215-4,0))</f>
        <v/>
      </c>
      <c r="K1215" s="245"/>
      <c r="L1215" s="245"/>
      <c r="M1215" s="245"/>
      <c r="N1215" s="245"/>
      <c r="O1215" s="245"/>
      <c r="P1215" s="245"/>
      <c r="Q1215" s="246"/>
      <c r="R1215" s="233"/>
      <c r="S1215" s="234" t="e">
        <f>IF(C1215="",NA(),MATCH($B1215&amp;$C1215,'Smelter Reference List'!$J:$J,0))</f>
        <v>#N/A</v>
      </c>
      <c r="T1215" s="235"/>
      <c r="U1215" s="235">
        <f t="shared" ca="1" si="36"/>
        <v>0</v>
      </c>
      <c r="V1215" s="235"/>
      <c r="W1215" s="235"/>
      <c r="Y1215" s="228" t="str">
        <f t="shared" si="37"/>
        <v/>
      </c>
    </row>
    <row r="1216" spans="1:25" s="228" customFormat="1" ht="20.25">
      <c r="A1216" s="257"/>
      <c r="B1216" s="232" t="str">
        <f>IF(LEN(A1216)=0,"",INDEX('Smelter Reference List'!$A:$A,MATCH($A1216,'Smelter Reference List'!$E:$E,0)))</f>
        <v/>
      </c>
      <c r="C1216" s="297" t="str">
        <f>IF(LEN(A1216)=0,"",INDEX('Smelter Reference List'!$C:$C,MATCH($A1216,'Smelter Reference List'!$E:$E,0)))</f>
        <v/>
      </c>
      <c r="D1216" s="161" t="str">
        <f ca="1">IF(ISERROR($S1216),"",OFFSET('Smelter Reference List'!$C$4,$S1216-4,0)&amp;"")</f>
        <v/>
      </c>
      <c r="E1216" s="161" t="str">
        <f ca="1">IF(ISERROR($S1216),"",OFFSET('Smelter Reference List'!$D$4,$S1216-4,0)&amp;"")</f>
        <v/>
      </c>
      <c r="F1216" s="161" t="str">
        <f ca="1">IF(ISERROR($S1216),"",OFFSET('Smelter Reference List'!$E$4,$S1216-4,0))</f>
        <v/>
      </c>
      <c r="G1216" s="161" t="str">
        <f ca="1">IF(C1216=$U$4,"Enter smelter details", IF(ISERROR($S1216),"",OFFSET('Smelter Reference List'!$F$4,$S1216-4,0)))</f>
        <v/>
      </c>
      <c r="H1216" s="247" t="str">
        <f ca="1">IF(ISERROR($S1216),"",OFFSET('Smelter Reference List'!$G$4,$S1216-4,0))</f>
        <v/>
      </c>
      <c r="I1216" s="248" t="str">
        <f ca="1">IF(ISERROR($S1216),"",OFFSET('Smelter Reference List'!$H$4,$S1216-4,0))</f>
        <v/>
      </c>
      <c r="J1216" s="248" t="str">
        <f ca="1">IF(ISERROR($S1216),"",OFFSET('Smelter Reference List'!$I$4,$S1216-4,0))</f>
        <v/>
      </c>
      <c r="K1216" s="245"/>
      <c r="L1216" s="245"/>
      <c r="M1216" s="245"/>
      <c r="N1216" s="245"/>
      <c r="O1216" s="245"/>
      <c r="P1216" s="245"/>
      <c r="Q1216" s="246"/>
      <c r="R1216" s="233"/>
      <c r="S1216" s="234" t="e">
        <f>IF(C1216="",NA(),MATCH($B1216&amp;$C1216,'Smelter Reference List'!$J:$J,0))</f>
        <v>#N/A</v>
      </c>
      <c r="T1216" s="235"/>
      <c r="U1216" s="235">
        <f t="shared" ca="1" si="36"/>
        <v>0</v>
      </c>
      <c r="V1216" s="235"/>
      <c r="W1216" s="235"/>
      <c r="Y1216" s="228" t="str">
        <f t="shared" si="37"/>
        <v/>
      </c>
    </row>
    <row r="1217" spans="1:25" s="228" customFormat="1" ht="20.25">
      <c r="A1217" s="257"/>
      <c r="B1217" s="232" t="str">
        <f>IF(LEN(A1217)=0,"",INDEX('Smelter Reference List'!$A:$A,MATCH($A1217,'Smelter Reference List'!$E:$E,0)))</f>
        <v/>
      </c>
      <c r="C1217" s="297" t="str">
        <f>IF(LEN(A1217)=0,"",INDEX('Smelter Reference List'!$C:$C,MATCH($A1217,'Smelter Reference List'!$E:$E,0)))</f>
        <v/>
      </c>
      <c r="D1217" s="161" t="str">
        <f ca="1">IF(ISERROR($S1217),"",OFFSET('Smelter Reference List'!$C$4,$S1217-4,0)&amp;"")</f>
        <v/>
      </c>
      <c r="E1217" s="161" t="str">
        <f ca="1">IF(ISERROR($S1217),"",OFFSET('Smelter Reference List'!$D$4,$S1217-4,0)&amp;"")</f>
        <v/>
      </c>
      <c r="F1217" s="161" t="str">
        <f ca="1">IF(ISERROR($S1217),"",OFFSET('Smelter Reference List'!$E$4,$S1217-4,0))</f>
        <v/>
      </c>
      <c r="G1217" s="161" t="str">
        <f ca="1">IF(C1217=$U$4,"Enter smelter details", IF(ISERROR($S1217),"",OFFSET('Smelter Reference List'!$F$4,$S1217-4,0)))</f>
        <v/>
      </c>
      <c r="H1217" s="247" t="str">
        <f ca="1">IF(ISERROR($S1217),"",OFFSET('Smelter Reference List'!$G$4,$S1217-4,0))</f>
        <v/>
      </c>
      <c r="I1217" s="248" t="str">
        <f ca="1">IF(ISERROR($S1217),"",OFFSET('Smelter Reference List'!$H$4,$S1217-4,0))</f>
        <v/>
      </c>
      <c r="J1217" s="248" t="str">
        <f ca="1">IF(ISERROR($S1217),"",OFFSET('Smelter Reference List'!$I$4,$S1217-4,0))</f>
        <v/>
      </c>
      <c r="K1217" s="245"/>
      <c r="L1217" s="245"/>
      <c r="M1217" s="245"/>
      <c r="N1217" s="245"/>
      <c r="O1217" s="245"/>
      <c r="P1217" s="245"/>
      <c r="Q1217" s="246"/>
      <c r="R1217" s="233"/>
      <c r="S1217" s="234" t="e">
        <f>IF(C1217="",NA(),MATCH($B1217&amp;$C1217,'Smelter Reference List'!$J:$J,0))</f>
        <v>#N/A</v>
      </c>
      <c r="T1217" s="235"/>
      <c r="U1217" s="235">
        <f t="shared" ca="1" si="36"/>
        <v>0</v>
      </c>
      <c r="V1217" s="235"/>
      <c r="W1217" s="235"/>
      <c r="Y1217" s="228" t="str">
        <f t="shared" si="37"/>
        <v/>
      </c>
    </row>
    <row r="1218" spans="1:25" s="228" customFormat="1" ht="20.25">
      <c r="A1218" s="257"/>
      <c r="B1218" s="232" t="str">
        <f>IF(LEN(A1218)=0,"",INDEX('Smelter Reference List'!$A:$A,MATCH($A1218,'Smelter Reference List'!$E:$E,0)))</f>
        <v/>
      </c>
      <c r="C1218" s="297" t="str">
        <f>IF(LEN(A1218)=0,"",INDEX('Smelter Reference List'!$C:$C,MATCH($A1218,'Smelter Reference List'!$E:$E,0)))</f>
        <v/>
      </c>
      <c r="D1218" s="161" t="str">
        <f ca="1">IF(ISERROR($S1218),"",OFFSET('Smelter Reference List'!$C$4,$S1218-4,0)&amp;"")</f>
        <v/>
      </c>
      <c r="E1218" s="161" t="str">
        <f ca="1">IF(ISERROR($S1218),"",OFFSET('Smelter Reference List'!$D$4,$S1218-4,0)&amp;"")</f>
        <v/>
      </c>
      <c r="F1218" s="161" t="str">
        <f ca="1">IF(ISERROR($S1218),"",OFFSET('Smelter Reference List'!$E$4,$S1218-4,0))</f>
        <v/>
      </c>
      <c r="G1218" s="161" t="str">
        <f ca="1">IF(C1218=$U$4,"Enter smelter details", IF(ISERROR($S1218),"",OFFSET('Smelter Reference List'!$F$4,$S1218-4,0)))</f>
        <v/>
      </c>
      <c r="H1218" s="247" t="str">
        <f ca="1">IF(ISERROR($S1218),"",OFFSET('Smelter Reference List'!$G$4,$S1218-4,0))</f>
        <v/>
      </c>
      <c r="I1218" s="248" t="str">
        <f ca="1">IF(ISERROR($S1218),"",OFFSET('Smelter Reference List'!$H$4,$S1218-4,0))</f>
        <v/>
      </c>
      <c r="J1218" s="248" t="str">
        <f ca="1">IF(ISERROR($S1218),"",OFFSET('Smelter Reference List'!$I$4,$S1218-4,0))</f>
        <v/>
      </c>
      <c r="K1218" s="245"/>
      <c r="L1218" s="245"/>
      <c r="M1218" s="245"/>
      <c r="N1218" s="245"/>
      <c r="O1218" s="245"/>
      <c r="P1218" s="245"/>
      <c r="Q1218" s="246"/>
      <c r="R1218" s="233"/>
      <c r="S1218" s="234" t="e">
        <f>IF(C1218="",NA(),MATCH($B1218&amp;$C1218,'Smelter Reference List'!$J:$J,0))</f>
        <v>#N/A</v>
      </c>
      <c r="T1218" s="235"/>
      <c r="U1218" s="235">
        <f t="shared" ca="1" si="36"/>
        <v>0</v>
      </c>
      <c r="V1218" s="235"/>
      <c r="W1218" s="235"/>
      <c r="Y1218" s="228" t="str">
        <f t="shared" si="37"/>
        <v/>
      </c>
    </row>
    <row r="1219" spans="1:25" s="228" customFormat="1" ht="20.25">
      <c r="A1219" s="257"/>
      <c r="B1219" s="232" t="str">
        <f>IF(LEN(A1219)=0,"",INDEX('Smelter Reference List'!$A:$A,MATCH($A1219,'Smelter Reference List'!$E:$E,0)))</f>
        <v/>
      </c>
      <c r="C1219" s="297" t="str">
        <f>IF(LEN(A1219)=0,"",INDEX('Smelter Reference List'!$C:$C,MATCH($A1219,'Smelter Reference List'!$E:$E,0)))</f>
        <v/>
      </c>
      <c r="D1219" s="161" t="str">
        <f ca="1">IF(ISERROR($S1219),"",OFFSET('Smelter Reference List'!$C$4,$S1219-4,0)&amp;"")</f>
        <v/>
      </c>
      <c r="E1219" s="161" t="str">
        <f ca="1">IF(ISERROR($S1219),"",OFFSET('Smelter Reference List'!$D$4,$S1219-4,0)&amp;"")</f>
        <v/>
      </c>
      <c r="F1219" s="161" t="str">
        <f ca="1">IF(ISERROR($S1219),"",OFFSET('Smelter Reference List'!$E$4,$S1219-4,0))</f>
        <v/>
      </c>
      <c r="G1219" s="161" t="str">
        <f ca="1">IF(C1219=$U$4,"Enter smelter details", IF(ISERROR($S1219),"",OFFSET('Smelter Reference List'!$F$4,$S1219-4,0)))</f>
        <v/>
      </c>
      <c r="H1219" s="247" t="str">
        <f ca="1">IF(ISERROR($S1219),"",OFFSET('Smelter Reference List'!$G$4,$S1219-4,0))</f>
        <v/>
      </c>
      <c r="I1219" s="248" t="str">
        <f ca="1">IF(ISERROR($S1219),"",OFFSET('Smelter Reference List'!$H$4,$S1219-4,0))</f>
        <v/>
      </c>
      <c r="J1219" s="248" t="str">
        <f ca="1">IF(ISERROR($S1219),"",OFFSET('Smelter Reference List'!$I$4,$S1219-4,0))</f>
        <v/>
      </c>
      <c r="K1219" s="245"/>
      <c r="L1219" s="245"/>
      <c r="M1219" s="245"/>
      <c r="N1219" s="245"/>
      <c r="O1219" s="245"/>
      <c r="P1219" s="245"/>
      <c r="Q1219" s="246"/>
      <c r="R1219" s="233"/>
      <c r="S1219" s="234" t="e">
        <f>IF(C1219="",NA(),MATCH($B1219&amp;$C1219,'Smelter Reference List'!$J:$J,0))</f>
        <v>#N/A</v>
      </c>
      <c r="T1219" s="235"/>
      <c r="U1219" s="235">
        <f t="shared" ca="1" si="36"/>
        <v>0</v>
      </c>
      <c r="V1219" s="235"/>
      <c r="W1219" s="235"/>
      <c r="Y1219" s="228" t="str">
        <f t="shared" si="37"/>
        <v/>
      </c>
    </row>
    <row r="1220" spans="1:25" s="228" customFormat="1" ht="20.25">
      <c r="A1220" s="257"/>
      <c r="B1220" s="232" t="str">
        <f>IF(LEN(A1220)=0,"",INDEX('Smelter Reference List'!$A:$A,MATCH($A1220,'Smelter Reference List'!$E:$E,0)))</f>
        <v/>
      </c>
      <c r="C1220" s="297" t="str">
        <f>IF(LEN(A1220)=0,"",INDEX('Smelter Reference List'!$C:$C,MATCH($A1220,'Smelter Reference List'!$E:$E,0)))</f>
        <v/>
      </c>
      <c r="D1220" s="161" t="str">
        <f ca="1">IF(ISERROR($S1220),"",OFFSET('Smelter Reference List'!$C$4,$S1220-4,0)&amp;"")</f>
        <v/>
      </c>
      <c r="E1220" s="161" t="str">
        <f ca="1">IF(ISERROR($S1220),"",OFFSET('Smelter Reference List'!$D$4,$S1220-4,0)&amp;"")</f>
        <v/>
      </c>
      <c r="F1220" s="161" t="str">
        <f ca="1">IF(ISERROR($S1220),"",OFFSET('Smelter Reference List'!$E$4,$S1220-4,0))</f>
        <v/>
      </c>
      <c r="G1220" s="161" t="str">
        <f ca="1">IF(C1220=$U$4,"Enter smelter details", IF(ISERROR($S1220),"",OFFSET('Smelter Reference List'!$F$4,$S1220-4,0)))</f>
        <v/>
      </c>
      <c r="H1220" s="247" t="str">
        <f ca="1">IF(ISERROR($S1220),"",OFFSET('Smelter Reference List'!$G$4,$S1220-4,0))</f>
        <v/>
      </c>
      <c r="I1220" s="248" t="str">
        <f ca="1">IF(ISERROR($S1220),"",OFFSET('Smelter Reference List'!$H$4,$S1220-4,0))</f>
        <v/>
      </c>
      <c r="J1220" s="248" t="str">
        <f ca="1">IF(ISERROR($S1220),"",OFFSET('Smelter Reference List'!$I$4,$S1220-4,0))</f>
        <v/>
      </c>
      <c r="K1220" s="245"/>
      <c r="L1220" s="245"/>
      <c r="M1220" s="245"/>
      <c r="N1220" s="245"/>
      <c r="O1220" s="245"/>
      <c r="P1220" s="245"/>
      <c r="Q1220" s="246"/>
      <c r="R1220" s="233"/>
      <c r="S1220" s="234" t="e">
        <f>IF(C1220="",NA(),MATCH($B1220&amp;$C1220,'Smelter Reference List'!$J:$J,0))</f>
        <v>#N/A</v>
      </c>
      <c r="T1220" s="235"/>
      <c r="U1220" s="235">
        <f t="shared" ca="1" si="36"/>
        <v>0</v>
      </c>
      <c r="V1220" s="235"/>
      <c r="W1220" s="235"/>
      <c r="Y1220" s="228" t="str">
        <f t="shared" si="37"/>
        <v/>
      </c>
    </row>
    <row r="1221" spans="1:25" s="228" customFormat="1" ht="20.25">
      <c r="A1221" s="257"/>
      <c r="B1221" s="232" t="str">
        <f>IF(LEN(A1221)=0,"",INDEX('Smelter Reference List'!$A:$A,MATCH($A1221,'Smelter Reference List'!$E:$E,0)))</f>
        <v/>
      </c>
      <c r="C1221" s="297" t="str">
        <f>IF(LEN(A1221)=0,"",INDEX('Smelter Reference List'!$C:$C,MATCH($A1221,'Smelter Reference List'!$E:$E,0)))</f>
        <v/>
      </c>
      <c r="D1221" s="161" t="str">
        <f ca="1">IF(ISERROR($S1221),"",OFFSET('Smelter Reference List'!$C$4,$S1221-4,0)&amp;"")</f>
        <v/>
      </c>
      <c r="E1221" s="161" t="str">
        <f ca="1">IF(ISERROR($S1221),"",OFFSET('Smelter Reference List'!$D$4,$S1221-4,0)&amp;"")</f>
        <v/>
      </c>
      <c r="F1221" s="161" t="str">
        <f ca="1">IF(ISERROR($S1221),"",OFFSET('Smelter Reference List'!$E$4,$S1221-4,0))</f>
        <v/>
      </c>
      <c r="G1221" s="161" t="str">
        <f ca="1">IF(C1221=$U$4,"Enter smelter details", IF(ISERROR($S1221),"",OFFSET('Smelter Reference List'!$F$4,$S1221-4,0)))</f>
        <v/>
      </c>
      <c r="H1221" s="247" t="str">
        <f ca="1">IF(ISERROR($S1221),"",OFFSET('Smelter Reference List'!$G$4,$S1221-4,0))</f>
        <v/>
      </c>
      <c r="I1221" s="248" t="str">
        <f ca="1">IF(ISERROR($S1221),"",OFFSET('Smelter Reference List'!$H$4,$S1221-4,0))</f>
        <v/>
      </c>
      <c r="J1221" s="248" t="str">
        <f ca="1">IF(ISERROR($S1221),"",OFFSET('Smelter Reference List'!$I$4,$S1221-4,0))</f>
        <v/>
      </c>
      <c r="K1221" s="245"/>
      <c r="L1221" s="245"/>
      <c r="M1221" s="245"/>
      <c r="N1221" s="245"/>
      <c r="O1221" s="245"/>
      <c r="P1221" s="245"/>
      <c r="Q1221" s="246"/>
      <c r="R1221" s="233"/>
      <c r="S1221" s="234" t="e">
        <f>IF(C1221="",NA(),MATCH($B1221&amp;$C1221,'Smelter Reference List'!$J:$J,0))</f>
        <v>#N/A</v>
      </c>
      <c r="T1221" s="235"/>
      <c r="U1221" s="235">
        <f t="shared" ca="1" si="36"/>
        <v>0</v>
      </c>
      <c r="V1221" s="235"/>
      <c r="W1221" s="235"/>
      <c r="Y1221" s="228" t="str">
        <f t="shared" si="37"/>
        <v/>
      </c>
    </row>
    <row r="1222" spans="1:25" s="228" customFormat="1" ht="20.25">
      <c r="A1222" s="257"/>
      <c r="B1222" s="232" t="str">
        <f>IF(LEN(A1222)=0,"",INDEX('Smelter Reference List'!$A:$A,MATCH($A1222,'Smelter Reference List'!$E:$E,0)))</f>
        <v/>
      </c>
      <c r="C1222" s="297" t="str">
        <f>IF(LEN(A1222)=0,"",INDEX('Smelter Reference List'!$C:$C,MATCH($A1222,'Smelter Reference List'!$E:$E,0)))</f>
        <v/>
      </c>
      <c r="D1222" s="161" t="str">
        <f ca="1">IF(ISERROR($S1222),"",OFFSET('Smelter Reference List'!$C$4,$S1222-4,0)&amp;"")</f>
        <v/>
      </c>
      <c r="E1222" s="161" t="str">
        <f ca="1">IF(ISERROR($S1222),"",OFFSET('Smelter Reference List'!$D$4,$S1222-4,0)&amp;"")</f>
        <v/>
      </c>
      <c r="F1222" s="161" t="str">
        <f ca="1">IF(ISERROR($S1222),"",OFFSET('Smelter Reference List'!$E$4,$S1222-4,0))</f>
        <v/>
      </c>
      <c r="G1222" s="161" t="str">
        <f ca="1">IF(C1222=$U$4,"Enter smelter details", IF(ISERROR($S1222),"",OFFSET('Smelter Reference List'!$F$4,$S1222-4,0)))</f>
        <v/>
      </c>
      <c r="H1222" s="247" t="str">
        <f ca="1">IF(ISERROR($S1222),"",OFFSET('Smelter Reference List'!$G$4,$S1222-4,0))</f>
        <v/>
      </c>
      <c r="I1222" s="248" t="str">
        <f ca="1">IF(ISERROR($S1222),"",OFFSET('Smelter Reference List'!$H$4,$S1222-4,0))</f>
        <v/>
      </c>
      <c r="J1222" s="248" t="str">
        <f ca="1">IF(ISERROR($S1222),"",OFFSET('Smelter Reference List'!$I$4,$S1222-4,0))</f>
        <v/>
      </c>
      <c r="K1222" s="245"/>
      <c r="L1222" s="245"/>
      <c r="M1222" s="245"/>
      <c r="N1222" s="245"/>
      <c r="O1222" s="245"/>
      <c r="P1222" s="245"/>
      <c r="Q1222" s="246"/>
      <c r="R1222" s="233"/>
      <c r="S1222" s="234" t="e">
        <f>IF(C1222="",NA(),MATCH($B1222&amp;$C1222,'Smelter Reference List'!$J:$J,0))</f>
        <v>#N/A</v>
      </c>
      <c r="T1222" s="235"/>
      <c r="U1222" s="235">
        <f t="shared" ref="U1222:U1285" ca="1" si="38">IF(AND(C1222="Smelter not listed",OR(LEN(D1222)=0,LEN(E1222)=0)),1,0)</f>
        <v>0</v>
      </c>
      <c r="V1222" s="235"/>
      <c r="W1222" s="235"/>
      <c r="Y1222" s="228" t="str">
        <f t="shared" ref="Y1222:Y1285" si="39">B1222&amp;C1222</f>
        <v/>
      </c>
    </row>
    <row r="1223" spans="1:25" s="228" customFormat="1" ht="20.25">
      <c r="A1223" s="257"/>
      <c r="B1223" s="232" t="str">
        <f>IF(LEN(A1223)=0,"",INDEX('Smelter Reference List'!$A:$A,MATCH($A1223,'Smelter Reference List'!$E:$E,0)))</f>
        <v/>
      </c>
      <c r="C1223" s="297" t="str">
        <f>IF(LEN(A1223)=0,"",INDEX('Smelter Reference List'!$C:$C,MATCH($A1223,'Smelter Reference List'!$E:$E,0)))</f>
        <v/>
      </c>
      <c r="D1223" s="161" t="str">
        <f ca="1">IF(ISERROR($S1223),"",OFFSET('Smelter Reference List'!$C$4,$S1223-4,0)&amp;"")</f>
        <v/>
      </c>
      <c r="E1223" s="161" t="str">
        <f ca="1">IF(ISERROR($S1223),"",OFFSET('Smelter Reference List'!$D$4,$S1223-4,0)&amp;"")</f>
        <v/>
      </c>
      <c r="F1223" s="161" t="str">
        <f ca="1">IF(ISERROR($S1223),"",OFFSET('Smelter Reference List'!$E$4,$S1223-4,0))</f>
        <v/>
      </c>
      <c r="G1223" s="161" t="str">
        <f ca="1">IF(C1223=$U$4,"Enter smelter details", IF(ISERROR($S1223),"",OFFSET('Smelter Reference List'!$F$4,$S1223-4,0)))</f>
        <v/>
      </c>
      <c r="H1223" s="247" t="str">
        <f ca="1">IF(ISERROR($S1223),"",OFFSET('Smelter Reference List'!$G$4,$S1223-4,0))</f>
        <v/>
      </c>
      <c r="I1223" s="248" t="str">
        <f ca="1">IF(ISERROR($S1223),"",OFFSET('Smelter Reference List'!$H$4,$S1223-4,0))</f>
        <v/>
      </c>
      <c r="J1223" s="248" t="str">
        <f ca="1">IF(ISERROR($S1223),"",OFFSET('Smelter Reference List'!$I$4,$S1223-4,0))</f>
        <v/>
      </c>
      <c r="K1223" s="245"/>
      <c r="L1223" s="245"/>
      <c r="M1223" s="245"/>
      <c r="N1223" s="245"/>
      <c r="O1223" s="245"/>
      <c r="P1223" s="245"/>
      <c r="Q1223" s="246"/>
      <c r="R1223" s="233"/>
      <c r="S1223" s="234" t="e">
        <f>IF(C1223="",NA(),MATCH($B1223&amp;$C1223,'Smelter Reference List'!$J:$J,0))</f>
        <v>#N/A</v>
      </c>
      <c r="T1223" s="235"/>
      <c r="U1223" s="235">
        <f t="shared" ca="1" si="38"/>
        <v>0</v>
      </c>
      <c r="V1223" s="235"/>
      <c r="W1223" s="235"/>
      <c r="Y1223" s="228" t="str">
        <f t="shared" si="39"/>
        <v/>
      </c>
    </row>
    <row r="1224" spans="1:25" s="228" customFormat="1" ht="20.25">
      <c r="A1224" s="257"/>
      <c r="B1224" s="232" t="str">
        <f>IF(LEN(A1224)=0,"",INDEX('Smelter Reference List'!$A:$A,MATCH($A1224,'Smelter Reference List'!$E:$E,0)))</f>
        <v/>
      </c>
      <c r="C1224" s="297" t="str">
        <f>IF(LEN(A1224)=0,"",INDEX('Smelter Reference List'!$C:$C,MATCH($A1224,'Smelter Reference List'!$E:$E,0)))</f>
        <v/>
      </c>
      <c r="D1224" s="161" t="str">
        <f ca="1">IF(ISERROR($S1224),"",OFFSET('Smelter Reference List'!$C$4,$S1224-4,0)&amp;"")</f>
        <v/>
      </c>
      <c r="E1224" s="161" t="str">
        <f ca="1">IF(ISERROR($S1224),"",OFFSET('Smelter Reference List'!$D$4,$S1224-4,0)&amp;"")</f>
        <v/>
      </c>
      <c r="F1224" s="161" t="str">
        <f ca="1">IF(ISERROR($S1224),"",OFFSET('Smelter Reference List'!$E$4,$S1224-4,0))</f>
        <v/>
      </c>
      <c r="G1224" s="161" t="str">
        <f ca="1">IF(C1224=$U$4,"Enter smelter details", IF(ISERROR($S1224),"",OFFSET('Smelter Reference List'!$F$4,$S1224-4,0)))</f>
        <v/>
      </c>
      <c r="H1224" s="247" t="str">
        <f ca="1">IF(ISERROR($S1224),"",OFFSET('Smelter Reference List'!$G$4,$S1224-4,0))</f>
        <v/>
      </c>
      <c r="I1224" s="248" t="str">
        <f ca="1">IF(ISERROR($S1224),"",OFFSET('Smelter Reference List'!$H$4,$S1224-4,0))</f>
        <v/>
      </c>
      <c r="J1224" s="248" t="str">
        <f ca="1">IF(ISERROR($S1224),"",OFFSET('Smelter Reference List'!$I$4,$S1224-4,0))</f>
        <v/>
      </c>
      <c r="K1224" s="245"/>
      <c r="L1224" s="245"/>
      <c r="M1224" s="245"/>
      <c r="N1224" s="245"/>
      <c r="O1224" s="245"/>
      <c r="P1224" s="245"/>
      <c r="Q1224" s="246"/>
      <c r="R1224" s="233"/>
      <c r="S1224" s="234" t="e">
        <f>IF(C1224="",NA(),MATCH($B1224&amp;$C1224,'Smelter Reference List'!$J:$J,0))</f>
        <v>#N/A</v>
      </c>
      <c r="T1224" s="235"/>
      <c r="U1224" s="235">
        <f t="shared" ca="1" si="38"/>
        <v>0</v>
      </c>
      <c r="V1224" s="235"/>
      <c r="W1224" s="235"/>
      <c r="Y1224" s="228" t="str">
        <f t="shared" si="39"/>
        <v/>
      </c>
    </row>
    <row r="1225" spans="1:25" s="228" customFormat="1" ht="20.25">
      <c r="A1225" s="257"/>
      <c r="B1225" s="232" t="str">
        <f>IF(LEN(A1225)=0,"",INDEX('Smelter Reference List'!$A:$A,MATCH($A1225,'Smelter Reference List'!$E:$E,0)))</f>
        <v/>
      </c>
      <c r="C1225" s="297" t="str">
        <f>IF(LEN(A1225)=0,"",INDEX('Smelter Reference List'!$C:$C,MATCH($A1225,'Smelter Reference List'!$E:$E,0)))</f>
        <v/>
      </c>
      <c r="D1225" s="161" t="str">
        <f ca="1">IF(ISERROR($S1225),"",OFFSET('Smelter Reference List'!$C$4,$S1225-4,0)&amp;"")</f>
        <v/>
      </c>
      <c r="E1225" s="161" t="str">
        <f ca="1">IF(ISERROR($S1225),"",OFFSET('Smelter Reference List'!$D$4,$S1225-4,0)&amp;"")</f>
        <v/>
      </c>
      <c r="F1225" s="161" t="str">
        <f ca="1">IF(ISERROR($S1225),"",OFFSET('Smelter Reference List'!$E$4,$S1225-4,0))</f>
        <v/>
      </c>
      <c r="G1225" s="161" t="str">
        <f ca="1">IF(C1225=$U$4,"Enter smelter details", IF(ISERROR($S1225),"",OFFSET('Smelter Reference List'!$F$4,$S1225-4,0)))</f>
        <v/>
      </c>
      <c r="H1225" s="247" t="str">
        <f ca="1">IF(ISERROR($S1225),"",OFFSET('Smelter Reference List'!$G$4,$S1225-4,0))</f>
        <v/>
      </c>
      <c r="I1225" s="248" t="str">
        <f ca="1">IF(ISERROR($S1225),"",OFFSET('Smelter Reference List'!$H$4,$S1225-4,0))</f>
        <v/>
      </c>
      <c r="J1225" s="248" t="str">
        <f ca="1">IF(ISERROR($S1225),"",OFFSET('Smelter Reference List'!$I$4,$S1225-4,0))</f>
        <v/>
      </c>
      <c r="K1225" s="245"/>
      <c r="L1225" s="245"/>
      <c r="M1225" s="245"/>
      <c r="N1225" s="245"/>
      <c r="O1225" s="245"/>
      <c r="P1225" s="245"/>
      <c r="Q1225" s="246"/>
      <c r="R1225" s="233"/>
      <c r="S1225" s="234" t="e">
        <f>IF(C1225="",NA(),MATCH($B1225&amp;$C1225,'Smelter Reference List'!$J:$J,0))</f>
        <v>#N/A</v>
      </c>
      <c r="T1225" s="235"/>
      <c r="U1225" s="235">
        <f t="shared" ca="1" si="38"/>
        <v>0</v>
      </c>
      <c r="V1225" s="235"/>
      <c r="W1225" s="235"/>
      <c r="Y1225" s="228" t="str">
        <f t="shared" si="39"/>
        <v/>
      </c>
    </row>
    <row r="1226" spans="1:25" s="228" customFormat="1" ht="20.25">
      <c r="A1226" s="257"/>
      <c r="B1226" s="232" t="str">
        <f>IF(LEN(A1226)=0,"",INDEX('Smelter Reference List'!$A:$A,MATCH($A1226,'Smelter Reference List'!$E:$E,0)))</f>
        <v/>
      </c>
      <c r="C1226" s="297" t="str">
        <f>IF(LEN(A1226)=0,"",INDEX('Smelter Reference List'!$C:$C,MATCH($A1226,'Smelter Reference List'!$E:$E,0)))</f>
        <v/>
      </c>
      <c r="D1226" s="161" t="str">
        <f ca="1">IF(ISERROR($S1226),"",OFFSET('Smelter Reference List'!$C$4,$S1226-4,0)&amp;"")</f>
        <v/>
      </c>
      <c r="E1226" s="161" t="str">
        <f ca="1">IF(ISERROR($S1226),"",OFFSET('Smelter Reference List'!$D$4,$S1226-4,0)&amp;"")</f>
        <v/>
      </c>
      <c r="F1226" s="161" t="str">
        <f ca="1">IF(ISERROR($S1226),"",OFFSET('Smelter Reference List'!$E$4,$S1226-4,0))</f>
        <v/>
      </c>
      <c r="G1226" s="161" t="str">
        <f ca="1">IF(C1226=$U$4,"Enter smelter details", IF(ISERROR($S1226),"",OFFSET('Smelter Reference List'!$F$4,$S1226-4,0)))</f>
        <v/>
      </c>
      <c r="H1226" s="247" t="str">
        <f ca="1">IF(ISERROR($S1226),"",OFFSET('Smelter Reference List'!$G$4,$S1226-4,0))</f>
        <v/>
      </c>
      <c r="I1226" s="248" t="str">
        <f ca="1">IF(ISERROR($S1226),"",OFFSET('Smelter Reference List'!$H$4,$S1226-4,0))</f>
        <v/>
      </c>
      <c r="J1226" s="248" t="str">
        <f ca="1">IF(ISERROR($S1226),"",OFFSET('Smelter Reference List'!$I$4,$S1226-4,0))</f>
        <v/>
      </c>
      <c r="K1226" s="245"/>
      <c r="L1226" s="245"/>
      <c r="M1226" s="245"/>
      <c r="N1226" s="245"/>
      <c r="O1226" s="245"/>
      <c r="P1226" s="245"/>
      <c r="Q1226" s="246"/>
      <c r="R1226" s="233"/>
      <c r="S1226" s="234" t="e">
        <f>IF(C1226="",NA(),MATCH($B1226&amp;$C1226,'Smelter Reference List'!$J:$J,0))</f>
        <v>#N/A</v>
      </c>
      <c r="T1226" s="235"/>
      <c r="U1226" s="235">
        <f t="shared" ca="1" si="38"/>
        <v>0</v>
      </c>
      <c r="V1226" s="235"/>
      <c r="W1226" s="235"/>
      <c r="Y1226" s="228" t="str">
        <f t="shared" si="39"/>
        <v/>
      </c>
    </row>
    <row r="1227" spans="1:25" s="228" customFormat="1" ht="20.25">
      <c r="A1227" s="257"/>
      <c r="B1227" s="232" t="str">
        <f>IF(LEN(A1227)=0,"",INDEX('Smelter Reference List'!$A:$A,MATCH($A1227,'Smelter Reference List'!$E:$E,0)))</f>
        <v/>
      </c>
      <c r="C1227" s="297" t="str">
        <f>IF(LEN(A1227)=0,"",INDEX('Smelter Reference List'!$C:$C,MATCH($A1227,'Smelter Reference List'!$E:$E,0)))</f>
        <v/>
      </c>
      <c r="D1227" s="161" t="str">
        <f ca="1">IF(ISERROR($S1227),"",OFFSET('Smelter Reference List'!$C$4,$S1227-4,0)&amp;"")</f>
        <v/>
      </c>
      <c r="E1227" s="161" t="str">
        <f ca="1">IF(ISERROR($S1227),"",OFFSET('Smelter Reference List'!$D$4,$S1227-4,0)&amp;"")</f>
        <v/>
      </c>
      <c r="F1227" s="161" t="str">
        <f ca="1">IF(ISERROR($S1227),"",OFFSET('Smelter Reference List'!$E$4,$S1227-4,0))</f>
        <v/>
      </c>
      <c r="G1227" s="161" t="str">
        <f ca="1">IF(C1227=$U$4,"Enter smelter details", IF(ISERROR($S1227),"",OFFSET('Smelter Reference List'!$F$4,$S1227-4,0)))</f>
        <v/>
      </c>
      <c r="H1227" s="247" t="str">
        <f ca="1">IF(ISERROR($S1227),"",OFFSET('Smelter Reference List'!$G$4,$S1227-4,0))</f>
        <v/>
      </c>
      <c r="I1227" s="248" t="str">
        <f ca="1">IF(ISERROR($S1227),"",OFFSET('Smelter Reference List'!$H$4,$S1227-4,0))</f>
        <v/>
      </c>
      <c r="J1227" s="248" t="str">
        <f ca="1">IF(ISERROR($S1227),"",OFFSET('Smelter Reference List'!$I$4,$S1227-4,0))</f>
        <v/>
      </c>
      <c r="K1227" s="245"/>
      <c r="L1227" s="245"/>
      <c r="M1227" s="245"/>
      <c r="N1227" s="245"/>
      <c r="O1227" s="245"/>
      <c r="P1227" s="245"/>
      <c r="Q1227" s="246"/>
      <c r="R1227" s="233"/>
      <c r="S1227" s="234" t="e">
        <f>IF(C1227="",NA(),MATCH($B1227&amp;$C1227,'Smelter Reference List'!$J:$J,0))</f>
        <v>#N/A</v>
      </c>
      <c r="T1227" s="235"/>
      <c r="U1227" s="235">
        <f t="shared" ca="1" si="38"/>
        <v>0</v>
      </c>
      <c r="V1227" s="235"/>
      <c r="W1227" s="235"/>
      <c r="Y1227" s="228" t="str">
        <f t="shared" si="39"/>
        <v/>
      </c>
    </row>
    <row r="1228" spans="1:25" s="228" customFormat="1" ht="20.25">
      <c r="A1228" s="257"/>
      <c r="B1228" s="232" t="str">
        <f>IF(LEN(A1228)=0,"",INDEX('Smelter Reference List'!$A:$A,MATCH($A1228,'Smelter Reference List'!$E:$E,0)))</f>
        <v/>
      </c>
      <c r="C1228" s="297" t="str">
        <f>IF(LEN(A1228)=0,"",INDEX('Smelter Reference List'!$C:$C,MATCH($A1228,'Smelter Reference List'!$E:$E,0)))</f>
        <v/>
      </c>
      <c r="D1228" s="161" t="str">
        <f ca="1">IF(ISERROR($S1228),"",OFFSET('Smelter Reference List'!$C$4,$S1228-4,0)&amp;"")</f>
        <v/>
      </c>
      <c r="E1228" s="161" t="str">
        <f ca="1">IF(ISERROR($S1228),"",OFFSET('Smelter Reference List'!$D$4,$S1228-4,0)&amp;"")</f>
        <v/>
      </c>
      <c r="F1228" s="161" t="str">
        <f ca="1">IF(ISERROR($S1228),"",OFFSET('Smelter Reference List'!$E$4,$S1228-4,0))</f>
        <v/>
      </c>
      <c r="G1228" s="161" t="str">
        <f ca="1">IF(C1228=$U$4,"Enter smelter details", IF(ISERROR($S1228),"",OFFSET('Smelter Reference List'!$F$4,$S1228-4,0)))</f>
        <v/>
      </c>
      <c r="H1228" s="247" t="str">
        <f ca="1">IF(ISERROR($S1228),"",OFFSET('Smelter Reference List'!$G$4,$S1228-4,0))</f>
        <v/>
      </c>
      <c r="I1228" s="248" t="str">
        <f ca="1">IF(ISERROR($S1228),"",OFFSET('Smelter Reference List'!$H$4,$S1228-4,0))</f>
        <v/>
      </c>
      <c r="J1228" s="248" t="str">
        <f ca="1">IF(ISERROR($S1228),"",OFFSET('Smelter Reference List'!$I$4,$S1228-4,0))</f>
        <v/>
      </c>
      <c r="K1228" s="245"/>
      <c r="L1228" s="245"/>
      <c r="M1228" s="245"/>
      <c r="N1228" s="245"/>
      <c r="O1228" s="245"/>
      <c r="P1228" s="245"/>
      <c r="Q1228" s="246"/>
      <c r="R1228" s="233"/>
      <c r="S1228" s="234" t="e">
        <f>IF(C1228="",NA(),MATCH($B1228&amp;$C1228,'Smelter Reference List'!$J:$J,0))</f>
        <v>#N/A</v>
      </c>
      <c r="T1228" s="235"/>
      <c r="U1228" s="235">
        <f t="shared" ca="1" si="38"/>
        <v>0</v>
      </c>
      <c r="V1228" s="235"/>
      <c r="W1228" s="235"/>
      <c r="Y1228" s="228" t="str">
        <f t="shared" si="39"/>
        <v/>
      </c>
    </row>
    <row r="1229" spans="1:25" s="228" customFormat="1" ht="20.25">
      <c r="A1229" s="257"/>
      <c r="B1229" s="232" t="str">
        <f>IF(LEN(A1229)=0,"",INDEX('Smelter Reference List'!$A:$A,MATCH($A1229,'Smelter Reference List'!$E:$E,0)))</f>
        <v/>
      </c>
      <c r="C1229" s="297" t="str">
        <f>IF(LEN(A1229)=0,"",INDEX('Smelter Reference List'!$C:$C,MATCH($A1229,'Smelter Reference List'!$E:$E,0)))</f>
        <v/>
      </c>
      <c r="D1229" s="161" t="str">
        <f ca="1">IF(ISERROR($S1229),"",OFFSET('Smelter Reference List'!$C$4,$S1229-4,0)&amp;"")</f>
        <v/>
      </c>
      <c r="E1229" s="161" t="str">
        <f ca="1">IF(ISERROR($S1229),"",OFFSET('Smelter Reference List'!$D$4,$S1229-4,0)&amp;"")</f>
        <v/>
      </c>
      <c r="F1229" s="161" t="str">
        <f ca="1">IF(ISERROR($S1229),"",OFFSET('Smelter Reference List'!$E$4,$S1229-4,0))</f>
        <v/>
      </c>
      <c r="G1229" s="161" t="str">
        <f ca="1">IF(C1229=$U$4,"Enter smelter details", IF(ISERROR($S1229),"",OFFSET('Smelter Reference List'!$F$4,$S1229-4,0)))</f>
        <v/>
      </c>
      <c r="H1229" s="247" t="str">
        <f ca="1">IF(ISERROR($S1229),"",OFFSET('Smelter Reference List'!$G$4,$S1229-4,0))</f>
        <v/>
      </c>
      <c r="I1229" s="248" t="str">
        <f ca="1">IF(ISERROR($S1229),"",OFFSET('Smelter Reference List'!$H$4,$S1229-4,0))</f>
        <v/>
      </c>
      <c r="J1229" s="248" t="str">
        <f ca="1">IF(ISERROR($S1229),"",OFFSET('Smelter Reference List'!$I$4,$S1229-4,0))</f>
        <v/>
      </c>
      <c r="K1229" s="245"/>
      <c r="L1229" s="245"/>
      <c r="M1229" s="245"/>
      <c r="N1229" s="245"/>
      <c r="O1229" s="245"/>
      <c r="P1229" s="245"/>
      <c r="Q1229" s="246"/>
      <c r="R1229" s="233"/>
      <c r="S1229" s="234" t="e">
        <f>IF(C1229="",NA(),MATCH($B1229&amp;$C1229,'Smelter Reference List'!$J:$J,0))</f>
        <v>#N/A</v>
      </c>
      <c r="T1229" s="235"/>
      <c r="U1229" s="235">
        <f t="shared" ca="1" si="38"/>
        <v>0</v>
      </c>
      <c r="V1229" s="235"/>
      <c r="W1229" s="235"/>
      <c r="Y1229" s="228" t="str">
        <f t="shared" si="39"/>
        <v/>
      </c>
    </row>
    <row r="1230" spans="1:25" s="228" customFormat="1" ht="20.25">
      <c r="A1230" s="257"/>
      <c r="B1230" s="232" t="str">
        <f>IF(LEN(A1230)=0,"",INDEX('Smelter Reference List'!$A:$A,MATCH($A1230,'Smelter Reference List'!$E:$E,0)))</f>
        <v/>
      </c>
      <c r="C1230" s="297" t="str">
        <f>IF(LEN(A1230)=0,"",INDEX('Smelter Reference List'!$C:$C,MATCH($A1230,'Smelter Reference List'!$E:$E,0)))</f>
        <v/>
      </c>
      <c r="D1230" s="161" t="str">
        <f ca="1">IF(ISERROR($S1230),"",OFFSET('Smelter Reference List'!$C$4,$S1230-4,0)&amp;"")</f>
        <v/>
      </c>
      <c r="E1230" s="161" t="str">
        <f ca="1">IF(ISERROR($S1230),"",OFFSET('Smelter Reference List'!$D$4,$S1230-4,0)&amp;"")</f>
        <v/>
      </c>
      <c r="F1230" s="161" t="str">
        <f ca="1">IF(ISERROR($S1230),"",OFFSET('Smelter Reference List'!$E$4,$S1230-4,0))</f>
        <v/>
      </c>
      <c r="G1230" s="161" t="str">
        <f ca="1">IF(C1230=$U$4,"Enter smelter details", IF(ISERROR($S1230),"",OFFSET('Smelter Reference List'!$F$4,$S1230-4,0)))</f>
        <v/>
      </c>
      <c r="H1230" s="247" t="str">
        <f ca="1">IF(ISERROR($S1230),"",OFFSET('Smelter Reference List'!$G$4,$S1230-4,0))</f>
        <v/>
      </c>
      <c r="I1230" s="248" t="str">
        <f ca="1">IF(ISERROR($S1230),"",OFFSET('Smelter Reference List'!$H$4,$S1230-4,0))</f>
        <v/>
      </c>
      <c r="J1230" s="248" t="str">
        <f ca="1">IF(ISERROR($S1230),"",OFFSET('Smelter Reference List'!$I$4,$S1230-4,0))</f>
        <v/>
      </c>
      <c r="K1230" s="245"/>
      <c r="L1230" s="245"/>
      <c r="M1230" s="245"/>
      <c r="N1230" s="245"/>
      <c r="O1230" s="245"/>
      <c r="P1230" s="245"/>
      <c r="Q1230" s="246"/>
      <c r="R1230" s="233"/>
      <c r="S1230" s="234" t="e">
        <f>IF(C1230="",NA(),MATCH($B1230&amp;$C1230,'Smelter Reference List'!$J:$J,0))</f>
        <v>#N/A</v>
      </c>
      <c r="T1230" s="235"/>
      <c r="U1230" s="235">
        <f t="shared" ca="1" si="38"/>
        <v>0</v>
      </c>
      <c r="V1230" s="235"/>
      <c r="W1230" s="235"/>
      <c r="Y1230" s="228" t="str">
        <f t="shared" si="39"/>
        <v/>
      </c>
    </row>
    <row r="1231" spans="1:25" s="228" customFormat="1" ht="20.25">
      <c r="A1231" s="257"/>
      <c r="B1231" s="232" t="str">
        <f>IF(LEN(A1231)=0,"",INDEX('Smelter Reference List'!$A:$A,MATCH($A1231,'Smelter Reference List'!$E:$E,0)))</f>
        <v/>
      </c>
      <c r="C1231" s="297" t="str">
        <f>IF(LEN(A1231)=0,"",INDEX('Smelter Reference List'!$C:$C,MATCH($A1231,'Smelter Reference List'!$E:$E,0)))</f>
        <v/>
      </c>
      <c r="D1231" s="161" t="str">
        <f ca="1">IF(ISERROR($S1231),"",OFFSET('Smelter Reference List'!$C$4,$S1231-4,0)&amp;"")</f>
        <v/>
      </c>
      <c r="E1231" s="161" t="str">
        <f ca="1">IF(ISERROR($S1231),"",OFFSET('Smelter Reference List'!$D$4,$S1231-4,0)&amp;"")</f>
        <v/>
      </c>
      <c r="F1231" s="161" t="str">
        <f ca="1">IF(ISERROR($S1231),"",OFFSET('Smelter Reference List'!$E$4,$S1231-4,0))</f>
        <v/>
      </c>
      <c r="G1231" s="161" t="str">
        <f ca="1">IF(C1231=$U$4,"Enter smelter details", IF(ISERROR($S1231),"",OFFSET('Smelter Reference List'!$F$4,$S1231-4,0)))</f>
        <v/>
      </c>
      <c r="H1231" s="247" t="str">
        <f ca="1">IF(ISERROR($S1231),"",OFFSET('Smelter Reference List'!$G$4,$S1231-4,0))</f>
        <v/>
      </c>
      <c r="I1231" s="248" t="str">
        <f ca="1">IF(ISERROR($S1231),"",OFFSET('Smelter Reference List'!$H$4,$S1231-4,0))</f>
        <v/>
      </c>
      <c r="J1231" s="248" t="str">
        <f ca="1">IF(ISERROR($S1231),"",OFFSET('Smelter Reference List'!$I$4,$S1231-4,0))</f>
        <v/>
      </c>
      <c r="K1231" s="245"/>
      <c r="L1231" s="245"/>
      <c r="M1231" s="245"/>
      <c r="N1231" s="245"/>
      <c r="O1231" s="245"/>
      <c r="P1231" s="245"/>
      <c r="Q1231" s="246"/>
      <c r="R1231" s="233"/>
      <c r="S1231" s="234" t="e">
        <f>IF(C1231="",NA(),MATCH($B1231&amp;$C1231,'Smelter Reference List'!$J:$J,0))</f>
        <v>#N/A</v>
      </c>
      <c r="T1231" s="235"/>
      <c r="U1231" s="235">
        <f t="shared" ca="1" si="38"/>
        <v>0</v>
      </c>
      <c r="V1231" s="235"/>
      <c r="W1231" s="235"/>
      <c r="Y1231" s="228" t="str">
        <f t="shared" si="39"/>
        <v/>
      </c>
    </row>
    <row r="1232" spans="1:25" s="228" customFormat="1" ht="20.25">
      <c r="A1232" s="257"/>
      <c r="B1232" s="232" t="str">
        <f>IF(LEN(A1232)=0,"",INDEX('Smelter Reference List'!$A:$A,MATCH($A1232,'Smelter Reference List'!$E:$E,0)))</f>
        <v/>
      </c>
      <c r="C1232" s="297" t="str">
        <f>IF(LEN(A1232)=0,"",INDEX('Smelter Reference List'!$C:$C,MATCH($A1232,'Smelter Reference List'!$E:$E,0)))</f>
        <v/>
      </c>
      <c r="D1232" s="161" t="str">
        <f ca="1">IF(ISERROR($S1232),"",OFFSET('Smelter Reference List'!$C$4,$S1232-4,0)&amp;"")</f>
        <v/>
      </c>
      <c r="E1232" s="161" t="str">
        <f ca="1">IF(ISERROR($S1232),"",OFFSET('Smelter Reference List'!$D$4,$S1232-4,0)&amp;"")</f>
        <v/>
      </c>
      <c r="F1232" s="161" t="str">
        <f ca="1">IF(ISERROR($S1232),"",OFFSET('Smelter Reference List'!$E$4,$S1232-4,0))</f>
        <v/>
      </c>
      <c r="G1232" s="161" t="str">
        <f ca="1">IF(C1232=$U$4,"Enter smelter details", IF(ISERROR($S1232),"",OFFSET('Smelter Reference List'!$F$4,$S1232-4,0)))</f>
        <v/>
      </c>
      <c r="H1232" s="247" t="str">
        <f ca="1">IF(ISERROR($S1232),"",OFFSET('Smelter Reference List'!$G$4,$S1232-4,0))</f>
        <v/>
      </c>
      <c r="I1232" s="248" t="str">
        <f ca="1">IF(ISERROR($S1232),"",OFFSET('Smelter Reference List'!$H$4,$S1232-4,0))</f>
        <v/>
      </c>
      <c r="J1232" s="248" t="str">
        <f ca="1">IF(ISERROR($S1232),"",OFFSET('Smelter Reference List'!$I$4,$S1232-4,0))</f>
        <v/>
      </c>
      <c r="K1232" s="245"/>
      <c r="L1232" s="245"/>
      <c r="M1232" s="245"/>
      <c r="N1232" s="245"/>
      <c r="O1232" s="245"/>
      <c r="P1232" s="245"/>
      <c r="Q1232" s="246"/>
      <c r="R1232" s="233"/>
      <c r="S1232" s="234" t="e">
        <f>IF(C1232="",NA(),MATCH($B1232&amp;$C1232,'Smelter Reference List'!$J:$J,0))</f>
        <v>#N/A</v>
      </c>
      <c r="T1232" s="235"/>
      <c r="U1232" s="235">
        <f t="shared" ca="1" si="38"/>
        <v>0</v>
      </c>
      <c r="V1232" s="235"/>
      <c r="W1232" s="235"/>
      <c r="Y1232" s="228" t="str">
        <f t="shared" si="39"/>
        <v/>
      </c>
    </row>
    <row r="1233" spans="1:25" s="228" customFormat="1" ht="20.25">
      <c r="A1233" s="257"/>
      <c r="B1233" s="232" t="str">
        <f>IF(LEN(A1233)=0,"",INDEX('Smelter Reference List'!$A:$A,MATCH($A1233,'Smelter Reference List'!$E:$E,0)))</f>
        <v/>
      </c>
      <c r="C1233" s="297" t="str">
        <f>IF(LEN(A1233)=0,"",INDEX('Smelter Reference List'!$C:$C,MATCH($A1233,'Smelter Reference List'!$E:$E,0)))</f>
        <v/>
      </c>
      <c r="D1233" s="161" t="str">
        <f ca="1">IF(ISERROR($S1233),"",OFFSET('Smelter Reference List'!$C$4,$S1233-4,0)&amp;"")</f>
        <v/>
      </c>
      <c r="E1233" s="161" t="str">
        <f ca="1">IF(ISERROR($S1233),"",OFFSET('Smelter Reference List'!$D$4,$S1233-4,0)&amp;"")</f>
        <v/>
      </c>
      <c r="F1233" s="161" t="str">
        <f ca="1">IF(ISERROR($S1233),"",OFFSET('Smelter Reference List'!$E$4,$S1233-4,0))</f>
        <v/>
      </c>
      <c r="G1233" s="161" t="str">
        <f ca="1">IF(C1233=$U$4,"Enter smelter details", IF(ISERROR($S1233),"",OFFSET('Smelter Reference List'!$F$4,$S1233-4,0)))</f>
        <v/>
      </c>
      <c r="H1233" s="247" t="str">
        <f ca="1">IF(ISERROR($S1233),"",OFFSET('Smelter Reference List'!$G$4,$S1233-4,0))</f>
        <v/>
      </c>
      <c r="I1233" s="248" t="str">
        <f ca="1">IF(ISERROR($S1233),"",OFFSET('Smelter Reference List'!$H$4,$S1233-4,0))</f>
        <v/>
      </c>
      <c r="J1233" s="248" t="str">
        <f ca="1">IF(ISERROR($S1233),"",OFFSET('Smelter Reference List'!$I$4,$S1233-4,0))</f>
        <v/>
      </c>
      <c r="K1233" s="245"/>
      <c r="L1233" s="245"/>
      <c r="M1233" s="245"/>
      <c r="N1233" s="245"/>
      <c r="O1233" s="245"/>
      <c r="P1233" s="245"/>
      <c r="Q1233" s="246"/>
      <c r="R1233" s="233"/>
      <c r="S1233" s="234" t="e">
        <f>IF(C1233="",NA(),MATCH($B1233&amp;$C1233,'Smelter Reference List'!$J:$J,0))</f>
        <v>#N/A</v>
      </c>
      <c r="T1233" s="235"/>
      <c r="U1233" s="235">
        <f t="shared" ca="1" si="38"/>
        <v>0</v>
      </c>
      <c r="V1233" s="235"/>
      <c r="W1233" s="235"/>
      <c r="Y1233" s="228" t="str">
        <f t="shared" si="39"/>
        <v/>
      </c>
    </row>
    <row r="1234" spans="1:25" s="228" customFormat="1" ht="20.25">
      <c r="A1234" s="257"/>
      <c r="B1234" s="232" t="str">
        <f>IF(LEN(A1234)=0,"",INDEX('Smelter Reference List'!$A:$A,MATCH($A1234,'Smelter Reference List'!$E:$E,0)))</f>
        <v/>
      </c>
      <c r="C1234" s="297" t="str">
        <f>IF(LEN(A1234)=0,"",INDEX('Smelter Reference List'!$C:$C,MATCH($A1234,'Smelter Reference List'!$E:$E,0)))</f>
        <v/>
      </c>
      <c r="D1234" s="161" t="str">
        <f ca="1">IF(ISERROR($S1234),"",OFFSET('Smelter Reference List'!$C$4,$S1234-4,0)&amp;"")</f>
        <v/>
      </c>
      <c r="E1234" s="161" t="str">
        <f ca="1">IF(ISERROR($S1234),"",OFFSET('Smelter Reference List'!$D$4,$S1234-4,0)&amp;"")</f>
        <v/>
      </c>
      <c r="F1234" s="161" t="str">
        <f ca="1">IF(ISERROR($S1234),"",OFFSET('Smelter Reference List'!$E$4,$S1234-4,0))</f>
        <v/>
      </c>
      <c r="G1234" s="161" t="str">
        <f ca="1">IF(C1234=$U$4,"Enter smelter details", IF(ISERROR($S1234),"",OFFSET('Smelter Reference List'!$F$4,$S1234-4,0)))</f>
        <v/>
      </c>
      <c r="H1234" s="247" t="str">
        <f ca="1">IF(ISERROR($S1234),"",OFFSET('Smelter Reference List'!$G$4,$S1234-4,0))</f>
        <v/>
      </c>
      <c r="I1234" s="248" t="str">
        <f ca="1">IF(ISERROR($S1234),"",OFFSET('Smelter Reference List'!$H$4,$S1234-4,0))</f>
        <v/>
      </c>
      <c r="J1234" s="248" t="str">
        <f ca="1">IF(ISERROR($S1234),"",OFFSET('Smelter Reference List'!$I$4,$S1234-4,0))</f>
        <v/>
      </c>
      <c r="K1234" s="245"/>
      <c r="L1234" s="245"/>
      <c r="M1234" s="245"/>
      <c r="N1234" s="245"/>
      <c r="O1234" s="245"/>
      <c r="P1234" s="245"/>
      <c r="Q1234" s="246"/>
      <c r="R1234" s="233"/>
      <c r="S1234" s="234" t="e">
        <f>IF(C1234="",NA(),MATCH($B1234&amp;$C1234,'Smelter Reference List'!$J:$J,0))</f>
        <v>#N/A</v>
      </c>
      <c r="T1234" s="235"/>
      <c r="U1234" s="235">
        <f t="shared" ca="1" si="38"/>
        <v>0</v>
      </c>
      <c r="V1234" s="235"/>
      <c r="W1234" s="235"/>
      <c r="Y1234" s="228" t="str">
        <f t="shared" si="39"/>
        <v/>
      </c>
    </row>
    <row r="1235" spans="1:25" s="228" customFormat="1" ht="20.25">
      <c r="A1235" s="257"/>
      <c r="B1235" s="232" t="str">
        <f>IF(LEN(A1235)=0,"",INDEX('Smelter Reference List'!$A:$A,MATCH($A1235,'Smelter Reference List'!$E:$E,0)))</f>
        <v/>
      </c>
      <c r="C1235" s="297" t="str">
        <f>IF(LEN(A1235)=0,"",INDEX('Smelter Reference List'!$C:$C,MATCH($A1235,'Smelter Reference List'!$E:$E,0)))</f>
        <v/>
      </c>
      <c r="D1235" s="161" t="str">
        <f ca="1">IF(ISERROR($S1235),"",OFFSET('Smelter Reference List'!$C$4,$S1235-4,0)&amp;"")</f>
        <v/>
      </c>
      <c r="E1235" s="161" t="str">
        <f ca="1">IF(ISERROR($S1235),"",OFFSET('Smelter Reference List'!$D$4,$S1235-4,0)&amp;"")</f>
        <v/>
      </c>
      <c r="F1235" s="161" t="str">
        <f ca="1">IF(ISERROR($S1235),"",OFFSET('Smelter Reference List'!$E$4,$S1235-4,0))</f>
        <v/>
      </c>
      <c r="G1235" s="161" t="str">
        <f ca="1">IF(C1235=$U$4,"Enter smelter details", IF(ISERROR($S1235),"",OFFSET('Smelter Reference List'!$F$4,$S1235-4,0)))</f>
        <v/>
      </c>
      <c r="H1235" s="247" t="str">
        <f ca="1">IF(ISERROR($S1235),"",OFFSET('Smelter Reference List'!$G$4,$S1235-4,0))</f>
        <v/>
      </c>
      <c r="I1235" s="248" t="str">
        <f ca="1">IF(ISERROR($S1235),"",OFFSET('Smelter Reference List'!$H$4,$S1235-4,0))</f>
        <v/>
      </c>
      <c r="J1235" s="248" t="str">
        <f ca="1">IF(ISERROR($S1235),"",OFFSET('Smelter Reference List'!$I$4,$S1235-4,0))</f>
        <v/>
      </c>
      <c r="K1235" s="245"/>
      <c r="L1235" s="245"/>
      <c r="M1235" s="245"/>
      <c r="N1235" s="245"/>
      <c r="O1235" s="245"/>
      <c r="P1235" s="245"/>
      <c r="Q1235" s="246"/>
      <c r="R1235" s="233"/>
      <c r="S1235" s="234" t="e">
        <f>IF(C1235="",NA(),MATCH($B1235&amp;$C1235,'Smelter Reference List'!$J:$J,0))</f>
        <v>#N/A</v>
      </c>
      <c r="T1235" s="235"/>
      <c r="U1235" s="235">
        <f t="shared" ca="1" si="38"/>
        <v>0</v>
      </c>
      <c r="V1235" s="235"/>
      <c r="W1235" s="235"/>
      <c r="Y1235" s="228" t="str">
        <f t="shared" si="39"/>
        <v/>
      </c>
    </row>
    <row r="1236" spans="1:25" s="228" customFormat="1" ht="20.25">
      <c r="A1236" s="257"/>
      <c r="B1236" s="232" t="str">
        <f>IF(LEN(A1236)=0,"",INDEX('Smelter Reference List'!$A:$A,MATCH($A1236,'Smelter Reference List'!$E:$E,0)))</f>
        <v/>
      </c>
      <c r="C1236" s="297" t="str">
        <f>IF(LEN(A1236)=0,"",INDEX('Smelter Reference List'!$C:$C,MATCH($A1236,'Smelter Reference List'!$E:$E,0)))</f>
        <v/>
      </c>
      <c r="D1236" s="161" t="str">
        <f ca="1">IF(ISERROR($S1236),"",OFFSET('Smelter Reference List'!$C$4,$S1236-4,0)&amp;"")</f>
        <v/>
      </c>
      <c r="E1236" s="161" t="str">
        <f ca="1">IF(ISERROR($S1236),"",OFFSET('Smelter Reference List'!$D$4,$S1236-4,0)&amp;"")</f>
        <v/>
      </c>
      <c r="F1236" s="161" t="str">
        <f ca="1">IF(ISERROR($S1236),"",OFFSET('Smelter Reference List'!$E$4,$S1236-4,0))</f>
        <v/>
      </c>
      <c r="G1236" s="161" t="str">
        <f ca="1">IF(C1236=$U$4,"Enter smelter details", IF(ISERROR($S1236),"",OFFSET('Smelter Reference List'!$F$4,$S1236-4,0)))</f>
        <v/>
      </c>
      <c r="H1236" s="247" t="str">
        <f ca="1">IF(ISERROR($S1236),"",OFFSET('Smelter Reference List'!$G$4,$S1236-4,0))</f>
        <v/>
      </c>
      <c r="I1236" s="248" t="str">
        <f ca="1">IF(ISERROR($S1236),"",OFFSET('Smelter Reference List'!$H$4,$S1236-4,0))</f>
        <v/>
      </c>
      <c r="J1236" s="248" t="str">
        <f ca="1">IF(ISERROR($S1236),"",OFFSET('Smelter Reference List'!$I$4,$S1236-4,0))</f>
        <v/>
      </c>
      <c r="K1236" s="245"/>
      <c r="L1236" s="245"/>
      <c r="M1236" s="245"/>
      <c r="N1236" s="245"/>
      <c r="O1236" s="245"/>
      <c r="P1236" s="245"/>
      <c r="Q1236" s="246"/>
      <c r="R1236" s="233"/>
      <c r="S1236" s="234" t="e">
        <f>IF(C1236="",NA(),MATCH($B1236&amp;$C1236,'Smelter Reference List'!$J:$J,0))</f>
        <v>#N/A</v>
      </c>
      <c r="T1236" s="235"/>
      <c r="U1236" s="235">
        <f t="shared" ca="1" si="38"/>
        <v>0</v>
      </c>
      <c r="V1236" s="235"/>
      <c r="W1236" s="235"/>
      <c r="Y1236" s="228" t="str">
        <f t="shared" si="39"/>
        <v/>
      </c>
    </row>
    <row r="1237" spans="1:25" s="228" customFormat="1" ht="20.25">
      <c r="A1237" s="257"/>
      <c r="B1237" s="232" t="str">
        <f>IF(LEN(A1237)=0,"",INDEX('Smelter Reference List'!$A:$A,MATCH($A1237,'Smelter Reference List'!$E:$E,0)))</f>
        <v/>
      </c>
      <c r="C1237" s="297" t="str">
        <f>IF(LEN(A1237)=0,"",INDEX('Smelter Reference List'!$C:$C,MATCH($A1237,'Smelter Reference List'!$E:$E,0)))</f>
        <v/>
      </c>
      <c r="D1237" s="161" t="str">
        <f ca="1">IF(ISERROR($S1237),"",OFFSET('Smelter Reference List'!$C$4,$S1237-4,0)&amp;"")</f>
        <v/>
      </c>
      <c r="E1237" s="161" t="str">
        <f ca="1">IF(ISERROR($S1237),"",OFFSET('Smelter Reference List'!$D$4,$S1237-4,0)&amp;"")</f>
        <v/>
      </c>
      <c r="F1237" s="161" t="str">
        <f ca="1">IF(ISERROR($S1237),"",OFFSET('Smelter Reference List'!$E$4,$S1237-4,0))</f>
        <v/>
      </c>
      <c r="G1237" s="161" t="str">
        <f ca="1">IF(C1237=$U$4,"Enter smelter details", IF(ISERROR($S1237),"",OFFSET('Smelter Reference List'!$F$4,$S1237-4,0)))</f>
        <v/>
      </c>
      <c r="H1237" s="247" t="str">
        <f ca="1">IF(ISERROR($S1237),"",OFFSET('Smelter Reference List'!$G$4,$S1237-4,0))</f>
        <v/>
      </c>
      <c r="I1237" s="248" t="str">
        <f ca="1">IF(ISERROR($S1237),"",OFFSET('Smelter Reference List'!$H$4,$S1237-4,0))</f>
        <v/>
      </c>
      <c r="J1237" s="248" t="str">
        <f ca="1">IF(ISERROR($S1237),"",OFFSET('Smelter Reference List'!$I$4,$S1237-4,0))</f>
        <v/>
      </c>
      <c r="K1237" s="245"/>
      <c r="L1237" s="245"/>
      <c r="M1237" s="245"/>
      <c r="N1237" s="245"/>
      <c r="O1237" s="245"/>
      <c r="P1237" s="245"/>
      <c r="Q1237" s="246"/>
      <c r="R1237" s="233"/>
      <c r="S1237" s="234" t="e">
        <f>IF(C1237="",NA(),MATCH($B1237&amp;$C1237,'Smelter Reference List'!$J:$J,0))</f>
        <v>#N/A</v>
      </c>
      <c r="T1237" s="235"/>
      <c r="U1237" s="235">
        <f t="shared" ca="1" si="38"/>
        <v>0</v>
      </c>
      <c r="V1237" s="235"/>
      <c r="W1237" s="235"/>
      <c r="Y1237" s="228" t="str">
        <f t="shared" si="39"/>
        <v/>
      </c>
    </row>
    <row r="1238" spans="1:25" s="228" customFormat="1" ht="20.25">
      <c r="A1238" s="257"/>
      <c r="B1238" s="232" t="str">
        <f>IF(LEN(A1238)=0,"",INDEX('Smelter Reference List'!$A:$A,MATCH($A1238,'Smelter Reference List'!$E:$E,0)))</f>
        <v/>
      </c>
      <c r="C1238" s="297" t="str">
        <f>IF(LEN(A1238)=0,"",INDEX('Smelter Reference List'!$C:$C,MATCH($A1238,'Smelter Reference List'!$E:$E,0)))</f>
        <v/>
      </c>
      <c r="D1238" s="161" t="str">
        <f ca="1">IF(ISERROR($S1238),"",OFFSET('Smelter Reference List'!$C$4,$S1238-4,0)&amp;"")</f>
        <v/>
      </c>
      <c r="E1238" s="161" t="str">
        <f ca="1">IF(ISERROR($S1238),"",OFFSET('Smelter Reference List'!$D$4,$S1238-4,0)&amp;"")</f>
        <v/>
      </c>
      <c r="F1238" s="161" t="str">
        <f ca="1">IF(ISERROR($S1238),"",OFFSET('Smelter Reference List'!$E$4,$S1238-4,0))</f>
        <v/>
      </c>
      <c r="G1238" s="161" t="str">
        <f ca="1">IF(C1238=$U$4,"Enter smelter details", IF(ISERROR($S1238),"",OFFSET('Smelter Reference List'!$F$4,$S1238-4,0)))</f>
        <v/>
      </c>
      <c r="H1238" s="247" t="str">
        <f ca="1">IF(ISERROR($S1238),"",OFFSET('Smelter Reference List'!$G$4,$S1238-4,0))</f>
        <v/>
      </c>
      <c r="I1238" s="248" t="str">
        <f ca="1">IF(ISERROR($S1238),"",OFFSET('Smelter Reference List'!$H$4,$S1238-4,0))</f>
        <v/>
      </c>
      <c r="J1238" s="248" t="str">
        <f ca="1">IF(ISERROR($S1238),"",OFFSET('Smelter Reference List'!$I$4,$S1238-4,0))</f>
        <v/>
      </c>
      <c r="K1238" s="245"/>
      <c r="L1238" s="245"/>
      <c r="M1238" s="245"/>
      <c r="N1238" s="245"/>
      <c r="O1238" s="245"/>
      <c r="P1238" s="245"/>
      <c r="Q1238" s="246"/>
      <c r="R1238" s="233"/>
      <c r="S1238" s="234" t="e">
        <f>IF(C1238="",NA(),MATCH($B1238&amp;$C1238,'Smelter Reference List'!$J:$J,0))</f>
        <v>#N/A</v>
      </c>
      <c r="T1238" s="235"/>
      <c r="U1238" s="235">
        <f t="shared" ca="1" si="38"/>
        <v>0</v>
      </c>
      <c r="V1238" s="235"/>
      <c r="W1238" s="235"/>
      <c r="Y1238" s="228" t="str">
        <f t="shared" si="39"/>
        <v/>
      </c>
    </row>
    <row r="1239" spans="1:25" s="228" customFormat="1" ht="20.25">
      <c r="A1239" s="257"/>
      <c r="B1239" s="232" t="str">
        <f>IF(LEN(A1239)=0,"",INDEX('Smelter Reference List'!$A:$A,MATCH($A1239,'Smelter Reference List'!$E:$E,0)))</f>
        <v/>
      </c>
      <c r="C1239" s="297" t="str">
        <f>IF(LEN(A1239)=0,"",INDEX('Smelter Reference List'!$C:$C,MATCH($A1239,'Smelter Reference List'!$E:$E,0)))</f>
        <v/>
      </c>
      <c r="D1239" s="161" t="str">
        <f ca="1">IF(ISERROR($S1239),"",OFFSET('Smelter Reference List'!$C$4,$S1239-4,0)&amp;"")</f>
        <v/>
      </c>
      <c r="E1239" s="161" t="str">
        <f ca="1">IF(ISERROR($S1239),"",OFFSET('Smelter Reference List'!$D$4,$S1239-4,0)&amp;"")</f>
        <v/>
      </c>
      <c r="F1239" s="161" t="str">
        <f ca="1">IF(ISERROR($S1239),"",OFFSET('Smelter Reference List'!$E$4,$S1239-4,0))</f>
        <v/>
      </c>
      <c r="G1239" s="161" t="str">
        <f ca="1">IF(C1239=$U$4,"Enter smelter details", IF(ISERROR($S1239),"",OFFSET('Smelter Reference List'!$F$4,$S1239-4,0)))</f>
        <v/>
      </c>
      <c r="H1239" s="247" t="str">
        <f ca="1">IF(ISERROR($S1239),"",OFFSET('Smelter Reference List'!$G$4,$S1239-4,0))</f>
        <v/>
      </c>
      <c r="I1239" s="248" t="str">
        <f ca="1">IF(ISERROR($S1239),"",OFFSET('Smelter Reference List'!$H$4,$S1239-4,0))</f>
        <v/>
      </c>
      <c r="J1239" s="248" t="str">
        <f ca="1">IF(ISERROR($S1239),"",OFFSET('Smelter Reference List'!$I$4,$S1239-4,0))</f>
        <v/>
      </c>
      <c r="K1239" s="245"/>
      <c r="L1239" s="245"/>
      <c r="M1239" s="245"/>
      <c r="N1239" s="245"/>
      <c r="O1239" s="245"/>
      <c r="P1239" s="245"/>
      <c r="Q1239" s="246"/>
      <c r="R1239" s="233"/>
      <c r="S1239" s="234" t="e">
        <f>IF(C1239="",NA(),MATCH($B1239&amp;$C1239,'Smelter Reference List'!$J:$J,0))</f>
        <v>#N/A</v>
      </c>
      <c r="T1239" s="235"/>
      <c r="U1239" s="235">
        <f t="shared" ca="1" si="38"/>
        <v>0</v>
      </c>
      <c r="V1239" s="235"/>
      <c r="W1239" s="235"/>
      <c r="Y1239" s="228" t="str">
        <f t="shared" si="39"/>
        <v/>
      </c>
    </row>
    <row r="1240" spans="1:25" s="228" customFormat="1" ht="20.25">
      <c r="A1240" s="257"/>
      <c r="B1240" s="232" t="str">
        <f>IF(LEN(A1240)=0,"",INDEX('Smelter Reference List'!$A:$A,MATCH($A1240,'Smelter Reference List'!$E:$E,0)))</f>
        <v/>
      </c>
      <c r="C1240" s="297" t="str">
        <f>IF(LEN(A1240)=0,"",INDEX('Smelter Reference List'!$C:$C,MATCH($A1240,'Smelter Reference List'!$E:$E,0)))</f>
        <v/>
      </c>
      <c r="D1240" s="161" t="str">
        <f ca="1">IF(ISERROR($S1240),"",OFFSET('Smelter Reference List'!$C$4,$S1240-4,0)&amp;"")</f>
        <v/>
      </c>
      <c r="E1240" s="161" t="str">
        <f ca="1">IF(ISERROR($S1240),"",OFFSET('Smelter Reference List'!$D$4,$S1240-4,0)&amp;"")</f>
        <v/>
      </c>
      <c r="F1240" s="161" t="str">
        <f ca="1">IF(ISERROR($S1240),"",OFFSET('Smelter Reference List'!$E$4,$S1240-4,0))</f>
        <v/>
      </c>
      <c r="G1240" s="161" t="str">
        <f ca="1">IF(C1240=$U$4,"Enter smelter details", IF(ISERROR($S1240),"",OFFSET('Smelter Reference List'!$F$4,$S1240-4,0)))</f>
        <v/>
      </c>
      <c r="H1240" s="247" t="str">
        <f ca="1">IF(ISERROR($S1240),"",OFFSET('Smelter Reference List'!$G$4,$S1240-4,0))</f>
        <v/>
      </c>
      <c r="I1240" s="248" t="str">
        <f ca="1">IF(ISERROR($S1240),"",OFFSET('Smelter Reference List'!$H$4,$S1240-4,0))</f>
        <v/>
      </c>
      <c r="J1240" s="248" t="str">
        <f ca="1">IF(ISERROR($S1240),"",OFFSET('Smelter Reference List'!$I$4,$S1240-4,0))</f>
        <v/>
      </c>
      <c r="K1240" s="245"/>
      <c r="L1240" s="245"/>
      <c r="M1240" s="245"/>
      <c r="N1240" s="245"/>
      <c r="O1240" s="245"/>
      <c r="P1240" s="245"/>
      <c r="Q1240" s="246"/>
      <c r="R1240" s="233"/>
      <c r="S1240" s="234" t="e">
        <f>IF(C1240="",NA(),MATCH($B1240&amp;$C1240,'Smelter Reference List'!$J:$J,0))</f>
        <v>#N/A</v>
      </c>
      <c r="T1240" s="235"/>
      <c r="U1240" s="235">
        <f t="shared" ca="1" si="38"/>
        <v>0</v>
      </c>
      <c r="V1240" s="235"/>
      <c r="W1240" s="235"/>
      <c r="Y1240" s="228" t="str">
        <f t="shared" si="39"/>
        <v/>
      </c>
    </row>
    <row r="1241" spans="1:25" s="228" customFormat="1" ht="20.25">
      <c r="A1241" s="257"/>
      <c r="B1241" s="232" t="str">
        <f>IF(LEN(A1241)=0,"",INDEX('Smelter Reference List'!$A:$A,MATCH($A1241,'Smelter Reference List'!$E:$E,0)))</f>
        <v/>
      </c>
      <c r="C1241" s="297" t="str">
        <f>IF(LEN(A1241)=0,"",INDEX('Smelter Reference List'!$C:$C,MATCH($A1241,'Smelter Reference List'!$E:$E,0)))</f>
        <v/>
      </c>
      <c r="D1241" s="161" t="str">
        <f ca="1">IF(ISERROR($S1241),"",OFFSET('Smelter Reference List'!$C$4,$S1241-4,0)&amp;"")</f>
        <v/>
      </c>
      <c r="E1241" s="161" t="str">
        <f ca="1">IF(ISERROR($S1241),"",OFFSET('Smelter Reference List'!$D$4,$S1241-4,0)&amp;"")</f>
        <v/>
      </c>
      <c r="F1241" s="161" t="str">
        <f ca="1">IF(ISERROR($S1241),"",OFFSET('Smelter Reference List'!$E$4,$S1241-4,0))</f>
        <v/>
      </c>
      <c r="G1241" s="161" t="str">
        <f ca="1">IF(C1241=$U$4,"Enter smelter details", IF(ISERROR($S1241),"",OFFSET('Smelter Reference List'!$F$4,$S1241-4,0)))</f>
        <v/>
      </c>
      <c r="H1241" s="247" t="str">
        <f ca="1">IF(ISERROR($S1241),"",OFFSET('Smelter Reference List'!$G$4,$S1241-4,0))</f>
        <v/>
      </c>
      <c r="I1241" s="248" t="str">
        <f ca="1">IF(ISERROR($S1241),"",OFFSET('Smelter Reference List'!$H$4,$S1241-4,0))</f>
        <v/>
      </c>
      <c r="J1241" s="248" t="str">
        <f ca="1">IF(ISERROR($S1241),"",OFFSET('Smelter Reference List'!$I$4,$S1241-4,0))</f>
        <v/>
      </c>
      <c r="K1241" s="245"/>
      <c r="L1241" s="245"/>
      <c r="M1241" s="245"/>
      <c r="N1241" s="245"/>
      <c r="O1241" s="245"/>
      <c r="P1241" s="245"/>
      <c r="Q1241" s="246"/>
      <c r="R1241" s="233"/>
      <c r="S1241" s="234" t="e">
        <f>IF(C1241="",NA(),MATCH($B1241&amp;$C1241,'Smelter Reference List'!$J:$J,0))</f>
        <v>#N/A</v>
      </c>
      <c r="T1241" s="235"/>
      <c r="U1241" s="235">
        <f t="shared" ca="1" si="38"/>
        <v>0</v>
      </c>
      <c r="V1241" s="235"/>
      <c r="W1241" s="235"/>
      <c r="Y1241" s="228" t="str">
        <f t="shared" si="39"/>
        <v/>
      </c>
    </row>
    <row r="1242" spans="1:25" s="228" customFormat="1" ht="20.25">
      <c r="A1242" s="257"/>
      <c r="B1242" s="232" t="str">
        <f>IF(LEN(A1242)=0,"",INDEX('Smelter Reference List'!$A:$A,MATCH($A1242,'Smelter Reference List'!$E:$E,0)))</f>
        <v/>
      </c>
      <c r="C1242" s="297" t="str">
        <f>IF(LEN(A1242)=0,"",INDEX('Smelter Reference List'!$C:$C,MATCH($A1242,'Smelter Reference List'!$E:$E,0)))</f>
        <v/>
      </c>
      <c r="D1242" s="161" t="str">
        <f ca="1">IF(ISERROR($S1242),"",OFFSET('Smelter Reference List'!$C$4,$S1242-4,0)&amp;"")</f>
        <v/>
      </c>
      <c r="E1242" s="161" t="str">
        <f ca="1">IF(ISERROR($S1242),"",OFFSET('Smelter Reference List'!$D$4,$S1242-4,0)&amp;"")</f>
        <v/>
      </c>
      <c r="F1242" s="161" t="str">
        <f ca="1">IF(ISERROR($S1242),"",OFFSET('Smelter Reference List'!$E$4,$S1242-4,0))</f>
        <v/>
      </c>
      <c r="G1242" s="161" t="str">
        <f ca="1">IF(C1242=$U$4,"Enter smelter details", IF(ISERROR($S1242),"",OFFSET('Smelter Reference List'!$F$4,$S1242-4,0)))</f>
        <v/>
      </c>
      <c r="H1242" s="247" t="str">
        <f ca="1">IF(ISERROR($S1242),"",OFFSET('Smelter Reference List'!$G$4,$S1242-4,0))</f>
        <v/>
      </c>
      <c r="I1242" s="248" t="str">
        <f ca="1">IF(ISERROR($S1242),"",OFFSET('Smelter Reference List'!$H$4,$S1242-4,0))</f>
        <v/>
      </c>
      <c r="J1242" s="248" t="str">
        <f ca="1">IF(ISERROR($S1242),"",OFFSET('Smelter Reference List'!$I$4,$S1242-4,0))</f>
        <v/>
      </c>
      <c r="K1242" s="245"/>
      <c r="L1242" s="245"/>
      <c r="M1242" s="245"/>
      <c r="N1242" s="245"/>
      <c r="O1242" s="245"/>
      <c r="P1242" s="245"/>
      <c r="Q1242" s="246"/>
      <c r="R1242" s="233"/>
      <c r="S1242" s="234" t="e">
        <f>IF(C1242="",NA(),MATCH($B1242&amp;$C1242,'Smelter Reference List'!$J:$J,0))</f>
        <v>#N/A</v>
      </c>
      <c r="T1242" s="235"/>
      <c r="U1242" s="235">
        <f t="shared" ca="1" si="38"/>
        <v>0</v>
      </c>
      <c r="V1242" s="235"/>
      <c r="W1242" s="235"/>
      <c r="Y1242" s="228" t="str">
        <f t="shared" si="39"/>
        <v/>
      </c>
    </row>
    <row r="1243" spans="1:25" s="228" customFormat="1" ht="20.25">
      <c r="A1243" s="257"/>
      <c r="B1243" s="232" t="str">
        <f>IF(LEN(A1243)=0,"",INDEX('Smelter Reference List'!$A:$A,MATCH($A1243,'Smelter Reference List'!$E:$E,0)))</f>
        <v/>
      </c>
      <c r="C1243" s="297" t="str">
        <f>IF(LEN(A1243)=0,"",INDEX('Smelter Reference List'!$C:$C,MATCH($A1243,'Smelter Reference List'!$E:$E,0)))</f>
        <v/>
      </c>
      <c r="D1243" s="161" t="str">
        <f ca="1">IF(ISERROR($S1243),"",OFFSET('Smelter Reference List'!$C$4,$S1243-4,0)&amp;"")</f>
        <v/>
      </c>
      <c r="E1243" s="161" t="str">
        <f ca="1">IF(ISERROR($S1243),"",OFFSET('Smelter Reference List'!$D$4,$S1243-4,0)&amp;"")</f>
        <v/>
      </c>
      <c r="F1243" s="161" t="str">
        <f ca="1">IF(ISERROR($S1243),"",OFFSET('Smelter Reference List'!$E$4,$S1243-4,0))</f>
        <v/>
      </c>
      <c r="G1243" s="161" t="str">
        <f ca="1">IF(C1243=$U$4,"Enter smelter details", IF(ISERROR($S1243),"",OFFSET('Smelter Reference List'!$F$4,$S1243-4,0)))</f>
        <v/>
      </c>
      <c r="H1243" s="247" t="str">
        <f ca="1">IF(ISERROR($S1243),"",OFFSET('Smelter Reference List'!$G$4,$S1243-4,0))</f>
        <v/>
      </c>
      <c r="I1243" s="248" t="str">
        <f ca="1">IF(ISERROR($S1243),"",OFFSET('Smelter Reference List'!$H$4,$S1243-4,0))</f>
        <v/>
      </c>
      <c r="J1243" s="248" t="str">
        <f ca="1">IF(ISERROR($S1243),"",OFFSET('Smelter Reference List'!$I$4,$S1243-4,0))</f>
        <v/>
      </c>
      <c r="K1243" s="245"/>
      <c r="L1243" s="245"/>
      <c r="M1243" s="245"/>
      <c r="N1243" s="245"/>
      <c r="O1243" s="245"/>
      <c r="P1243" s="245"/>
      <c r="Q1243" s="246"/>
      <c r="R1243" s="233"/>
      <c r="S1243" s="234" t="e">
        <f>IF(C1243="",NA(),MATCH($B1243&amp;$C1243,'Smelter Reference List'!$J:$J,0))</f>
        <v>#N/A</v>
      </c>
      <c r="T1243" s="235"/>
      <c r="U1243" s="235">
        <f t="shared" ca="1" si="38"/>
        <v>0</v>
      </c>
      <c r="V1243" s="235"/>
      <c r="W1243" s="235"/>
      <c r="Y1243" s="228" t="str">
        <f t="shared" si="39"/>
        <v/>
      </c>
    </row>
    <row r="1244" spans="1:25" s="228" customFormat="1" ht="20.25">
      <c r="A1244" s="257"/>
      <c r="B1244" s="232" t="str">
        <f>IF(LEN(A1244)=0,"",INDEX('Smelter Reference List'!$A:$A,MATCH($A1244,'Smelter Reference List'!$E:$E,0)))</f>
        <v/>
      </c>
      <c r="C1244" s="297" t="str">
        <f>IF(LEN(A1244)=0,"",INDEX('Smelter Reference List'!$C:$C,MATCH($A1244,'Smelter Reference List'!$E:$E,0)))</f>
        <v/>
      </c>
      <c r="D1244" s="161" t="str">
        <f ca="1">IF(ISERROR($S1244),"",OFFSET('Smelter Reference List'!$C$4,$S1244-4,0)&amp;"")</f>
        <v/>
      </c>
      <c r="E1244" s="161" t="str">
        <f ca="1">IF(ISERROR($S1244),"",OFFSET('Smelter Reference List'!$D$4,$S1244-4,0)&amp;"")</f>
        <v/>
      </c>
      <c r="F1244" s="161" t="str">
        <f ca="1">IF(ISERROR($S1244),"",OFFSET('Smelter Reference List'!$E$4,$S1244-4,0))</f>
        <v/>
      </c>
      <c r="G1244" s="161" t="str">
        <f ca="1">IF(C1244=$U$4,"Enter smelter details", IF(ISERROR($S1244),"",OFFSET('Smelter Reference List'!$F$4,$S1244-4,0)))</f>
        <v/>
      </c>
      <c r="H1244" s="247" t="str">
        <f ca="1">IF(ISERROR($S1244),"",OFFSET('Smelter Reference List'!$G$4,$S1244-4,0))</f>
        <v/>
      </c>
      <c r="I1244" s="248" t="str">
        <f ca="1">IF(ISERROR($S1244),"",OFFSET('Smelter Reference List'!$H$4,$S1244-4,0))</f>
        <v/>
      </c>
      <c r="J1244" s="248" t="str">
        <f ca="1">IF(ISERROR($S1244),"",OFFSET('Smelter Reference List'!$I$4,$S1244-4,0))</f>
        <v/>
      </c>
      <c r="K1244" s="245"/>
      <c r="L1244" s="245"/>
      <c r="M1244" s="245"/>
      <c r="N1244" s="245"/>
      <c r="O1244" s="245"/>
      <c r="P1244" s="245"/>
      <c r="Q1244" s="246"/>
      <c r="R1244" s="233"/>
      <c r="S1244" s="234" t="e">
        <f>IF(C1244="",NA(),MATCH($B1244&amp;$C1244,'Smelter Reference List'!$J:$J,0))</f>
        <v>#N/A</v>
      </c>
      <c r="T1244" s="235"/>
      <c r="U1244" s="235">
        <f t="shared" ca="1" si="38"/>
        <v>0</v>
      </c>
      <c r="V1244" s="235"/>
      <c r="W1244" s="235"/>
      <c r="Y1244" s="228" t="str">
        <f t="shared" si="39"/>
        <v/>
      </c>
    </row>
    <row r="1245" spans="1:25" s="228" customFormat="1" ht="20.25">
      <c r="A1245" s="257"/>
      <c r="B1245" s="232" t="str">
        <f>IF(LEN(A1245)=0,"",INDEX('Smelter Reference List'!$A:$A,MATCH($A1245,'Smelter Reference List'!$E:$E,0)))</f>
        <v/>
      </c>
      <c r="C1245" s="297" t="str">
        <f>IF(LEN(A1245)=0,"",INDEX('Smelter Reference List'!$C:$C,MATCH($A1245,'Smelter Reference List'!$E:$E,0)))</f>
        <v/>
      </c>
      <c r="D1245" s="161" t="str">
        <f ca="1">IF(ISERROR($S1245),"",OFFSET('Smelter Reference List'!$C$4,$S1245-4,0)&amp;"")</f>
        <v/>
      </c>
      <c r="E1245" s="161" t="str">
        <f ca="1">IF(ISERROR($S1245),"",OFFSET('Smelter Reference List'!$D$4,$S1245-4,0)&amp;"")</f>
        <v/>
      </c>
      <c r="F1245" s="161" t="str">
        <f ca="1">IF(ISERROR($S1245),"",OFFSET('Smelter Reference List'!$E$4,$S1245-4,0))</f>
        <v/>
      </c>
      <c r="G1245" s="161" t="str">
        <f ca="1">IF(C1245=$U$4,"Enter smelter details", IF(ISERROR($S1245),"",OFFSET('Smelter Reference List'!$F$4,$S1245-4,0)))</f>
        <v/>
      </c>
      <c r="H1245" s="247" t="str">
        <f ca="1">IF(ISERROR($S1245),"",OFFSET('Smelter Reference List'!$G$4,$S1245-4,0))</f>
        <v/>
      </c>
      <c r="I1245" s="248" t="str">
        <f ca="1">IF(ISERROR($S1245),"",OFFSET('Smelter Reference List'!$H$4,$S1245-4,0))</f>
        <v/>
      </c>
      <c r="J1245" s="248" t="str">
        <f ca="1">IF(ISERROR($S1245),"",OFFSET('Smelter Reference List'!$I$4,$S1245-4,0))</f>
        <v/>
      </c>
      <c r="K1245" s="245"/>
      <c r="L1245" s="245"/>
      <c r="M1245" s="245"/>
      <c r="N1245" s="245"/>
      <c r="O1245" s="245"/>
      <c r="P1245" s="245"/>
      <c r="Q1245" s="246"/>
      <c r="R1245" s="233"/>
      <c r="S1245" s="234" t="e">
        <f>IF(C1245="",NA(),MATCH($B1245&amp;$C1245,'Smelter Reference List'!$J:$J,0))</f>
        <v>#N/A</v>
      </c>
      <c r="T1245" s="235"/>
      <c r="U1245" s="235">
        <f t="shared" ca="1" si="38"/>
        <v>0</v>
      </c>
      <c r="V1245" s="235"/>
      <c r="W1245" s="235"/>
      <c r="Y1245" s="228" t="str">
        <f t="shared" si="39"/>
        <v/>
      </c>
    </row>
    <row r="1246" spans="1:25" s="228" customFormat="1" ht="20.25">
      <c r="A1246" s="257"/>
      <c r="B1246" s="232" t="str">
        <f>IF(LEN(A1246)=0,"",INDEX('Smelter Reference List'!$A:$A,MATCH($A1246,'Smelter Reference List'!$E:$E,0)))</f>
        <v/>
      </c>
      <c r="C1246" s="297" t="str">
        <f>IF(LEN(A1246)=0,"",INDEX('Smelter Reference List'!$C:$C,MATCH($A1246,'Smelter Reference List'!$E:$E,0)))</f>
        <v/>
      </c>
      <c r="D1246" s="161" t="str">
        <f ca="1">IF(ISERROR($S1246),"",OFFSET('Smelter Reference List'!$C$4,$S1246-4,0)&amp;"")</f>
        <v/>
      </c>
      <c r="E1246" s="161" t="str">
        <f ca="1">IF(ISERROR($S1246),"",OFFSET('Smelter Reference List'!$D$4,$S1246-4,0)&amp;"")</f>
        <v/>
      </c>
      <c r="F1246" s="161" t="str">
        <f ca="1">IF(ISERROR($S1246),"",OFFSET('Smelter Reference List'!$E$4,$S1246-4,0))</f>
        <v/>
      </c>
      <c r="G1246" s="161" t="str">
        <f ca="1">IF(C1246=$U$4,"Enter smelter details", IF(ISERROR($S1246),"",OFFSET('Smelter Reference List'!$F$4,$S1246-4,0)))</f>
        <v/>
      </c>
      <c r="H1246" s="247" t="str">
        <f ca="1">IF(ISERROR($S1246),"",OFFSET('Smelter Reference List'!$G$4,$S1246-4,0))</f>
        <v/>
      </c>
      <c r="I1246" s="248" t="str">
        <f ca="1">IF(ISERROR($S1246),"",OFFSET('Smelter Reference List'!$H$4,$S1246-4,0))</f>
        <v/>
      </c>
      <c r="J1246" s="248" t="str">
        <f ca="1">IF(ISERROR($S1246),"",OFFSET('Smelter Reference List'!$I$4,$S1246-4,0))</f>
        <v/>
      </c>
      <c r="K1246" s="245"/>
      <c r="L1246" s="245"/>
      <c r="M1246" s="245"/>
      <c r="N1246" s="245"/>
      <c r="O1246" s="245"/>
      <c r="P1246" s="245"/>
      <c r="Q1246" s="246"/>
      <c r="R1246" s="233"/>
      <c r="S1246" s="234" t="e">
        <f>IF(C1246="",NA(),MATCH($B1246&amp;$C1246,'Smelter Reference List'!$J:$J,0))</f>
        <v>#N/A</v>
      </c>
      <c r="T1246" s="235"/>
      <c r="U1246" s="235">
        <f t="shared" ca="1" si="38"/>
        <v>0</v>
      </c>
      <c r="V1246" s="235"/>
      <c r="W1246" s="235"/>
      <c r="Y1246" s="228" t="str">
        <f t="shared" si="39"/>
        <v/>
      </c>
    </row>
    <row r="1247" spans="1:25" s="228" customFormat="1" ht="20.25">
      <c r="A1247" s="257"/>
      <c r="B1247" s="232" t="str">
        <f>IF(LEN(A1247)=0,"",INDEX('Smelter Reference List'!$A:$A,MATCH($A1247,'Smelter Reference List'!$E:$E,0)))</f>
        <v/>
      </c>
      <c r="C1247" s="297" t="str">
        <f>IF(LEN(A1247)=0,"",INDEX('Smelter Reference List'!$C:$C,MATCH($A1247,'Smelter Reference List'!$E:$E,0)))</f>
        <v/>
      </c>
      <c r="D1247" s="161" t="str">
        <f ca="1">IF(ISERROR($S1247),"",OFFSET('Smelter Reference List'!$C$4,$S1247-4,0)&amp;"")</f>
        <v/>
      </c>
      <c r="E1247" s="161" t="str">
        <f ca="1">IF(ISERROR($S1247),"",OFFSET('Smelter Reference List'!$D$4,$S1247-4,0)&amp;"")</f>
        <v/>
      </c>
      <c r="F1247" s="161" t="str">
        <f ca="1">IF(ISERROR($S1247),"",OFFSET('Smelter Reference List'!$E$4,$S1247-4,0))</f>
        <v/>
      </c>
      <c r="G1247" s="161" t="str">
        <f ca="1">IF(C1247=$U$4,"Enter smelter details", IF(ISERROR($S1247),"",OFFSET('Smelter Reference List'!$F$4,$S1247-4,0)))</f>
        <v/>
      </c>
      <c r="H1247" s="247" t="str">
        <f ca="1">IF(ISERROR($S1247),"",OFFSET('Smelter Reference List'!$G$4,$S1247-4,0))</f>
        <v/>
      </c>
      <c r="I1247" s="248" t="str">
        <f ca="1">IF(ISERROR($S1247),"",OFFSET('Smelter Reference List'!$H$4,$S1247-4,0))</f>
        <v/>
      </c>
      <c r="J1247" s="248" t="str">
        <f ca="1">IF(ISERROR($S1247),"",OFFSET('Smelter Reference List'!$I$4,$S1247-4,0))</f>
        <v/>
      </c>
      <c r="K1247" s="245"/>
      <c r="L1247" s="245"/>
      <c r="M1247" s="245"/>
      <c r="N1247" s="245"/>
      <c r="O1247" s="245"/>
      <c r="P1247" s="245"/>
      <c r="Q1247" s="246"/>
      <c r="R1247" s="233"/>
      <c r="S1247" s="234" t="e">
        <f>IF(C1247="",NA(),MATCH($B1247&amp;$C1247,'Smelter Reference List'!$J:$J,0))</f>
        <v>#N/A</v>
      </c>
      <c r="T1247" s="235"/>
      <c r="U1247" s="235">
        <f t="shared" ca="1" si="38"/>
        <v>0</v>
      </c>
      <c r="V1247" s="235"/>
      <c r="W1247" s="235"/>
      <c r="Y1247" s="228" t="str">
        <f t="shared" si="39"/>
        <v/>
      </c>
    </row>
    <row r="1248" spans="1:25" s="228" customFormat="1" ht="20.25">
      <c r="A1248" s="257"/>
      <c r="B1248" s="232" t="str">
        <f>IF(LEN(A1248)=0,"",INDEX('Smelter Reference List'!$A:$A,MATCH($A1248,'Smelter Reference List'!$E:$E,0)))</f>
        <v/>
      </c>
      <c r="C1248" s="297" t="str">
        <f>IF(LEN(A1248)=0,"",INDEX('Smelter Reference List'!$C:$C,MATCH($A1248,'Smelter Reference List'!$E:$E,0)))</f>
        <v/>
      </c>
      <c r="D1248" s="161" t="str">
        <f ca="1">IF(ISERROR($S1248),"",OFFSET('Smelter Reference List'!$C$4,$S1248-4,0)&amp;"")</f>
        <v/>
      </c>
      <c r="E1248" s="161" t="str">
        <f ca="1">IF(ISERROR($S1248),"",OFFSET('Smelter Reference List'!$D$4,$S1248-4,0)&amp;"")</f>
        <v/>
      </c>
      <c r="F1248" s="161" t="str">
        <f ca="1">IF(ISERROR($S1248),"",OFFSET('Smelter Reference List'!$E$4,$S1248-4,0))</f>
        <v/>
      </c>
      <c r="G1248" s="161" t="str">
        <f ca="1">IF(C1248=$U$4,"Enter smelter details", IF(ISERROR($S1248),"",OFFSET('Smelter Reference List'!$F$4,$S1248-4,0)))</f>
        <v/>
      </c>
      <c r="H1248" s="247" t="str">
        <f ca="1">IF(ISERROR($S1248),"",OFFSET('Smelter Reference List'!$G$4,$S1248-4,0))</f>
        <v/>
      </c>
      <c r="I1248" s="248" t="str">
        <f ca="1">IF(ISERROR($S1248),"",OFFSET('Smelter Reference List'!$H$4,$S1248-4,0))</f>
        <v/>
      </c>
      <c r="J1248" s="248" t="str">
        <f ca="1">IF(ISERROR($S1248),"",OFFSET('Smelter Reference List'!$I$4,$S1248-4,0))</f>
        <v/>
      </c>
      <c r="K1248" s="245"/>
      <c r="L1248" s="245"/>
      <c r="M1248" s="245"/>
      <c r="N1248" s="245"/>
      <c r="O1248" s="245"/>
      <c r="P1248" s="245"/>
      <c r="Q1248" s="246"/>
      <c r="R1248" s="233"/>
      <c r="S1248" s="234" t="e">
        <f>IF(C1248="",NA(),MATCH($B1248&amp;$C1248,'Smelter Reference List'!$J:$J,0))</f>
        <v>#N/A</v>
      </c>
      <c r="T1248" s="235"/>
      <c r="U1248" s="235">
        <f t="shared" ca="1" si="38"/>
        <v>0</v>
      </c>
      <c r="V1248" s="235"/>
      <c r="W1248" s="235"/>
      <c r="Y1248" s="228" t="str">
        <f t="shared" si="39"/>
        <v/>
      </c>
    </row>
    <row r="1249" spans="1:25" s="228" customFormat="1" ht="20.25">
      <c r="A1249" s="257"/>
      <c r="B1249" s="232" t="str">
        <f>IF(LEN(A1249)=0,"",INDEX('Smelter Reference List'!$A:$A,MATCH($A1249,'Smelter Reference List'!$E:$E,0)))</f>
        <v/>
      </c>
      <c r="C1249" s="297" t="str">
        <f>IF(LEN(A1249)=0,"",INDEX('Smelter Reference List'!$C:$C,MATCH($A1249,'Smelter Reference List'!$E:$E,0)))</f>
        <v/>
      </c>
      <c r="D1249" s="161" t="str">
        <f ca="1">IF(ISERROR($S1249),"",OFFSET('Smelter Reference List'!$C$4,$S1249-4,0)&amp;"")</f>
        <v/>
      </c>
      <c r="E1249" s="161" t="str">
        <f ca="1">IF(ISERROR($S1249),"",OFFSET('Smelter Reference List'!$D$4,$S1249-4,0)&amp;"")</f>
        <v/>
      </c>
      <c r="F1249" s="161" t="str">
        <f ca="1">IF(ISERROR($S1249),"",OFFSET('Smelter Reference List'!$E$4,$S1249-4,0))</f>
        <v/>
      </c>
      <c r="G1249" s="161" t="str">
        <f ca="1">IF(C1249=$U$4,"Enter smelter details", IF(ISERROR($S1249),"",OFFSET('Smelter Reference List'!$F$4,$S1249-4,0)))</f>
        <v/>
      </c>
      <c r="H1249" s="247" t="str">
        <f ca="1">IF(ISERROR($S1249),"",OFFSET('Smelter Reference List'!$G$4,$S1249-4,0))</f>
        <v/>
      </c>
      <c r="I1249" s="248" t="str">
        <f ca="1">IF(ISERROR($S1249),"",OFFSET('Smelter Reference List'!$H$4,$S1249-4,0))</f>
        <v/>
      </c>
      <c r="J1249" s="248" t="str">
        <f ca="1">IF(ISERROR($S1249),"",OFFSET('Smelter Reference List'!$I$4,$S1249-4,0))</f>
        <v/>
      </c>
      <c r="K1249" s="245"/>
      <c r="L1249" s="245"/>
      <c r="M1249" s="245"/>
      <c r="N1249" s="245"/>
      <c r="O1249" s="245"/>
      <c r="P1249" s="245"/>
      <c r="Q1249" s="246"/>
      <c r="R1249" s="233"/>
      <c r="S1249" s="234" t="e">
        <f>IF(C1249="",NA(),MATCH($B1249&amp;$C1249,'Smelter Reference List'!$J:$J,0))</f>
        <v>#N/A</v>
      </c>
      <c r="T1249" s="235"/>
      <c r="U1249" s="235">
        <f t="shared" ca="1" si="38"/>
        <v>0</v>
      </c>
      <c r="V1249" s="235"/>
      <c r="W1249" s="235"/>
      <c r="Y1249" s="228" t="str">
        <f t="shared" si="39"/>
        <v/>
      </c>
    </row>
    <row r="1250" spans="1:25" s="228" customFormat="1" ht="20.25">
      <c r="A1250" s="257"/>
      <c r="B1250" s="232" t="str">
        <f>IF(LEN(A1250)=0,"",INDEX('Smelter Reference List'!$A:$A,MATCH($A1250,'Smelter Reference List'!$E:$E,0)))</f>
        <v/>
      </c>
      <c r="C1250" s="297" t="str">
        <f>IF(LEN(A1250)=0,"",INDEX('Smelter Reference List'!$C:$C,MATCH($A1250,'Smelter Reference List'!$E:$E,0)))</f>
        <v/>
      </c>
      <c r="D1250" s="161" t="str">
        <f ca="1">IF(ISERROR($S1250),"",OFFSET('Smelter Reference List'!$C$4,$S1250-4,0)&amp;"")</f>
        <v/>
      </c>
      <c r="E1250" s="161" t="str">
        <f ca="1">IF(ISERROR($S1250),"",OFFSET('Smelter Reference List'!$D$4,$S1250-4,0)&amp;"")</f>
        <v/>
      </c>
      <c r="F1250" s="161" t="str">
        <f ca="1">IF(ISERROR($S1250),"",OFFSET('Smelter Reference List'!$E$4,$S1250-4,0))</f>
        <v/>
      </c>
      <c r="G1250" s="161" t="str">
        <f ca="1">IF(C1250=$U$4,"Enter smelter details", IF(ISERROR($S1250),"",OFFSET('Smelter Reference List'!$F$4,$S1250-4,0)))</f>
        <v/>
      </c>
      <c r="H1250" s="247" t="str">
        <f ca="1">IF(ISERROR($S1250),"",OFFSET('Smelter Reference List'!$G$4,$S1250-4,0))</f>
        <v/>
      </c>
      <c r="I1250" s="248" t="str">
        <f ca="1">IF(ISERROR($S1250),"",OFFSET('Smelter Reference List'!$H$4,$S1250-4,0))</f>
        <v/>
      </c>
      <c r="J1250" s="248" t="str">
        <f ca="1">IF(ISERROR($S1250),"",OFFSET('Smelter Reference List'!$I$4,$S1250-4,0))</f>
        <v/>
      </c>
      <c r="K1250" s="245"/>
      <c r="L1250" s="245"/>
      <c r="M1250" s="245"/>
      <c r="N1250" s="245"/>
      <c r="O1250" s="245"/>
      <c r="P1250" s="245"/>
      <c r="Q1250" s="246"/>
      <c r="R1250" s="233"/>
      <c r="S1250" s="234" t="e">
        <f>IF(C1250="",NA(),MATCH($B1250&amp;$C1250,'Smelter Reference List'!$J:$J,0))</f>
        <v>#N/A</v>
      </c>
      <c r="T1250" s="235"/>
      <c r="U1250" s="235">
        <f t="shared" ca="1" si="38"/>
        <v>0</v>
      </c>
      <c r="V1250" s="235"/>
      <c r="W1250" s="235"/>
      <c r="Y1250" s="228" t="str">
        <f t="shared" si="39"/>
        <v/>
      </c>
    </row>
    <row r="1251" spans="1:25" s="228" customFormat="1" ht="20.25">
      <c r="A1251" s="257"/>
      <c r="B1251" s="232" t="str">
        <f>IF(LEN(A1251)=0,"",INDEX('Smelter Reference List'!$A:$A,MATCH($A1251,'Smelter Reference List'!$E:$E,0)))</f>
        <v/>
      </c>
      <c r="C1251" s="297" t="str">
        <f>IF(LEN(A1251)=0,"",INDEX('Smelter Reference List'!$C:$C,MATCH($A1251,'Smelter Reference List'!$E:$E,0)))</f>
        <v/>
      </c>
      <c r="D1251" s="161" t="str">
        <f ca="1">IF(ISERROR($S1251),"",OFFSET('Smelter Reference List'!$C$4,$S1251-4,0)&amp;"")</f>
        <v/>
      </c>
      <c r="E1251" s="161" t="str">
        <f ca="1">IF(ISERROR($S1251),"",OFFSET('Smelter Reference List'!$D$4,$S1251-4,0)&amp;"")</f>
        <v/>
      </c>
      <c r="F1251" s="161" t="str">
        <f ca="1">IF(ISERROR($S1251),"",OFFSET('Smelter Reference List'!$E$4,$S1251-4,0))</f>
        <v/>
      </c>
      <c r="G1251" s="161" t="str">
        <f ca="1">IF(C1251=$U$4,"Enter smelter details", IF(ISERROR($S1251),"",OFFSET('Smelter Reference List'!$F$4,$S1251-4,0)))</f>
        <v/>
      </c>
      <c r="H1251" s="247" t="str">
        <f ca="1">IF(ISERROR($S1251),"",OFFSET('Smelter Reference List'!$G$4,$S1251-4,0))</f>
        <v/>
      </c>
      <c r="I1251" s="248" t="str">
        <f ca="1">IF(ISERROR($S1251),"",OFFSET('Smelter Reference List'!$H$4,$S1251-4,0))</f>
        <v/>
      </c>
      <c r="J1251" s="248" t="str">
        <f ca="1">IF(ISERROR($S1251),"",OFFSET('Smelter Reference List'!$I$4,$S1251-4,0))</f>
        <v/>
      </c>
      <c r="K1251" s="245"/>
      <c r="L1251" s="245"/>
      <c r="M1251" s="245"/>
      <c r="N1251" s="245"/>
      <c r="O1251" s="245"/>
      <c r="P1251" s="245"/>
      <c r="Q1251" s="246"/>
      <c r="R1251" s="233"/>
      <c r="S1251" s="234" t="e">
        <f>IF(C1251="",NA(),MATCH($B1251&amp;$C1251,'Smelter Reference List'!$J:$J,0))</f>
        <v>#N/A</v>
      </c>
      <c r="T1251" s="235"/>
      <c r="U1251" s="235">
        <f t="shared" ca="1" si="38"/>
        <v>0</v>
      </c>
      <c r="V1251" s="235"/>
      <c r="W1251" s="235"/>
      <c r="Y1251" s="228" t="str">
        <f t="shared" si="39"/>
        <v/>
      </c>
    </row>
    <row r="1252" spans="1:25" s="228" customFormat="1" ht="20.25">
      <c r="A1252" s="257"/>
      <c r="B1252" s="232" t="str">
        <f>IF(LEN(A1252)=0,"",INDEX('Smelter Reference List'!$A:$A,MATCH($A1252,'Smelter Reference List'!$E:$E,0)))</f>
        <v/>
      </c>
      <c r="C1252" s="297" t="str">
        <f>IF(LEN(A1252)=0,"",INDEX('Smelter Reference List'!$C:$C,MATCH($A1252,'Smelter Reference List'!$E:$E,0)))</f>
        <v/>
      </c>
      <c r="D1252" s="161" t="str">
        <f ca="1">IF(ISERROR($S1252),"",OFFSET('Smelter Reference List'!$C$4,$S1252-4,0)&amp;"")</f>
        <v/>
      </c>
      <c r="E1252" s="161" t="str">
        <f ca="1">IF(ISERROR($S1252),"",OFFSET('Smelter Reference List'!$D$4,$S1252-4,0)&amp;"")</f>
        <v/>
      </c>
      <c r="F1252" s="161" t="str">
        <f ca="1">IF(ISERROR($S1252),"",OFFSET('Smelter Reference List'!$E$4,$S1252-4,0))</f>
        <v/>
      </c>
      <c r="G1252" s="161" t="str">
        <f ca="1">IF(C1252=$U$4,"Enter smelter details", IF(ISERROR($S1252),"",OFFSET('Smelter Reference List'!$F$4,$S1252-4,0)))</f>
        <v/>
      </c>
      <c r="H1252" s="247" t="str">
        <f ca="1">IF(ISERROR($S1252),"",OFFSET('Smelter Reference List'!$G$4,$S1252-4,0))</f>
        <v/>
      </c>
      <c r="I1252" s="248" t="str">
        <f ca="1">IF(ISERROR($S1252),"",OFFSET('Smelter Reference List'!$H$4,$S1252-4,0))</f>
        <v/>
      </c>
      <c r="J1252" s="248" t="str">
        <f ca="1">IF(ISERROR($S1252),"",OFFSET('Smelter Reference List'!$I$4,$S1252-4,0))</f>
        <v/>
      </c>
      <c r="K1252" s="245"/>
      <c r="L1252" s="245"/>
      <c r="M1252" s="245"/>
      <c r="N1252" s="245"/>
      <c r="O1252" s="245"/>
      <c r="P1252" s="245"/>
      <c r="Q1252" s="246"/>
      <c r="R1252" s="233"/>
      <c r="S1252" s="234" t="e">
        <f>IF(C1252="",NA(),MATCH($B1252&amp;$C1252,'Smelter Reference List'!$J:$J,0))</f>
        <v>#N/A</v>
      </c>
      <c r="T1252" s="235"/>
      <c r="U1252" s="235">
        <f t="shared" ca="1" si="38"/>
        <v>0</v>
      </c>
      <c r="V1252" s="235"/>
      <c r="W1252" s="235"/>
      <c r="Y1252" s="228" t="str">
        <f t="shared" si="39"/>
        <v/>
      </c>
    </row>
    <row r="1253" spans="1:25" s="228" customFormat="1" ht="20.25">
      <c r="A1253" s="257"/>
      <c r="B1253" s="232" t="str">
        <f>IF(LEN(A1253)=0,"",INDEX('Smelter Reference List'!$A:$A,MATCH($A1253,'Smelter Reference List'!$E:$E,0)))</f>
        <v/>
      </c>
      <c r="C1253" s="297" t="str">
        <f>IF(LEN(A1253)=0,"",INDEX('Smelter Reference List'!$C:$C,MATCH($A1253,'Smelter Reference List'!$E:$E,0)))</f>
        <v/>
      </c>
      <c r="D1253" s="161" t="str">
        <f ca="1">IF(ISERROR($S1253),"",OFFSET('Smelter Reference List'!$C$4,$S1253-4,0)&amp;"")</f>
        <v/>
      </c>
      <c r="E1253" s="161" t="str">
        <f ca="1">IF(ISERROR($S1253),"",OFFSET('Smelter Reference List'!$D$4,$S1253-4,0)&amp;"")</f>
        <v/>
      </c>
      <c r="F1253" s="161" t="str">
        <f ca="1">IF(ISERROR($S1253),"",OFFSET('Smelter Reference List'!$E$4,$S1253-4,0))</f>
        <v/>
      </c>
      <c r="G1253" s="161" t="str">
        <f ca="1">IF(C1253=$U$4,"Enter smelter details", IF(ISERROR($S1253),"",OFFSET('Smelter Reference List'!$F$4,$S1253-4,0)))</f>
        <v/>
      </c>
      <c r="H1253" s="247" t="str">
        <f ca="1">IF(ISERROR($S1253),"",OFFSET('Smelter Reference List'!$G$4,$S1253-4,0))</f>
        <v/>
      </c>
      <c r="I1253" s="248" t="str">
        <f ca="1">IF(ISERROR($S1253),"",OFFSET('Smelter Reference List'!$H$4,$S1253-4,0))</f>
        <v/>
      </c>
      <c r="J1253" s="248" t="str">
        <f ca="1">IF(ISERROR($S1253),"",OFFSET('Smelter Reference List'!$I$4,$S1253-4,0))</f>
        <v/>
      </c>
      <c r="K1253" s="245"/>
      <c r="L1253" s="245"/>
      <c r="M1253" s="245"/>
      <c r="N1253" s="245"/>
      <c r="O1253" s="245"/>
      <c r="P1253" s="245"/>
      <c r="Q1253" s="246"/>
      <c r="R1253" s="233"/>
      <c r="S1253" s="234" t="e">
        <f>IF(C1253="",NA(),MATCH($B1253&amp;$C1253,'Smelter Reference List'!$J:$J,0))</f>
        <v>#N/A</v>
      </c>
      <c r="T1253" s="235"/>
      <c r="U1253" s="235">
        <f t="shared" ca="1" si="38"/>
        <v>0</v>
      </c>
      <c r="V1253" s="235"/>
      <c r="W1253" s="235"/>
      <c r="Y1253" s="228" t="str">
        <f t="shared" si="39"/>
        <v/>
      </c>
    </row>
    <row r="1254" spans="1:25" s="228" customFormat="1" ht="20.25">
      <c r="A1254" s="257"/>
      <c r="B1254" s="232" t="str">
        <f>IF(LEN(A1254)=0,"",INDEX('Smelter Reference List'!$A:$A,MATCH($A1254,'Smelter Reference List'!$E:$E,0)))</f>
        <v/>
      </c>
      <c r="C1254" s="297" t="str">
        <f>IF(LEN(A1254)=0,"",INDEX('Smelter Reference List'!$C:$C,MATCH($A1254,'Smelter Reference List'!$E:$E,0)))</f>
        <v/>
      </c>
      <c r="D1254" s="161" t="str">
        <f ca="1">IF(ISERROR($S1254),"",OFFSET('Smelter Reference List'!$C$4,$S1254-4,0)&amp;"")</f>
        <v/>
      </c>
      <c r="E1254" s="161" t="str">
        <f ca="1">IF(ISERROR($S1254),"",OFFSET('Smelter Reference List'!$D$4,$S1254-4,0)&amp;"")</f>
        <v/>
      </c>
      <c r="F1254" s="161" t="str">
        <f ca="1">IF(ISERROR($S1254),"",OFFSET('Smelter Reference List'!$E$4,$S1254-4,0))</f>
        <v/>
      </c>
      <c r="G1254" s="161" t="str">
        <f ca="1">IF(C1254=$U$4,"Enter smelter details", IF(ISERROR($S1254),"",OFFSET('Smelter Reference List'!$F$4,$S1254-4,0)))</f>
        <v/>
      </c>
      <c r="H1254" s="247" t="str">
        <f ca="1">IF(ISERROR($S1254),"",OFFSET('Smelter Reference List'!$G$4,$S1254-4,0))</f>
        <v/>
      </c>
      <c r="I1254" s="248" t="str">
        <f ca="1">IF(ISERROR($S1254),"",OFFSET('Smelter Reference List'!$H$4,$S1254-4,0))</f>
        <v/>
      </c>
      <c r="J1254" s="248" t="str">
        <f ca="1">IF(ISERROR($S1254),"",OFFSET('Smelter Reference List'!$I$4,$S1254-4,0))</f>
        <v/>
      </c>
      <c r="K1254" s="245"/>
      <c r="L1254" s="245"/>
      <c r="M1254" s="245"/>
      <c r="N1254" s="245"/>
      <c r="O1254" s="245"/>
      <c r="P1254" s="245"/>
      <c r="Q1254" s="246"/>
      <c r="R1254" s="233"/>
      <c r="S1254" s="234" t="e">
        <f>IF(C1254="",NA(),MATCH($B1254&amp;$C1254,'Smelter Reference List'!$J:$J,0))</f>
        <v>#N/A</v>
      </c>
      <c r="T1254" s="235"/>
      <c r="U1254" s="235">
        <f t="shared" ca="1" si="38"/>
        <v>0</v>
      </c>
      <c r="V1254" s="235"/>
      <c r="W1254" s="235"/>
      <c r="Y1254" s="228" t="str">
        <f t="shared" si="39"/>
        <v/>
      </c>
    </row>
    <row r="1255" spans="1:25" s="228" customFormat="1" ht="20.25">
      <c r="A1255" s="257"/>
      <c r="B1255" s="232" t="str">
        <f>IF(LEN(A1255)=0,"",INDEX('Smelter Reference List'!$A:$A,MATCH($A1255,'Smelter Reference List'!$E:$E,0)))</f>
        <v/>
      </c>
      <c r="C1255" s="297" t="str">
        <f>IF(LEN(A1255)=0,"",INDEX('Smelter Reference List'!$C:$C,MATCH($A1255,'Smelter Reference List'!$E:$E,0)))</f>
        <v/>
      </c>
      <c r="D1255" s="161" t="str">
        <f ca="1">IF(ISERROR($S1255),"",OFFSET('Smelter Reference List'!$C$4,$S1255-4,0)&amp;"")</f>
        <v/>
      </c>
      <c r="E1255" s="161" t="str">
        <f ca="1">IF(ISERROR($S1255),"",OFFSET('Smelter Reference List'!$D$4,$S1255-4,0)&amp;"")</f>
        <v/>
      </c>
      <c r="F1255" s="161" t="str">
        <f ca="1">IF(ISERROR($S1255),"",OFFSET('Smelter Reference List'!$E$4,$S1255-4,0))</f>
        <v/>
      </c>
      <c r="G1255" s="161" t="str">
        <f ca="1">IF(C1255=$U$4,"Enter smelter details", IF(ISERROR($S1255),"",OFFSET('Smelter Reference List'!$F$4,$S1255-4,0)))</f>
        <v/>
      </c>
      <c r="H1255" s="247" t="str">
        <f ca="1">IF(ISERROR($S1255),"",OFFSET('Smelter Reference List'!$G$4,$S1255-4,0))</f>
        <v/>
      </c>
      <c r="I1255" s="248" t="str">
        <f ca="1">IF(ISERROR($S1255),"",OFFSET('Smelter Reference List'!$H$4,$S1255-4,0))</f>
        <v/>
      </c>
      <c r="J1255" s="248" t="str">
        <f ca="1">IF(ISERROR($S1255),"",OFFSET('Smelter Reference List'!$I$4,$S1255-4,0))</f>
        <v/>
      </c>
      <c r="K1255" s="245"/>
      <c r="L1255" s="245"/>
      <c r="M1255" s="245"/>
      <c r="N1255" s="245"/>
      <c r="O1255" s="245"/>
      <c r="P1255" s="245"/>
      <c r="Q1255" s="246"/>
      <c r="R1255" s="233"/>
      <c r="S1255" s="234" t="e">
        <f>IF(C1255="",NA(),MATCH($B1255&amp;$C1255,'Smelter Reference List'!$J:$J,0))</f>
        <v>#N/A</v>
      </c>
      <c r="T1255" s="235"/>
      <c r="U1255" s="235">
        <f t="shared" ca="1" si="38"/>
        <v>0</v>
      </c>
      <c r="V1255" s="235"/>
      <c r="W1255" s="235"/>
      <c r="Y1255" s="228" t="str">
        <f t="shared" si="39"/>
        <v/>
      </c>
    </row>
    <row r="1256" spans="1:25" s="228" customFormat="1" ht="20.25">
      <c r="A1256" s="257"/>
      <c r="B1256" s="232" t="str">
        <f>IF(LEN(A1256)=0,"",INDEX('Smelter Reference List'!$A:$A,MATCH($A1256,'Smelter Reference List'!$E:$E,0)))</f>
        <v/>
      </c>
      <c r="C1256" s="297" t="str">
        <f>IF(LEN(A1256)=0,"",INDEX('Smelter Reference List'!$C:$C,MATCH($A1256,'Smelter Reference List'!$E:$E,0)))</f>
        <v/>
      </c>
      <c r="D1256" s="161" t="str">
        <f ca="1">IF(ISERROR($S1256),"",OFFSET('Smelter Reference List'!$C$4,$S1256-4,0)&amp;"")</f>
        <v/>
      </c>
      <c r="E1256" s="161" t="str">
        <f ca="1">IF(ISERROR($S1256),"",OFFSET('Smelter Reference List'!$D$4,$S1256-4,0)&amp;"")</f>
        <v/>
      </c>
      <c r="F1256" s="161" t="str">
        <f ca="1">IF(ISERROR($S1256),"",OFFSET('Smelter Reference List'!$E$4,$S1256-4,0))</f>
        <v/>
      </c>
      <c r="G1256" s="161" t="str">
        <f ca="1">IF(C1256=$U$4,"Enter smelter details", IF(ISERROR($S1256),"",OFFSET('Smelter Reference List'!$F$4,$S1256-4,0)))</f>
        <v/>
      </c>
      <c r="H1256" s="247" t="str">
        <f ca="1">IF(ISERROR($S1256),"",OFFSET('Smelter Reference List'!$G$4,$S1256-4,0))</f>
        <v/>
      </c>
      <c r="I1256" s="248" t="str">
        <f ca="1">IF(ISERROR($S1256),"",OFFSET('Smelter Reference List'!$H$4,$S1256-4,0))</f>
        <v/>
      </c>
      <c r="J1256" s="248" t="str">
        <f ca="1">IF(ISERROR($S1256),"",OFFSET('Smelter Reference List'!$I$4,$S1256-4,0))</f>
        <v/>
      </c>
      <c r="K1256" s="245"/>
      <c r="L1256" s="245"/>
      <c r="M1256" s="245"/>
      <c r="N1256" s="245"/>
      <c r="O1256" s="245"/>
      <c r="P1256" s="245"/>
      <c r="Q1256" s="246"/>
      <c r="R1256" s="233"/>
      <c r="S1256" s="234" t="e">
        <f>IF(C1256="",NA(),MATCH($B1256&amp;$C1256,'Smelter Reference List'!$J:$J,0))</f>
        <v>#N/A</v>
      </c>
      <c r="T1256" s="235"/>
      <c r="U1256" s="235">
        <f t="shared" ca="1" si="38"/>
        <v>0</v>
      </c>
      <c r="V1256" s="235"/>
      <c r="W1256" s="235"/>
      <c r="Y1256" s="228" t="str">
        <f t="shared" si="39"/>
        <v/>
      </c>
    </row>
    <row r="1257" spans="1:25" s="228" customFormat="1" ht="20.25">
      <c r="A1257" s="257"/>
      <c r="B1257" s="232" t="str">
        <f>IF(LEN(A1257)=0,"",INDEX('Smelter Reference List'!$A:$A,MATCH($A1257,'Smelter Reference List'!$E:$E,0)))</f>
        <v/>
      </c>
      <c r="C1257" s="297" t="str">
        <f>IF(LEN(A1257)=0,"",INDEX('Smelter Reference List'!$C:$C,MATCH($A1257,'Smelter Reference List'!$E:$E,0)))</f>
        <v/>
      </c>
      <c r="D1257" s="161" t="str">
        <f ca="1">IF(ISERROR($S1257),"",OFFSET('Smelter Reference List'!$C$4,$S1257-4,0)&amp;"")</f>
        <v/>
      </c>
      <c r="E1257" s="161" t="str">
        <f ca="1">IF(ISERROR($S1257),"",OFFSET('Smelter Reference List'!$D$4,$S1257-4,0)&amp;"")</f>
        <v/>
      </c>
      <c r="F1257" s="161" t="str">
        <f ca="1">IF(ISERROR($S1257),"",OFFSET('Smelter Reference List'!$E$4,$S1257-4,0))</f>
        <v/>
      </c>
      <c r="G1257" s="161" t="str">
        <f ca="1">IF(C1257=$U$4,"Enter smelter details", IF(ISERROR($S1257),"",OFFSET('Smelter Reference List'!$F$4,$S1257-4,0)))</f>
        <v/>
      </c>
      <c r="H1257" s="247" t="str">
        <f ca="1">IF(ISERROR($S1257),"",OFFSET('Smelter Reference List'!$G$4,$S1257-4,0))</f>
        <v/>
      </c>
      <c r="I1257" s="248" t="str">
        <f ca="1">IF(ISERROR($S1257),"",OFFSET('Smelter Reference List'!$H$4,$S1257-4,0))</f>
        <v/>
      </c>
      <c r="J1257" s="248" t="str">
        <f ca="1">IF(ISERROR($S1257),"",OFFSET('Smelter Reference List'!$I$4,$S1257-4,0))</f>
        <v/>
      </c>
      <c r="K1257" s="245"/>
      <c r="L1257" s="245"/>
      <c r="M1257" s="245"/>
      <c r="N1257" s="245"/>
      <c r="O1257" s="245"/>
      <c r="P1257" s="245"/>
      <c r="Q1257" s="246"/>
      <c r="R1257" s="233"/>
      <c r="S1257" s="234" t="e">
        <f>IF(C1257="",NA(),MATCH($B1257&amp;$C1257,'Smelter Reference List'!$J:$J,0))</f>
        <v>#N/A</v>
      </c>
      <c r="T1257" s="235"/>
      <c r="U1257" s="235">
        <f t="shared" ca="1" si="38"/>
        <v>0</v>
      </c>
      <c r="V1257" s="235"/>
      <c r="W1257" s="235"/>
      <c r="Y1257" s="228" t="str">
        <f t="shared" si="39"/>
        <v/>
      </c>
    </row>
    <row r="1258" spans="1:25" s="228" customFormat="1" ht="20.25">
      <c r="A1258" s="257"/>
      <c r="B1258" s="232" t="str">
        <f>IF(LEN(A1258)=0,"",INDEX('Smelter Reference List'!$A:$A,MATCH($A1258,'Smelter Reference List'!$E:$E,0)))</f>
        <v/>
      </c>
      <c r="C1258" s="297" t="str">
        <f>IF(LEN(A1258)=0,"",INDEX('Smelter Reference List'!$C:$C,MATCH($A1258,'Smelter Reference List'!$E:$E,0)))</f>
        <v/>
      </c>
      <c r="D1258" s="161" t="str">
        <f ca="1">IF(ISERROR($S1258),"",OFFSET('Smelter Reference List'!$C$4,$S1258-4,0)&amp;"")</f>
        <v/>
      </c>
      <c r="E1258" s="161" t="str">
        <f ca="1">IF(ISERROR($S1258),"",OFFSET('Smelter Reference List'!$D$4,$S1258-4,0)&amp;"")</f>
        <v/>
      </c>
      <c r="F1258" s="161" t="str">
        <f ca="1">IF(ISERROR($S1258),"",OFFSET('Smelter Reference List'!$E$4,$S1258-4,0))</f>
        <v/>
      </c>
      <c r="G1258" s="161" t="str">
        <f ca="1">IF(C1258=$U$4,"Enter smelter details", IF(ISERROR($S1258),"",OFFSET('Smelter Reference List'!$F$4,$S1258-4,0)))</f>
        <v/>
      </c>
      <c r="H1258" s="247" t="str">
        <f ca="1">IF(ISERROR($S1258),"",OFFSET('Smelter Reference List'!$G$4,$S1258-4,0))</f>
        <v/>
      </c>
      <c r="I1258" s="248" t="str">
        <f ca="1">IF(ISERROR($S1258),"",OFFSET('Smelter Reference List'!$H$4,$S1258-4,0))</f>
        <v/>
      </c>
      <c r="J1258" s="248" t="str">
        <f ca="1">IF(ISERROR($S1258),"",OFFSET('Smelter Reference List'!$I$4,$S1258-4,0))</f>
        <v/>
      </c>
      <c r="K1258" s="245"/>
      <c r="L1258" s="245"/>
      <c r="M1258" s="245"/>
      <c r="N1258" s="245"/>
      <c r="O1258" s="245"/>
      <c r="P1258" s="245"/>
      <c r="Q1258" s="246"/>
      <c r="R1258" s="233"/>
      <c r="S1258" s="234" t="e">
        <f>IF(C1258="",NA(),MATCH($B1258&amp;$C1258,'Smelter Reference List'!$J:$J,0))</f>
        <v>#N/A</v>
      </c>
      <c r="T1258" s="235"/>
      <c r="U1258" s="235">
        <f t="shared" ca="1" si="38"/>
        <v>0</v>
      </c>
      <c r="V1258" s="235"/>
      <c r="W1258" s="235"/>
      <c r="Y1258" s="228" t="str">
        <f t="shared" si="39"/>
        <v/>
      </c>
    </row>
    <row r="1259" spans="1:25" s="228" customFormat="1" ht="20.25">
      <c r="A1259" s="257"/>
      <c r="B1259" s="232" t="str">
        <f>IF(LEN(A1259)=0,"",INDEX('Smelter Reference List'!$A:$A,MATCH($A1259,'Smelter Reference List'!$E:$E,0)))</f>
        <v/>
      </c>
      <c r="C1259" s="297" t="str">
        <f>IF(LEN(A1259)=0,"",INDEX('Smelter Reference List'!$C:$C,MATCH($A1259,'Smelter Reference List'!$E:$E,0)))</f>
        <v/>
      </c>
      <c r="D1259" s="161" t="str">
        <f ca="1">IF(ISERROR($S1259),"",OFFSET('Smelter Reference List'!$C$4,$S1259-4,0)&amp;"")</f>
        <v/>
      </c>
      <c r="E1259" s="161" t="str">
        <f ca="1">IF(ISERROR($S1259),"",OFFSET('Smelter Reference List'!$D$4,$S1259-4,0)&amp;"")</f>
        <v/>
      </c>
      <c r="F1259" s="161" t="str">
        <f ca="1">IF(ISERROR($S1259),"",OFFSET('Smelter Reference List'!$E$4,$S1259-4,0))</f>
        <v/>
      </c>
      <c r="G1259" s="161" t="str">
        <f ca="1">IF(C1259=$U$4,"Enter smelter details", IF(ISERROR($S1259),"",OFFSET('Smelter Reference List'!$F$4,$S1259-4,0)))</f>
        <v/>
      </c>
      <c r="H1259" s="247" t="str">
        <f ca="1">IF(ISERROR($S1259),"",OFFSET('Smelter Reference List'!$G$4,$S1259-4,0))</f>
        <v/>
      </c>
      <c r="I1259" s="248" t="str">
        <f ca="1">IF(ISERROR($S1259),"",OFFSET('Smelter Reference List'!$H$4,$S1259-4,0))</f>
        <v/>
      </c>
      <c r="J1259" s="248" t="str">
        <f ca="1">IF(ISERROR($S1259),"",OFFSET('Smelter Reference List'!$I$4,$S1259-4,0))</f>
        <v/>
      </c>
      <c r="K1259" s="245"/>
      <c r="L1259" s="245"/>
      <c r="M1259" s="245"/>
      <c r="N1259" s="245"/>
      <c r="O1259" s="245"/>
      <c r="P1259" s="245"/>
      <c r="Q1259" s="246"/>
      <c r="R1259" s="233"/>
      <c r="S1259" s="234" t="e">
        <f>IF(C1259="",NA(),MATCH($B1259&amp;$C1259,'Smelter Reference List'!$J:$J,0))</f>
        <v>#N/A</v>
      </c>
      <c r="T1259" s="235"/>
      <c r="U1259" s="235">
        <f t="shared" ca="1" si="38"/>
        <v>0</v>
      </c>
      <c r="V1259" s="235"/>
      <c r="W1259" s="235"/>
      <c r="Y1259" s="228" t="str">
        <f t="shared" si="39"/>
        <v/>
      </c>
    </row>
    <row r="1260" spans="1:25" s="228" customFormat="1" ht="20.25">
      <c r="A1260" s="257"/>
      <c r="B1260" s="232" t="str">
        <f>IF(LEN(A1260)=0,"",INDEX('Smelter Reference List'!$A:$A,MATCH($A1260,'Smelter Reference List'!$E:$E,0)))</f>
        <v/>
      </c>
      <c r="C1260" s="297" t="str">
        <f>IF(LEN(A1260)=0,"",INDEX('Smelter Reference List'!$C:$C,MATCH($A1260,'Smelter Reference List'!$E:$E,0)))</f>
        <v/>
      </c>
      <c r="D1260" s="161" t="str">
        <f ca="1">IF(ISERROR($S1260),"",OFFSET('Smelter Reference List'!$C$4,$S1260-4,0)&amp;"")</f>
        <v/>
      </c>
      <c r="E1260" s="161" t="str">
        <f ca="1">IF(ISERROR($S1260),"",OFFSET('Smelter Reference List'!$D$4,$S1260-4,0)&amp;"")</f>
        <v/>
      </c>
      <c r="F1260" s="161" t="str">
        <f ca="1">IF(ISERROR($S1260),"",OFFSET('Smelter Reference List'!$E$4,$S1260-4,0))</f>
        <v/>
      </c>
      <c r="G1260" s="161" t="str">
        <f ca="1">IF(C1260=$U$4,"Enter smelter details", IF(ISERROR($S1260),"",OFFSET('Smelter Reference List'!$F$4,$S1260-4,0)))</f>
        <v/>
      </c>
      <c r="H1260" s="247" t="str">
        <f ca="1">IF(ISERROR($S1260),"",OFFSET('Smelter Reference List'!$G$4,$S1260-4,0))</f>
        <v/>
      </c>
      <c r="I1260" s="248" t="str">
        <f ca="1">IF(ISERROR($S1260),"",OFFSET('Smelter Reference List'!$H$4,$S1260-4,0))</f>
        <v/>
      </c>
      <c r="J1260" s="248" t="str">
        <f ca="1">IF(ISERROR($S1260),"",OFFSET('Smelter Reference List'!$I$4,$S1260-4,0))</f>
        <v/>
      </c>
      <c r="K1260" s="245"/>
      <c r="L1260" s="245"/>
      <c r="M1260" s="245"/>
      <c r="N1260" s="245"/>
      <c r="O1260" s="245"/>
      <c r="P1260" s="245"/>
      <c r="Q1260" s="246"/>
      <c r="R1260" s="233"/>
      <c r="S1260" s="234" t="e">
        <f>IF(C1260="",NA(),MATCH($B1260&amp;$C1260,'Smelter Reference List'!$J:$J,0))</f>
        <v>#N/A</v>
      </c>
      <c r="T1260" s="235"/>
      <c r="U1260" s="235">
        <f t="shared" ca="1" si="38"/>
        <v>0</v>
      </c>
      <c r="V1260" s="235"/>
      <c r="W1260" s="235"/>
      <c r="Y1260" s="228" t="str">
        <f t="shared" si="39"/>
        <v/>
      </c>
    </row>
    <row r="1261" spans="1:25" s="228" customFormat="1" ht="20.25">
      <c r="A1261" s="257"/>
      <c r="B1261" s="232" t="str">
        <f>IF(LEN(A1261)=0,"",INDEX('Smelter Reference List'!$A:$A,MATCH($A1261,'Smelter Reference List'!$E:$E,0)))</f>
        <v/>
      </c>
      <c r="C1261" s="297" t="str">
        <f>IF(LEN(A1261)=0,"",INDEX('Smelter Reference List'!$C:$C,MATCH($A1261,'Smelter Reference List'!$E:$E,0)))</f>
        <v/>
      </c>
      <c r="D1261" s="161" t="str">
        <f ca="1">IF(ISERROR($S1261),"",OFFSET('Smelter Reference List'!$C$4,$S1261-4,0)&amp;"")</f>
        <v/>
      </c>
      <c r="E1261" s="161" t="str">
        <f ca="1">IF(ISERROR($S1261),"",OFFSET('Smelter Reference List'!$D$4,$S1261-4,0)&amp;"")</f>
        <v/>
      </c>
      <c r="F1261" s="161" t="str">
        <f ca="1">IF(ISERROR($S1261),"",OFFSET('Smelter Reference List'!$E$4,$S1261-4,0))</f>
        <v/>
      </c>
      <c r="G1261" s="161" t="str">
        <f ca="1">IF(C1261=$U$4,"Enter smelter details", IF(ISERROR($S1261),"",OFFSET('Smelter Reference List'!$F$4,$S1261-4,0)))</f>
        <v/>
      </c>
      <c r="H1261" s="247" t="str">
        <f ca="1">IF(ISERROR($S1261),"",OFFSET('Smelter Reference List'!$G$4,$S1261-4,0))</f>
        <v/>
      </c>
      <c r="I1261" s="248" t="str">
        <f ca="1">IF(ISERROR($S1261),"",OFFSET('Smelter Reference List'!$H$4,$S1261-4,0))</f>
        <v/>
      </c>
      <c r="J1261" s="248" t="str">
        <f ca="1">IF(ISERROR($S1261),"",OFFSET('Smelter Reference List'!$I$4,$S1261-4,0))</f>
        <v/>
      </c>
      <c r="K1261" s="245"/>
      <c r="L1261" s="245"/>
      <c r="M1261" s="245"/>
      <c r="N1261" s="245"/>
      <c r="O1261" s="245"/>
      <c r="P1261" s="245"/>
      <c r="Q1261" s="246"/>
      <c r="R1261" s="233"/>
      <c r="S1261" s="234" t="e">
        <f>IF(C1261="",NA(),MATCH($B1261&amp;$C1261,'Smelter Reference List'!$J:$J,0))</f>
        <v>#N/A</v>
      </c>
      <c r="T1261" s="235"/>
      <c r="U1261" s="235">
        <f t="shared" ca="1" si="38"/>
        <v>0</v>
      </c>
      <c r="V1261" s="235"/>
      <c r="W1261" s="235"/>
      <c r="Y1261" s="228" t="str">
        <f t="shared" si="39"/>
        <v/>
      </c>
    </row>
    <row r="1262" spans="1:25" s="228" customFormat="1" ht="20.25">
      <c r="A1262" s="257"/>
      <c r="B1262" s="232" t="str">
        <f>IF(LEN(A1262)=0,"",INDEX('Smelter Reference List'!$A:$A,MATCH($A1262,'Smelter Reference List'!$E:$E,0)))</f>
        <v/>
      </c>
      <c r="C1262" s="297" t="str">
        <f>IF(LEN(A1262)=0,"",INDEX('Smelter Reference List'!$C:$C,MATCH($A1262,'Smelter Reference List'!$E:$E,0)))</f>
        <v/>
      </c>
      <c r="D1262" s="161" t="str">
        <f ca="1">IF(ISERROR($S1262),"",OFFSET('Smelter Reference List'!$C$4,$S1262-4,0)&amp;"")</f>
        <v/>
      </c>
      <c r="E1262" s="161" t="str">
        <f ca="1">IF(ISERROR($S1262),"",OFFSET('Smelter Reference List'!$D$4,$S1262-4,0)&amp;"")</f>
        <v/>
      </c>
      <c r="F1262" s="161" t="str">
        <f ca="1">IF(ISERROR($S1262),"",OFFSET('Smelter Reference List'!$E$4,$S1262-4,0))</f>
        <v/>
      </c>
      <c r="G1262" s="161" t="str">
        <f ca="1">IF(C1262=$U$4,"Enter smelter details", IF(ISERROR($S1262),"",OFFSET('Smelter Reference List'!$F$4,$S1262-4,0)))</f>
        <v/>
      </c>
      <c r="H1262" s="247" t="str">
        <f ca="1">IF(ISERROR($S1262),"",OFFSET('Smelter Reference List'!$G$4,$S1262-4,0))</f>
        <v/>
      </c>
      <c r="I1262" s="248" t="str">
        <f ca="1">IF(ISERROR($S1262),"",OFFSET('Smelter Reference List'!$H$4,$S1262-4,0))</f>
        <v/>
      </c>
      <c r="J1262" s="248" t="str">
        <f ca="1">IF(ISERROR($S1262),"",OFFSET('Smelter Reference List'!$I$4,$S1262-4,0))</f>
        <v/>
      </c>
      <c r="K1262" s="245"/>
      <c r="L1262" s="245"/>
      <c r="M1262" s="245"/>
      <c r="N1262" s="245"/>
      <c r="O1262" s="245"/>
      <c r="P1262" s="245"/>
      <c r="Q1262" s="246"/>
      <c r="R1262" s="233"/>
      <c r="S1262" s="234" t="e">
        <f>IF(C1262="",NA(),MATCH($B1262&amp;$C1262,'Smelter Reference List'!$J:$J,0))</f>
        <v>#N/A</v>
      </c>
      <c r="T1262" s="235"/>
      <c r="U1262" s="235">
        <f t="shared" ca="1" si="38"/>
        <v>0</v>
      </c>
      <c r="V1262" s="235"/>
      <c r="W1262" s="235"/>
      <c r="Y1262" s="228" t="str">
        <f t="shared" si="39"/>
        <v/>
      </c>
    </row>
    <row r="1263" spans="1:25" s="228" customFormat="1" ht="20.25">
      <c r="A1263" s="257"/>
      <c r="B1263" s="232" t="str">
        <f>IF(LEN(A1263)=0,"",INDEX('Smelter Reference List'!$A:$A,MATCH($A1263,'Smelter Reference List'!$E:$E,0)))</f>
        <v/>
      </c>
      <c r="C1263" s="297" t="str">
        <f>IF(LEN(A1263)=0,"",INDEX('Smelter Reference List'!$C:$C,MATCH($A1263,'Smelter Reference List'!$E:$E,0)))</f>
        <v/>
      </c>
      <c r="D1263" s="161" t="str">
        <f ca="1">IF(ISERROR($S1263),"",OFFSET('Smelter Reference List'!$C$4,$S1263-4,0)&amp;"")</f>
        <v/>
      </c>
      <c r="E1263" s="161" t="str">
        <f ca="1">IF(ISERROR($S1263),"",OFFSET('Smelter Reference List'!$D$4,$S1263-4,0)&amp;"")</f>
        <v/>
      </c>
      <c r="F1263" s="161" t="str">
        <f ca="1">IF(ISERROR($S1263),"",OFFSET('Smelter Reference List'!$E$4,$S1263-4,0))</f>
        <v/>
      </c>
      <c r="G1263" s="161" t="str">
        <f ca="1">IF(C1263=$U$4,"Enter smelter details", IF(ISERROR($S1263),"",OFFSET('Smelter Reference List'!$F$4,$S1263-4,0)))</f>
        <v/>
      </c>
      <c r="H1263" s="247" t="str">
        <f ca="1">IF(ISERROR($S1263),"",OFFSET('Smelter Reference List'!$G$4,$S1263-4,0))</f>
        <v/>
      </c>
      <c r="I1263" s="248" t="str">
        <f ca="1">IF(ISERROR($S1263),"",OFFSET('Smelter Reference List'!$H$4,$S1263-4,0))</f>
        <v/>
      </c>
      <c r="J1263" s="248" t="str">
        <f ca="1">IF(ISERROR($S1263),"",OFFSET('Smelter Reference List'!$I$4,$S1263-4,0))</f>
        <v/>
      </c>
      <c r="K1263" s="245"/>
      <c r="L1263" s="245"/>
      <c r="M1263" s="245"/>
      <c r="N1263" s="245"/>
      <c r="O1263" s="245"/>
      <c r="P1263" s="245"/>
      <c r="Q1263" s="246"/>
      <c r="R1263" s="233"/>
      <c r="S1263" s="234" t="e">
        <f>IF(C1263="",NA(),MATCH($B1263&amp;$C1263,'Smelter Reference List'!$J:$J,0))</f>
        <v>#N/A</v>
      </c>
      <c r="T1263" s="235"/>
      <c r="U1263" s="235">
        <f t="shared" ca="1" si="38"/>
        <v>0</v>
      </c>
      <c r="V1263" s="235"/>
      <c r="W1263" s="235"/>
      <c r="Y1263" s="228" t="str">
        <f t="shared" si="39"/>
        <v/>
      </c>
    </row>
    <row r="1264" spans="1:25" s="228" customFormat="1" ht="20.25">
      <c r="A1264" s="257"/>
      <c r="B1264" s="232" t="str">
        <f>IF(LEN(A1264)=0,"",INDEX('Smelter Reference List'!$A:$A,MATCH($A1264,'Smelter Reference List'!$E:$E,0)))</f>
        <v/>
      </c>
      <c r="C1264" s="297" t="str">
        <f>IF(LEN(A1264)=0,"",INDEX('Smelter Reference List'!$C:$C,MATCH($A1264,'Smelter Reference List'!$E:$E,0)))</f>
        <v/>
      </c>
      <c r="D1264" s="161" t="str">
        <f ca="1">IF(ISERROR($S1264),"",OFFSET('Smelter Reference List'!$C$4,$S1264-4,0)&amp;"")</f>
        <v/>
      </c>
      <c r="E1264" s="161" t="str">
        <f ca="1">IF(ISERROR($S1264),"",OFFSET('Smelter Reference List'!$D$4,$S1264-4,0)&amp;"")</f>
        <v/>
      </c>
      <c r="F1264" s="161" t="str">
        <f ca="1">IF(ISERROR($S1264),"",OFFSET('Smelter Reference List'!$E$4,$S1264-4,0))</f>
        <v/>
      </c>
      <c r="G1264" s="161" t="str">
        <f ca="1">IF(C1264=$U$4,"Enter smelter details", IF(ISERROR($S1264),"",OFFSET('Smelter Reference List'!$F$4,$S1264-4,0)))</f>
        <v/>
      </c>
      <c r="H1264" s="247" t="str">
        <f ca="1">IF(ISERROR($S1264),"",OFFSET('Smelter Reference List'!$G$4,$S1264-4,0))</f>
        <v/>
      </c>
      <c r="I1264" s="248" t="str">
        <f ca="1">IF(ISERROR($S1264),"",OFFSET('Smelter Reference List'!$H$4,$S1264-4,0))</f>
        <v/>
      </c>
      <c r="J1264" s="248" t="str">
        <f ca="1">IF(ISERROR($S1264),"",OFFSET('Smelter Reference List'!$I$4,$S1264-4,0))</f>
        <v/>
      </c>
      <c r="K1264" s="245"/>
      <c r="L1264" s="245"/>
      <c r="M1264" s="245"/>
      <c r="N1264" s="245"/>
      <c r="O1264" s="245"/>
      <c r="P1264" s="245"/>
      <c r="Q1264" s="246"/>
      <c r="R1264" s="233"/>
      <c r="S1264" s="234" t="e">
        <f>IF(C1264="",NA(),MATCH($B1264&amp;$C1264,'Smelter Reference List'!$J:$J,0))</f>
        <v>#N/A</v>
      </c>
      <c r="T1264" s="235"/>
      <c r="U1264" s="235">
        <f t="shared" ca="1" si="38"/>
        <v>0</v>
      </c>
      <c r="V1264" s="235"/>
      <c r="W1264" s="235"/>
      <c r="Y1264" s="228" t="str">
        <f t="shared" si="39"/>
        <v/>
      </c>
    </row>
    <row r="1265" spans="1:25" s="228" customFormat="1" ht="20.25">
      <c r="A1265" s="257"/>
      <c r="B1265" s="232" t="str">
        <f>IF(LEN(A1265)=0,"",INDEX('Smelter Reference List'!$A:$A,MATCH($A1265,'Smelter Reference List'!$E:$E,0)))</f>
        <v/>
      </c>
      <c r="C1265" s="297" t="str">
        <f>IF(LEN(A1265)=0,"",INDEX('Smelter Reference List'!$C:$C,MATCH($A1265,'Smelter Reference List'!$E:$E,0)))</f>
        <v/>
      </c>
      <c r="D1265" s="161" t="str">
        <f ca="1">IF(ISERROR($S1265),"",OFFSET('Smelter Reference List'!$C$4,$S1265-4,0)&amp;"")</f>
        <v/>
      </c>
      <c r="E1265" s="161" t="str">
        <f ca="1">IF(ISERROR($S1265),"",OFFSET('Smelter Reference List'!$D$4,$S1265-4,0)&amp;"")</f>
        <v/>
      </c>
      <c r="F1265" s="161" t="str">
        <f ca="1">IF(ISERROR($S1265),"",OFFSET('Smelter Reference List'!$E$4,$S1265-4,0))</f>
        <v/>
      </c>
      <c r="G1265" s="161" t="str">
        <f ca="1">IF(C1265=$U$4,"Enter smelter details", IF(ISERROR($S1265),"",OFFSET('Smelter Reference List'!$F$4,$S1265-4,0)))</f>
        <v/>
      </c>
      <c r="H1265" s="247" t="str">
        <f ca="1">IF(ISERROR($S1265),"",OFFSET('Smelter Reference List'!$G$4,$S1265-4,0))</f>
        <v/>
      </c>
      <c r="I1265" s="248" t="str">
        <f ca="1">IF(ISERROR($S1265),"",OFFSET('Smelter Reference List'!$H$4,$S1265-4,0))</f>
        <v/>
      </c>
      <c r="J1265" s="248" t="str">
        <f ca="1">IF(ISERROR($S1265),"",OFFSET('Smelter Reference List'!$I$4,$S1265-4,0))</f>
        <v/>
      </c>
      <c r="K1265" s="245"/>
      <c r="L1265" s="245"/>
      <c r="M1265" s="245"/>
      <c r="N1265" s="245"/>
      <c r="O1265" s="245"/>
      <c r="P1265" s="245"/>
      <c r="Q1265" s="246"/>
      <c r="R1265" s="233"/>
      <c r="S1265" s="234" t="e">
        <f>IF(C1265="",NA(),MATCH($B1265&amp;$C1265,'Smelter Reference List'!$J:$J,0))</f>
        <v>#N/A</v>
      </c>
      <c r="T1265" s="235"/>
      <c r="U1265" s="235">
        <f t="shared" ca="1" si="38"/>
        <v>0</v>
      </c>
      <c r="V1265" s="235"/>
      <c r="W1265" s="235"/>
      <c r="Y1265" s="228" t="str">
        <f t="shared" si="39"/>
        <v/>
      </c>
    </row>
    <row r="1266" spans="1:25" s="228" customFormat="1" ht="20.25">
      <c r="A1266" s="257"/>
      <c r="B1266" s="232" t="str">
        <f>IF(LEN(A1266)=0,"",INDEX('Smelter Reference List'!$A:$A,MATCH($A1266,'Smelter Reference List'!$E:$E,0)))</f>
        <v/>
      </c>
      <c r="C1266" s="297" t="str">
        <f>IF(LEN(A1266)=0,"",INDEX('Smelter Reference List'!$C:$C,MATCH($A1266,'Smelter Reference List'!$E:$E,0)))</f>
        <v/>
      </c>
      <c r="D1266" s="161" t="str">
        <f ca="1">IF(ISERROR($S1266),"",OFFSET('Smelter Reference List'!$C$4,$S1266-4,0)&amp;"")</f>
        <v/>
      </c>
      <c r="E1266" s="161" t="str">
        <f ca="1">IF(ISERROR($S1266),"",OFFSET('Smelter Reference List'!$D$4,$S1266-4,0)&amp;"")</f>
        <v/>
      </c>
      <c r="F1266" s="161" t="str">
        <f ca="1">IF(ISERROR($S1266),"",OFFSET('Smelter Reference List'!$E$4,$S1266-4,0))</f>
        <v/>
      </c>
      <c r="G1266" s="161" t="str">
        <f ca="1">IF(C1266=$U$4,"Enter smelter details", IF(ISERROR($S1266),"",OFFSET('Smelter Reference List'!$F$4,$S1266-4,0)))</f>
        <v/>
      </c>
      <c r="H1266" s="247" t="str">
        <f ca="1">IF(ISERROR($S1266),"",OFFSET('Smelter Reference List'!$G$4,$S1266-4,0))</f>
        <v/>
      </c>
      <c r="I1266" s="248" t="str">
        <f ca="1">IF(ISERROR($S1266),"",OFFSET('Smelter Reference List'!$H$4,$S1266-4,0))</f>
        <v/>
      </c>
      <c r="J1266" s="248" t="str">
        <f ca="1">IF(ISERROR($S1266),"",OFFSET('Smelter Reference List'!$I$4,$S1266-4,0))</f>
        <v/>
      </c>
      <c r="K1266" s="245"/>
      <c r="L1266" s="245"/>
      <c r="M1266" s="245"/>
      <c r="N1266" s="245"/>
      <c r="O1266" s="245"/>
      <c r="P1266" s="245"/>
      <c r="Q1266" s="246"/>
      <c r="R1266" s="233"/>
      <c r="S1266" s="234" t="e">
        <f>IF(C1266="",NA(),MATCH($B1266&amp;$C1266,'Smelter Reference List'!$J:$J,0))</f>
        <v>#N/A</v>
      </c>
      <c r="T1266" s="235"/>
      <c r="U1266" s="235">
        <f t="shared" ca="1" si="38"/>
        <v>0</v>
      </c>
      <c r="V1266" s="235"/>
      <c r="W1266" s="235"/>
      <c r="Y1266" s="228" t="str">
        <f t="shared" si="39"/>
        <v/>
      </c>
    </row>
    <row r="1267" spans="1:25" s="228" customFormat="1" ht="20.25">
      <c r="A1267" s="257"/>
      <c r="B1267" s="232" t="str">
        <f>IF(LEN(A1267)=0,"",INDEX('Smelter Reference List'!$A:$A,MATCH($A1267,'Smelter Reference List'!$E:$E,0)))</f>
        <v/>
      </c>
      <c r="C1267" s="297" t="str">
        <f>IF(LEN(A1267)=0,"",INDEX('Smelter Reference List'!$C:$C,MATCH($A1267,'Smelter Reference List'!$E:$E,0)))</f>
        <v/>
      </c>
      <c r="D1267" s="161" t="str">
        <f ca="1">IF(ISERROR($S1267),"",OFFSET('Smelter Reference List'!$C$4,$S1267-4,0)&amp;"")</f>
        <v/>
      </c>
      <c r="E1267" s="161" t="str">
        <f ca="1">IF(ISERROR($S1267),"",OFFSET('Smelter Reference List'!$D$4,$S1267-4,0)&amp;"")</f>
        <v/>
      </c>
      <c r="F1267" s="161" t="str">
        <f ca="1">IF(ISERROR($S1267),"",OFFSET('Smelter Reference List'!$E$4,$S1267-4,0))</f>
        <v/>
      </c>
      <c r="G1267" s="161" t="str">
        <f ca="1">IF(C1267=$U$4,"Enter smelter details", IF(ISERROR($S1267),"",OFFSET('Smelter Reference List'!$F$4,$S1267-4,0)))</f>
        <v/>
      </c>
      <c r="H1267" s="247" t="str">
        <f ca="1">IF(ISERROR($S1267),"",OFFSET('Smelter Reference List'!$G$4,$S1267-4,0))</f>
        <v/>
      </c>
      <c r="I1267" s="248" t="str">
        <f ca="1">IF(ISERROR($S1267),"",OFFSET('Smelter Reference List'!$H$4,$S1267-4,0))</f>
        <v/>
      </c>
      <c r="J1267" s="248" t="str">
        <f ca="1">IF(ISERROR($S1267),"",OFFSET('Smelter Reference List'!$I$4,$S1267-4,0))</f>
        <v/>
      </c>
      <c r="K1267" s="245"/>
      <c r="L1267" s="245"/>
      <c r="M1267" s="245"/>
      <c r="N1267" s="245"/>
      <c r="O1267" s="245"/>
      <c r="P1267" s="245"/>
      <c r="Q1267" s="246"/>
      <c r="R1267" s="233"/>
      <c r="S1267" s="234" t="e">
        <f>IF(C1267="",NA(),MATCH($B1267&amp;$C1267,'Smelter Reference List'!$J:$J,0))</f>
        <v>#N/A</v>
      </c>
      <c r="T1267" s="235"/>
      <c r="U1267" s="235">
        <f t="shared" ca="1" si="38"/>
        <v>0</v>
      </c>
      <c r="V1267" s="235"/>
      <c r="W1267" s="235"/>
      <c r="Y1267" s="228" t="str">
        <f t="shared" si="39"/>
        <v/>
      </c>
    </row>
    <row r="1268" spans="1:25" s="228" customFormat="1" ht="20.25">
      <c r="A1268" s="257"/>
      <c r="B1268" s="232" t="str">
        <f>IF(LEN(A1268)=0,"",INDEX('Smelter Reference List'!$A:$A,MATCH($A1268,'Smelter Reference List'!$E:$E,0)))</f>
        <v/>
      </c>
      <c r="C1268" s="297" t="str">
        <f>IF(LEN(A1268)=0,"",INDEX('Smelter Reference List'!$C:$C,MATCH($A1268,'Smelter Reference List'!$E:$E,0)))</f>
        <v/>
      </c>
      <c r="D1268" s="161" t="str">
        <f ca="1">IF(ISERROR($S1268),"",OFFSET('Smelter Reference List'!$C$4,$S1268-4,0)&amp;"")</f>
        <v/>
      </c>
      <c r="E1268" s="161" t="str">
        <f ca="1">IF(ISERROR($S1268),"",OFFSET('Smelter Reference List'!$D$4,$S1268-4,0)&amp;"")</f>
        <v/>
      </c>
      <c r="F1268" s="161" t="str">
        <f ca="1">IF(ISERROR($S1268),"",OFFSET('Smelter Reference List'!$E$4,$S1268-4,0))</f>
        <v/>
      </c>
      <c r="G1268" s="161" t="str">
        <f ca="1">IF(C1268=$U$4,"Enter smelter details", IF(ISERROR($S1268),"",OFFSET('Smelter Reference List'!$F$4,$S1268-4,0)))</f>
        <v/>
      </c>
      <c r="H1268" s="247" t="str">
        <f ca="1">IF(ISERROR($S1268),"",OFFSET('Smelter Reference List'!$G$4,$S1268-4,0))</f>
        <v/>
      </c>
      <c r="I1268" s="248" t="str">
        <f ca="1">IF(ISERROR($S1268),"",OFFSET('Smelter Reference List'!$H$4,$S1268-4,0))</f>
        <v/>
      </c>
      <c r="J1268" s="248" t="str">
        <f ca="1">IF(ISERROR($S1268),"",OFFSET('Smelter Reference List'!$I$4,$S1268-4,0))</f>
        <v/>
      </c>
      <c r="K1268" s="245"/>
      <c r="L1268" s="245"/>
      <c r="M1268" s="245"/>
      <c r="N1268" s="245"/>
      <c r="O1268" s="245"/>
      <c r="P1268" s="245"/>
      <c r="Q1268" s="246"/>
      <c r="R1268" s="233"/>
      <c r="S1268" s="234" t="e">
        <f>IF(C1268="",NA(),MATCH($B1268&amp;$C1268,'Smelter Reference List'!$J:$J,0))</f>
        <v>#N/A</v>
      </c>
      <c r="T1268" s="235"/>
      <c r="U1268" s="235">
        <f t="shared" ca="1" si="38"/>
        <v>0</v>
      </c>
      <c r="V1268" s="235"/>
      <c r="W1268" s="235"/>
      <c r="Y1268" s="228" t="str">
        <f t="shared" si="39"/>
        <v/>
      </c>
    </row>
    <row r="1269" spans="1:25" s="228" customFormat="1" ht="20.25">
      <c r="A1269" s="257"/>
      <c r="B1269" s="232" t="str">
        <f>IF(LEN(A1269)=0,"",INDEX('Smelter Reference List'!$A:$A,MATCH($A1269,'Smelter Reference List'!$E:$E,0)))</f>
        <v/>
      </c>
      <c r="C1269" s="297" t="str">
        <f>IF(LEN(A1269)=0,"",INDEX('Smelter Reference List'!$C:$C,MATCH($A1269,'Smelter Reference List'!$E:$E,0)))</f>
        <v/>
      </c>
      <c r="D1269" s="161" t="str">
        <f ca="1">IF(ISERROR($S1269),"",OFFSET('Smelter Reference List'!$C$4,$S1269-4,0)&amp;"")</f>
        <v/>
      </c>
      <c r="E1269" s="161" t="str">
        <f ca="1">IF(ISERROR($S1269),"",OFFSET('Smelter Reference List'!$D$4,$S1269-4,0)&amp;"")</f>
        <v/>
      </c>
      <c r="F1269" s="161" t="str">
        <f ca="1">IF(ISERROR($S1269),"",OFFSET('Smelter Reference List'!$E$4,$S1269-4,0))</f>
        <v/>
      </c>
      <c r="G1269" s="161" t="str">
        <f ca="1">IF(C1269=$U$4,"Enter smelter details", IF(ISERROR($S1269),"",OFFSET('Smelter Reference List'!$F$4,$S1269-4,0)))</f>
        <v/>
      </c>
      <c r="H1269" s="247" t="str">
        <f ca="1">IF(ISERROR($S1269),"",OFFSET('Smelter Reference List'!$G$4,$S1269-4,0))</f>
        <v/>
      </c>
      <c r="I1269" s="248" t="str">
        <f ca="1">IF(ISERROR($S1269),"",OFFSET('Smelter Reference List'!$H$4,$S1269-4,0))</f>
        <v/>
      </c>
      <c r="J1269" s="248" t="str">
        <f ca="1">IF(ISERROR($S1269),"",OFFSET('Smelter Reference List'!$I$4,$S1269-4,0))</f>
        <v/>
      </c>
      <c r="K1269" s="245"/>
      <c r="L1269" s="245"/>
      <c r="M1269" s="245"/>
      <c r="N1269" s="245"/>
      <c r="O1269" s="245"/>
      <c r="P1269" s="245"/>
      <c r="Q1269" s="246"/>
      <c r="R1269" s="233"/>
      <c r="S1269" s="234" t="e">
        <f>IF(C1269="",NA(),MATCH($B1269&amp;$C1269,'Smelter Reference List'!$J:$J,0))</f>
        <v>#N/A</v>
      </c>
      <c r="T1269" s="235"/>
      <c r="U1269" s="235">
        <f t="shared" ca="1" si="38"/>
        <v>0</v>
      </c>
      <c r="V1269" s="235"/>
      <c r="W1269" s="235"/>
      <c r="Y1269" s="228" t="str">
        <f t="shared" si="39"/>
        <v/>
      </c>
    </row>
    <row r="1270" spans="1:25" s="228" customFormat="1" ht="20.25">
      <c r="A1270" s="257"/>
      <c r="B1270" s="232" t="str">
        <f>IF(LEN(A1270)=0,"",INDEX('Smelter Reference List'!$A:$A,MATCH($A1270,'Smelter Reference List'!$E:$E,0)))</f>
        <v/>
      </c>
      <c r="C1270" s="297" t="str">
        <f>IF(LEN(A1270)=0,"",INDEX('Smelter Reference List'!$C:$C,MATCH($A1270,'Smelter Reference List'!$E:$E,0)))</f>
        <v/>
      </c>
      <c r="D1270" s="161" t="str">
        <f ca="1">IF(ISERROR($S1270),"",OFFSET('Smelter Reference List'!$C$4,$S1270-4,0)&amp;"")</f>
        <v/>
      </c>
      <c r="E1270" s="161" t="str">
        <f ca="1">IF(ISERROR($S1270),"",OFFSET('Smelter Reference List'!$D$4,$S1270-4,0)&amp;"")</f>
        <v/>
      </c>
      <c r="F1270" s="161" t="str">
        <f ca="1">IF(ISERROR($S1270),"",OFFSET('Smelter Reference List'!$E$4,$S1270-4,0))</f>
        <v/>
      </c>
      <c r="G1270" s="161" t="str">
        <f ca="1">IF(C1270=$U$4,"Enter smelter details", IF(ISERROR($S1270),"",OFFSET('Smelter Reference List'!$F$4,$S1270-4,0)))</f>
        <v/>
      </c>
      <c r="H1270" s="247" t="str">
        <f ca="1">IF(ISERROR($S1270),"",OFFSET('Smelter Reference List'!$G$4,$S1270-4,0))</f>
        <v/>
      </c>
      <c r="I1270" s="248" t="str">
        <f ca="1">IF(ISERROR($S1270),"",OFFSET('Smelter Reference List'!$H$4,$S1270-4,0))</f>
        <v/>
      </c>
      <c r="J1270" s="248" t="str">
        <f ca="1">IF(ISERROR($S1270),"",OFFSET('Smelter Reference List'!$I$4,$S1270-4,0))</f>
        <v/>
      </c>
      <c r="K1270" s="245"/>
      <c r="L1270" s="245"/>
      <c r="M1270" s="245"/>
      <c r="N1270" s="245"/>
      <c r="O1270" s="245"/>
      <c r="P1270" s="245"/>
      <c r="Q1270" s="246"/>
      <c r="R1270" s="233"/>
      <c r="S1270" s="234" t="e">
        <f>IF(C1270="",NA(),MATCH($B1270&amp;$C1270,'Smelter Reference List'!$J:$J,0))</f>
        <v>#N/A</v>
      </c>
      <c r="T1270" s="235"/>
      <c r="U1270" s="235">
        <f t="shared" ca="1" si="38"/>
        <v>0</v>
      </c>
      <c r="V1270" s="235"/>
      <c r="W1270" s="235"/>
      <c r="Y1270" s="228" t="str">
        <f t="shared" si="39"/>
        <v/>
      </c>
    </row>
    <row r="1271" spans="1:25" s="228" customFormat="1" ht="20.25">
      <c r="A1271" s="257"/>
      <c r="B1271" s="232" t="str">
        <f>IF(LEN(A1271)=0,"",INDEX('Smelter Reference List'!$A:$A,MATCH($A1271,'Smelter Reference List'!$E:$E,0)))</f>
        <v/>
      </c>
      <c r="C1271" s="297" t="str">
        <f>IF(LEN(A1271)=0,"",INDEX('Smelter Reference List'!$C:$C,MATCH($A1271,'Smelter Reference List'!$E:$E,0)))</f>
        <v/>
      </c>
      <c r="D1271" s="161" t="str">
        <f ca="1">IF(ISERROR($S1271),"",OFFSET('Smelter Reference List'!$C$4,$S1271-4,0)&amp;"")</f>
        <v/>
      </c>
      <c r="E1271" s="161" t="str">
        <f ca="1">IF(ISERROR($S1271),"",OFFSET('Smelter Reference List'!$D$4,$S1271-4,0)&amp;"")</f>
        <v/>
      </c>
      <c r="F1271" s="161" t="str">
        <f ca="1">IF(ISERROR($S1271),"",OFFSET('Smelter Reference List'!$E$4,$S1271-4,0))</f>
        <v/>
      </c>
      <c r="G1271" s="161" t="str">
        <f ca="1">IF(C1271=$U$4,"Enter smelter details", IF(ISERROR($S1271),"",OFFSET('Smelter Reference List'!$F$4,$S1271-4,0)))</f>
        <v/>
      </c>
      <c r="H1271" s="247" t="str">
        <f ca="1">IF(ISERROR($S1271),"",OFFSET('Smelter Reference List'!$G$4,$S1271-4,0))</f>
        <v/>
      </c>
      <c r="I1271" s="248" t="str">
        <f ca="1">IF(ISERROR($S1271),"",OFFSET('Smelter Reference List'!$H$4,$S1271-4,0))</f>
        <v/>
      </c>
      <c r="J1271" s="248" t="str">
        <f ca="1">IF(ISERROR($S1271),"",OFFSET('Smelter Reference List'!$I$4,$S1271-4,0))</f>
        <v/>
      </c>
      <c r="K1271" s="245"/>
      <c r="L1271" s="245"/>
      <c r="M1271" s="245"/>
      <c r="N1271" s="245"/>
      <c r="O1271" s="245"/>
      <c r="P1271" s="245"/>
      <c r="Q1271" s="246"/>
      <c r="R1271" s="233"/>
      <c r="S1271" s="234" t="e">
        <f>IF(C1271="",NA(),MATCH($B1271&amp;$C1271,'Smelter Reference List'!$J:$J,0))</f>
        <v>#N/A</v>
      </c>
      <c r="T1271" s="235"/>
      <c r="U1271" s="235">
        <f t="shared" ca="1" si="38"/>
        <v>0</v>
      </c>
      <c r="V1271" s="235"/>
      <c r="W1271" s="235"/>
      <c r="Y1271" s="228" t="str">
        <f t="shared" si="39"/>
        <v/>
      </c>
    </row>
    <row r="1272" spans="1:25" s="228" customFormat="1" ht="20.25">
      <c r="A1272" s="257"/>
      <c r="B1272" s="232" t="str">
        <f>IF(LEN(A1272)=0,"",INDEX('Smelter Reference List'!$A:$A,MATCH($A1272,'Smelter Reference List'!$E:$E,0)))</f>
        <v/>
      </c>
      <c r="C1272" s="297" t="str">
        <f>IF(LEN(A1272)=0,"",INDEX('Smelter Reference List'!$C:$C,MATCH($A1272,'Smelter Reference List'!$E:$E,0)))</f>
        <v/>
      </c>
      <c r="D1272" s="161" t="str">
        <f ca="1">IF(ISERROR($S1272),"",OFFSET('Smelter Reference List'!$C$4,$S1272-4,0)&amp;"")</f>
        <v/>
      </c>
      <c r="E1272" s="161" t="str">
        <f ca="1">IF(ISERROR($S1272),"",OFFSET('Smelter Reference List'!$D$4,$S1272-4,0)&amp;"")</f>
        <v/>
      </c>
      <c r="F1272" s="161" t="str">
        <f ca="1">IF(ISERROR($S1272),"",OFFSET('Smelter Reference List'!$E$4,$S1272-4,0))</f>
        <v/>
      </c>
      <c r="G1272" s="161" t="str">
        <f ca="1">IF(C1272=$U$4,"Enter smelter details", IF(ISERROR($S1272),"",OFFSET('Smelter Reference List'!$F$4,$S1272-4,0)))</f>
        <v/>
      </c>
      <c r="H1272" s="247" t="str">
        <f ca="1">IF(ISERROR($S1272),"",OFFSET('Smelter Reference List'!$G$4,$S1272-4,0))</f>
        <v/>
      </c>
      <c r="I1272" s="248" t="str">
        <f ca="1">IF(ISERROR($S1272),"",OFFSET('Smelter Reference List'!$H$4,$S1272-4,0))</f>
        <v/>
      </c>
      <c r="J1272" s="248" t="str">
        <f ca="1">IF(ISERROR($S1272),"",OFFSET('Smelter Reference List'!$I$4,$S1272-4,0))</f>
        <v/>
      </c>
      <c r="K1272" s="245"/>
      <c r="L1272" s="245"/>
      <c r="M1272" s="245"/>
      <c r="N1272" s="245"/>
      <c r="O1272" s="245"/>
      <c r="P1272" s="245"/>
      <c r="Q1272" s="246"/>
      <c r="R1272" s="233"/>
      <c r="S1272" s="234" t="e">
        <f>IF(C1272="",NA(),MATCH($B1272&amp;$C1272,'Smelter Reference List'!$J:$J,0))</f>
        <v>#N/A</v>
      </c>
      <c r="T1272" s="235"/>
      <c r="U1272" s="235">
        <f t="shared" ca="1" si="38"/>
        <v>0</v>
      </c>
      <c r="V1272" s="235"/>
      <c r="W1272" s="235"/>
      <c r="Y1272" s="228" t="str">
        <f t="shared" si="39"/>
        <v/>
      </c>
    </row>
    <row r="1273" spans="1:25" s="228" customFormat="1" ht="20.25">
      <c r="A1273" s="257"/>
      <c r="B1273" s="232" t="str">
        <f>IF(LEN(A1273)=0,"",INDEX('Smelter Reference List'!$A:$A,MATCH($A1273,'Smelter Reference List'!$E:$E,0)))</f>
        <v/>
      </c>
      <c r="C1273" s="297" t="str">
        <f>IF(LEN(A1273)=0,"",INDEX('Smelter Reference List'!$C:$C,MATCH($A1273,'Smelter Reference List'!$E:$E,0)))</f>
        <v/>
      </c>
      <c r="D1273" s="161" t="str">
        <f ca="1">IF(ISERROR($S1273),"",OFFSET('Smelter Reference List'!$C$4,$S1273-4,0)&amp;"")</f>
        <v/>
      </c>
      <c r="E1273" s="161" t="str">
        <f ca="1">IF(ISERROR($S1273),"",OFFSET('Smelter Reference List'!$D$4,$S1273-4,0)&amp;"")</f>
        <v/>
      </c>
      <c r="F1273" s="161" t="str">
        <f ca="1">IF(ISERROR($S1273),"",OFFSET('Smelter Reference List'!$E$4,$S1273-4,0))</f>
        <v/>
      </c>
      <c r="G1273" s="161" t="str">
        <f ca="1">IF(C1273=$U$4,"Enter smelter details", IF(ISERROR($S1273),"",OFFSET('Smelter Reference List'!$F$4,$S1273-4,0)))</f>
        <v/>
      </c>
      <c r="H1273" s="247" t="str">
        <f ca="1">IF(ISERROR($S1273),"",OFFSET('Smelter Reference List'!$G$4,$S1273-4,0))</f>
        <v/>
      </c>
      <c r="I1273" s="248" t="str">
        <f ca="1">IF(ISERROR($S1273),"",OFFSET('Smelter Reference List'!$H$4,$S1273-4,0))</f>
        <v/>
      </c>
      <c r="J1273" s="248" t="str">
        <f ca="1">IF(ISERROR($S1273),"",OFFSET('Smelter Reference List'!$I$4,$S1273-4,0))</f>
        <v/>
      </c>
      <c r="K1273" s="245"/>
      <c r="L1273" s="245"/>
      <c r="M1273" s="245"/>
      <c r="N1273" s="245"/>
      <c r="O1273" s="245"/>
      <c r="P1273" s="245"/>
      <c r="Q1273" s="246"/>
      <c r="R1273" s="233"/>
      <c r="S1273" s="234" t="e">
        <f>IF(C1273="",NA(),MATCH($B1273&amp;$C1273,'Smelter Reference List'!$J:$J,0))</f>
        <v>#N/A</v>
      </c>
      <c r="T1273" s="235"/>
      <c r="U1273" s="235">
        <f t="shared" ca="1" si="38"/>
        <v>0</v>
      </c>
      <c r="V1273" s="235"/>
      <c r="W1273" s="235"/>
      <c r="Y1273" s="228" t="str">
        <f t="shared" si="39"/>
        <v/>
      </c>
    </row>
    <row r="1274" spans="1:25" s="228" customFormat="1" ht="20.25">
      <c r="A1274" s="257"/>
      <c r="B1274" s="232" t="str">
        <f>IF(LEN(A1274)=0,"",INDEX('Smelter Reference List'!$A:$A,MATCH($A1274,'Smelter Reference List'!$E:$E,0)))</f>
        <v/>
      </c>
      <c r="C1274" s="297" t="str">
        <f>IF(LEN(A1274)=0,"",INDEX('Smelter Reference List'!$C:$C,MATCH($A1274,'Smelter Reference List'!$E:$E,0)))</f>
        <v/>
      </c>
      <c r="D1274" s="161" t="str">
        <f ca="1">IF(ISERROR($S1274),"",OFFSET('Smelter Reference List'!$C$4,$S1274-4,0)&amp;"")</f>
        <v/>
      </c>
      <c r="E1274" s="161" t="str">
        <f ca="1">IF(ISERROR($S1274),"",OFFSET('Smelter Reference List'!$D$4,$S1274-4,0)&amp;"")</f>
        <v/>
      </c>
      <c r="F1274" s="161" t="str">
        <f ca="1">IF(ISERROR($S1274),"",OFFSET('Smelter Reference List'!$E$4,$S1274-4,0))</f>
        <v/>
      </c>
      <c r="G1274" s="161" t="str">
        <f ca="1">IF(C1274=$U$4,"Enter smelter details", IF(ISERROR($S1274),"",OFFSET('Smelter Reference List'!$F$4,$S1274-4,0)))</f>
        <v/>
      </c>
      <c r="H1274" s="247" t="str">
        <f ca="1">IF(ISERROR($S1274),"",OFFSET('Smelter Reference List'!$G$4,$S1274-4,0))</f>
        <v/>
      </c>
      <c r="I1274" s="248" t="str">
        <f ca="1">IF(ISERROR($S1274),"",OFFSET('Smelter Reference List'!$H$4,$S1274-4,0))</f>
        <v/>
      </c>
      <c r="J1274" s="248" t="str">
        <f ca="1">IF(ISERROR($S1274),"",OFFSET('Smelter Reference List'!$I$4,$S1274-4,0))</f>
        <v/>
      </c>
      <c r="K1274" s="245"/>
      <c r="L1274" s="245"/>
      <c r="M1274" s="245"/>
      <c r="N1274" s="245"/>
      <c r="O1274" s="245"/>
      <c r="P1274" s="245"/>
      <c r="Q1274" s="246"/>
      <c r="R1274" s="233"/>
      <c r="S1274" s="234" t="e">
        <f>IF(C1274="",NA(),MATCH($B1274&amp;$C1274,'Smelter Reference List'!$J:$J,0))</f>
        <v>#N/A</v>
      </c>
      <c r="T1274" s="235"/>
      <c r="U1274" s="235">
        <f t="shared" ca="1" si="38"/>
        <v>0</v>
      </c>
      <c r="V1274" s="235"/>
      <c r="W1274" s="235"/>
      <c r="Y1274" s="228" t="str">
        <f t="shared" si="39"/>
        <v/>
      </c>
    </row>
    <row r="1275" spans="1:25" s="228" customFormat="1" ht="20.25">
      <c r="A1275" s="257"/>
      <c r="B1275" s="232" t="str">
        <f>IF(LEN(A1275)=0,"",INDEX('Smelter Reference List'!$A:$A,MATCH($A1275,'Smelter Reference List'!$E:$E,0)))</f>
        <v/>
      </c>
      <c r="C1275" s="297" t="str">
        <f>IF(LEN(A1275)=0,"",INDEX('Smelter Reference List'!$C:$C,MATCH($A1275,'Smelter Reference List'!$E:$E,0)))</f>
        <v/>
      </c>
      <c r="D1275" s="161" t="str">
        <f ca="1">IF(ISERROR($S1275),"",OFFSET('Smelter Reference List'!$C$4,$S1275-4,0)&amp;"")</f>
        <v/>
      </c>
      <c r="E1275" s="161" t="str">
        <f ca="1">IF(ISERROR($S1275),"",OFFSET('Smelter Reference List'!$D$4,$S1275-4,0)&amp;"")</f>
        <v/>
      </c>
      <c r="F1275" s="161" t="str">
        <f ca="1">IF(ISERROR($S1275),"",OFFSET('Smelter Reference List'!$E$4,$S1275-4,0))</f>
        <v/>
      </c>
      <c r="G1275" s="161" t="str">
        <f ca="1">IF(C1275=$U$4,"Enter smelter details", IF(ISERROR($S1275),"",OFFSET('Smelter Reference List'!$F$4,$S1275-4,0)))</f>
        <v/>
      </c>
      <c r="H1275" s="247" t="str">
        <f ca="1">IF(ISERROR($S1275),"",OFFSET('Smelter Reference List'!$G$4,$S1275-4,0))</f>
        <v/>
      </c>
      <c r="I1275" s="248" t="str">
        <f ca="1">IF(ISERROR($S1275),"",OFFSET('Smelter Reference List'!$H$4,$S1275-4,0))</f>
        <v/>
      </c>
      <c r="J1275" s="248" t="str">
        <f ca="1">IF(ISERROR($S1275),"",OFFSET('Smelter Reference List'!$I$4,$S1275-4,0))</f>
        <v/>
      </c>
      <c r="K1275" s="245"/>
      <c r="L1275" s="245"/>
      <c r="M1275" s="245"/>
      <c r="N1275" s="245"/>
      <c r="O1275" s="245"/>
      <c r="P1275" s="245"/>
      <c r="Q1275" s="246"/>
      <c r="R1275" s="233"/>
      <c r="S1275" s="234" t="e">
        <f>IF(C1275="",NA(),MATCH($B1275&amp;$C1275,'Smelter Reference List'!$J:$J,0))</f>
        <v>#N/A</v>
      </c>
      <c r="T1275" s="235"/>
      <c r="U1275" s="235">
        <f t="shared" ca="1" si="38"/>
        <v>0</v>
      </c>
      <c r="V1275" s="235"/>
      <c r="W1275" s="235"/>
      <c r="Y1275" s="228" t="str">
        <f t="shared" si="39"/>
        <v/>
      </c>
    </row>
    <row r="1276" spans="1:25" s="228" customFormat="1" ht="20.25">
      <c r="A1276" s="257"/>
      <c r="B1276" s="232" t="str">
        <f>IF(LEN(A1276)=0,"",INDEX('Smelter Reference List'!$A:$A,MATCH($A1276,'Smelter Reference List'!$E:$E,0)))</f>
        <v/>
      </c>
      <c r="C1276" s="297" t="str">
        <f>IF(LEN(A1276)=0,"",INDEX('Smelter Reference List'!$C:$C,MATCH($A1276,'Smelter Reference List'!$E:$E,0)))</f>
        <v/>
      </c>
      <c r="D1276" s="161" t="str">
        <f ca="1">IF(ISERROR($S1276),"",OFFSET('Smelter Reference List'!$C$4,$S1276-4,0)&amp;"")</f>
        <v/>
      </c>
      <c r="E1276" s="161" t="str">
        <f ca="1">IF(ISERROR($S1276),"",OFFSET('Smelter Reference List'!$D$4,$S1276-4,0)&amp;"")</f>
        <v/>
      </c>
      <c r="F1276" s="161" t="str">
        <f ca="1">IF(ISERROR($S1276),"",OFFSET('Smelter Reference List'!$E$4,$S1276-4,0))</f>
        <v/>
      </c>
      <c r="G1276" s="161" t="str">
        <f ca="1">IF(C1276=$U$4,"Enter smelter details", IF(ISERROR($S1276),"",OFFSET('Smelter Reference List'!$F$4,$S1276-4,0)))</f>
        <v/>
      </c>
      <c r="H1276" s="247" t="str">
        <f ca="1">IF(ISERROR($S1276),"",OFFSET('Smelter Reference List'!$G$4,$S1276-4,0))</f>
        <v/>
      </c>
      <c r="I1276" s="248" t="str">
        <f ca="1">IF(ISERROR($S1276),"",OFFSET('Smelter Reference List'!$H$4,$S1276-4,0))</f>
        <v/>
      </c>
      <c r="J1276" s="248" t="str">
        <f ca="1">IF(ISERROR($S1276),"",OFFSET('Smelter Reference List'!$I$4,$S1276-4,0))</f>
        <v/>
      </c>
      <c r="K1276" s="245"/>
      <c r="L1276" s="245"/>
      <c r="M1276" s="245"/>
      <c r="N1276" s="245"/>
      <c r="O1276" s="245"/>
      <c r="P1276" s="245"/>
      <c r="Q1276" s="246"/>
      <c r="R1276" s="233"/>
      <c r="S1276" s="234" t="e">
        <f>IF(C1276="",NA(),MATCH($B1276&amp;$C1276,'Smelter Reference List'!$J:$J,0))</f>
        <v>#N/A</v>
      </c>
      <c r="T1276" s="235"/>
      <c r="U1276" s="235">
        <f t="shared" ca="1" si="38"/>
        <v>0</v>
      </c>
      <c r="V1276" s="235"/>
      <c r="W1276" s="235"/>
      <c r="Y1276" s="228" t="str">
        <f t="shared" si="39"/>
        <v/>
      </c>
    </row>
    <row r="1277" spans="1:25" s="228" customFormat="1" ht="20.25">
      <c r="A1277" s="257"/>
      <c r="B1277" s="232" t="str">
        <f>IF(LEN(A1277)=0,"",INDEX('Smelter Reference List'!$A:$A,MATCH($A1277,'Smelter Reference List'!$E:$E,0)))</f>
        <v/>
      </c>
      <c r="C1277" s="297" t="str">
        <f>IF(LEN(A1277)=0,"",INDEX('Smelter Reference List'!$C:$C,MATCH($A1277,'Smelter Reference List'!$E:$E,0)))</f>
        <v/>
      </c>
      <c r="D1277" s="161" t="str">
        <f ca="1">IF(ISERROR($S1277),"",OFFSET('Smelter Reference List'!$C$4,$S1277-4,0)&amp;"")</f>
        <v/>
      </c>
      <c r="E1277" s="161" t="str">
        <f ca="1">IF(ISERROR($S1277),"",OFFSET('Smelter Reference List'!$D$4,$S1277-4,0)&amp;"")</f>
        <v/>
      </c>
      <c r="F1277" s="161" t="str">
        <f ca="1">IF(ISERROR($S1277),"",OFFSET('Smelter Reference List'!$E$4,$S1277-4,0))</f>
        <v/>
      </c>
      <c r="G1277" s="161" t="str">
        <f ca="1">IF(C1277=$U$4,"Enter smelter details", IF(ISERROR($S1277),"",OFFSET('Smelter Reference List'!$F$4,$S1277-4,0)))</f>
        <v/>
      </c>
      <c r="H1277" s="247" t="str">
        <f ca="1">IF(ISERROR($S1277),"",OFFSET('Smelter Reference List'!$G$4,$S1277-4,0))</f>
        <v/>
      </c>
      <c r="I1277" s="248" t="str">
        <f ca="1">IF(ISERROR($S1277),"",OFFSET('Smelter Reference List'!$H$4,$S1277-4,0))</f>
        <v/>
      </c>
      <c r="J1277" s="248" t="str">
        <f ca="1">IF(ISERROR($S1277),"",OFFSET('Smelter Reference List'!$I$4,$S1277-4,0))</f>
        <v/>
      </c>
      <c r="K1277" s="245"/>
      <c r="L1277" s="245"/>
      <c r="M1277" s="245"/>
      <c r="N1277" s="245"/>
      <c r="O1277" s="245"/>
      <c r="P1277" s="245"/>
      <c r="Q1277" s="246"/>
      <c r="R1277" s="233"/>
      <c r="S1277" s="234" t="e">
        <f>IF(C1277="",NA(),MATCH($B1277&amp;$C1277,'Smelter Reference List'!$J:$J,0))</f>
        <v>#N/A</v>
      </c>
      <c r="T1277" s="235"/>
      <c r="U1277" s="235">
        <f t="shared" ca="1" si="38"/>
        <v>0</v>
      </c>
      <c r="V1277" s="235"/>
      <c r="W1277" s="235"/>
      <c r="Y1277" s="228" t="str">
        <f t="shared" si="39"/>
        <v/>
      </c>
    </row>
    <row r="1278" spans="1:25" s="228" customFormat="1" ht="20.25">
      <c r="A1278" s="257"/>
      <c r="B1278" s="232" t="str">
        <f>IF(LEN(A1278)=0,"",INDEX('Smelter Reference List'!$A:$A,MATCH($A1278,'Smelter Reference List'!$E:$E,0)))</f>
        <v/>
      </c>
      <c r="C1278" s="297" t="str">
        <f>IF(LEN(A1278)=0,"",INDEX('Smelter Reference List'!$C:$C,MATCH($A1278,'Smelter Reference List'!$E:$E,0)))</f>
        <v/>
      </c>
      <c r="D1278" s="161" t="str">
        <f ca="1">IF(ISERROR($S1278),"",OFFSET('Smelter Reference List'!$C$4,$S1278-4,0)&amp;"")</f>
        <v/>
      </c>
      <c r="E1278" s="161" t="str">
        <f ca="1">IF(ISERROR($S1278),"",OFFSET('Smelter Reference List'!$D$4,$S1278-4,0)&amp;"")</f>
        <v/>
      </c>
      <c r="F1278" s="161" t="str">
        <f ca="1">IF(ISERROR($S1278),"",OFFSET('Smelter Reference List'!$E$4,$S1278-4,0))</f>
        <v/>
      </c>
      <c r="G1278" s="161" t="str">
        <f ca="1">IF(C1278=$U$4,"Enter smelter details", IF(ISERROR($S1278),"",OFFSET('Smelter Reference List'!$F$4,$S1278-4,0)))</f>
        <v/>
      </c>
      <c r="H1278" s="247" t="str">
        <f ca="1">IF(ISERROR($S1278),"",OFFSET('Smelter Reference List'!$G$4,$S1278-4,0))</f>
        <v/>
      </c>
      <c r="I1278" s="248" t="str">
        <f ca="1">IF(ISERROR($S1278),"",OFFSET('Smelter Reference List'!$H$4,$S1278-4,0))</f>
        <v/>
      </c>
      <c r="J1278" s="248" t="str">
        <f ca="1">IF(ISERROR($S1278),"",OFFSET('Smelter Reference List'!$I$4,$S1278-4,0))</f>
        <v/>
      </c>
      <c r="K1278" s="245"/>
      <c r="L1278" s="245"/>
      <c r="M1278" s="245"/>
      <c r="N1278" s="245"/>
      <c r="O1278" s="245"/>
      <c r="P1278" s="245"/>
      <c r="Q1278" s="246"/>
      <c r="R1278" s="233"/>
      <c r="S1278" s="234" t="e">
        <f>IF(C1278="",NA(),MATCH($B1278&amp;$C1278,'Smelter Reference List'!$J:$J,0))</f>
        <v>#N/A</v>
      </c>
      <c r="T1278" s="235"/>
      <c r="U1278" s="235">
        <f t="shared" ca="1" si="38"/>
        <v>0</v>
      </c>
      <c r="V1278" s="235"/>
      <c r="W1278" s="235"/>
      <c r="Y1278" s="228" t="str">
        <f t="shared" si="39"/>
        <v/>
      </c>
    </row>
    <row r="1279" spans="1:25" s="228" customFormat="1" ht="20.25">
      <c r="A1279" s="257"/>
      <c r="B1279" s="232" t="str">
        <f>IF(LEN(A1279)=0,"",INDEX('Smelter Reference List'!$A:$A,MATCH($A1279,'Smelter Reference List'!$E:$E,0)))</f>
        <v/>
      </c>
      <c r="C1279" s="297" t="str">
        <f>IF(LEN(A1279)=0,"",INDEX('Smelter Reference List'!$C:$C,MATCH($A1279,'Smelter Reference List'!$E:$E,0)))</f>
        <v/>
      </c>
      <c r="D1279" s="161" t="str">
        <f ca="1">IF(ISERROR($S1279),"",OFFSET('Smelter Reference List'!$C$4,$S1279-4,0)&amp;"")</f>
        <v/>
      </c>
      <c r="E1279" s="161" t="str">
        <f ca="1">IF(ISERROR($S1279),"",OFFSET('Smelter Reference List'!$D$4,$S1279-4,0)&amp;"")</f>
        <v/>
      </c>
      <c r="F1279" s="161" t="str">
        <f ca="1">IF(ISERROR($S1279),"",OFFSET('Smelter Reference List'!$E$4,$S1279-4,0))</f>
        <v/>
      </c>
      <c r="G1279" s="161" t="str">
        <f ca="1">IF(C1279=$U$4,"Enter smelter details", IF(ISERROR($S1279),"",OFFSET('Smelter Reference List'!$F$4,$S1279-4,0)))</f>
        <v/>
      </c>
      <c r="H1279" s="247" t="str">
        <f ca="1">IF(ISERROR($S1279),"",OFFSET('Smelter Reference List'!$G$4,$S1279-4,0))</f>
        <v/>
      </c>
      <c r="I1279" s="248" t="str">
        <f ca="1">IF(ISERROR($S1279),"",OFFSET('Smelter Reference List'!$H$4,$S1279-4,0))</f>
        <v/>
      </c>
      <c r="J1279" s="248" t="str">
        <f ca="1">IF(ISERROR($S1279),"",OFFSET('Smelter Reference List'!$I$4,$S1279-4,0))</f>
        <v/>
      </c>
      <c r="K1279" s="245"/>
      <c r="L1279" s="245"/>
      <c r="M1279" s="245"/>
      <c r="N1279" s="245"/>
      <c r="O1279" s="245"/>
      <c r="P1279" s="245"/>
      <c r="Q1279" s="246"/>
      <c r="R1279" s="233"/>
      <c r="S1279" s="234" t="e">
        <f>IF(C1279="",NA(),MATCH($B1279&amp;$C1279,'Smelter Reference List'!$J:$J,0))</f>
        <v>#N/A</v>
      </c>
      <c r="T1279" s="235"/>
      <c r="U1279" s="235">
        <f t="shared" ca="1" si="38"/>
        <v>0</v>
      </c>
      <c r="V1279" s="235"/>
      <c r="W1279" s="235"/>
      <c r="Y1279" s="228" t="str">
        <f t="shared" si="39"/>
        <v/>
      </c>
    </row>
    <row r="1280" spans="1:25" s="228" customFormat="1" ht="20.25">
      <c r="A1280" s="257"/>
      <c r="B1280" s="232" t="str">
        <f>IF(LEN(A1280)=0,"",INDEX('Smelter Reference List'!$A:$A,MATCH($A1280,'Smelter Reference List'!$E:$E,0)))</f>
        <v/>
      </c>
      <c r="C1280" s="297" t="str">
        <f>IF(LEN(A1280)=0,"",INDEX('Smelter Reference List'!$C:$C,MATCH($A1280,'Smelter Reference List'!$E:$E,0)))</f>
        <v/>
      </c>
      <c r="D1280" s="161" t="str">
        <f ca="1">IF(ISERROR($S1280),"",OFFSET('Smelter Reference List'!$C$4,$S1280-4,0)&amp;"")</f>
        <v/>
      </c>
      <c r="E1280" s="161" t="str">
        <f ca="1">IF(ISERROR($S1280),"",OFFSET('Smelter Reference List'!$D$4,$S1280-4,0)&amp;"")</f>
        <v/>
      </c>
      <c r="F1280" s="161" t="str">
        <f ca="1">IF(ISERROR($S1280),"",OFFSET('Smelter Reference List'!$E$4,$S1280-4,0))</f>
        <v/>
      </c>
      <c r="G1280" s="161" t="str">
        <f ca="1">IF(C1280=$U$4,"Enter smelter details", IF(ISERROR($S1280),"",OFFSET('Smelter Reference List'!$F$4,$S1280-4,0)))</f>
        <v/>
      </c>
      <c r="H1280" s="247" t="str">
        <f ca="1">IF(ISERROR($S1280),"",OFFSET('Smelter Reference List'!$G$4,$S1280-4,0))</f>
        <v/>
      </c>
      <c r="I1280" s="248" t="str">
        <f ca="1">IF(ISERROR($S1280),"",OFFSET('Smelter Reference List'!$H$4,$S1280-4,0))</f>
        <v/>
      </c>
      <c r="J1280" s="248" t="str">
        <f ca="1">IF(ISERROR($S1280),"",OFFSET('Smelter Reference List'!$I$4,$S1280-4,0))</f>
        <v/>
      </c>
      <c r="K1280" s="245"/>
      <c r="L1280" s="245"/>
      <c r="M1280" s="245"/>
      <c r="N1280" s="245"/>
      <c r="O1280" s="245"/>
      <c r="P1280" s="245"/>
      <c r="Q1280" s="246"/>
      <c r="R1280" s="233"/>
      <c r="S1280" s="234" t="e">
        <f>IF(C1280="",NA(),MATCH($B1280&amp;$C1280,'Smelter Reference List'!$J:$J,0))</f>
        <v>#N/A</v>
      </c>
      <c r="T1280" s="235"/>
      <c r="U1280" s="235">
        <f t="shared" ca="1" si="38"/>
        <v>0</v>
      </c>
      <c r="V1280" s="235"/>
      <c r="W1280" s="235"/>
      <c r="Y1280" s="228" t="str">
        <f t="shared" si="39"/>
        <v/>
      </c>
    </row>
    <row r="1281" spans="1:25" s="228" customFormat="1" ht="20.25">
      <c r="A1281" s="257"/>
      <c r="B1281" s="232" t="str">
        <f>IF(LEN(A1281)=0,"",INDEX('Smelter Reference List'!$A:$A,MATCH($A1281,'Smelter Reference List'!$E:$E,0)))</f>
        <v/>
      </c>
      <c r="C1281" s="297" t="str">
        <f>IF(LEN(A1281)=0,"",INDEX('Smelter Reference List'!$C:$C,MATCH($A1281,'Smelter Reference List'!$E:$E,0)))</f>
        <v/>
      </c>
      <c r="D1281" s="161" t="str">
        <f ca="1">IF(ISERROR($S1281),"",OFFSET('Smelter Reference List'!$C$4,$S1281-4,0)&amp;"")</f>
        <v/>
      </c>
      <c r="E1281" s="161" t="str">
        <f ca="1">IF(ISERROR($S1281),"",OFFSET('Smelter Reference List'!$D$4,$S1281-4,0)&amp;"")</f>
        <v/>
      </c>
      <c r="F1281" s="161" t="str">
        <f ca="1">IF(ISERROR($S1281),"",OFFSET('Smelter Reference List'!$E$4,$S1281-4,0))</f>
        <v/>
      </c>
      <c r="G1281" s="161" t="str">
        <f ca="1">IF(C1281=$U$4,"Enter smelter details", IF(ISERROR($S1281),"",OFFSET('Smelter Reference List'!$F$4,$S1281-4,0)))</f>
        <v/>
      </c>
      <c r="H1281" s="247" t="str">
        <f ca="1">IF(ISERROR($S1281),"",OFFSET('Smelter Reference List'!$G$4,$S1281-4,0))</f>
        <v/>
      </c>
      <c r="I1281" s="248" t="str">
        <f ca="1">IF(ISERROR($S1281),"",OFFSET('Smelter Reference List'!$H$4,$S1281-4,0))</f>
        <v/>
      </c>
      <c r="J1281" s="248" t="str">
        <f ca="1">IF(ISERROR($S1281),"",OFFSET('Smelter Reference List'!$I$4,$S1281-4,0))</f>
        <v/>
      </c>
      <c r="K1281" s="245"/>
      <c r="L1281" s="245"/>
      <c r="M1281" s="245"/>
      <c r="N1281" s="245"/>
      <c r="O1281" s="245"/>
      <c r="P1281" s="245"/>
      <c r="Q1281" s="246"/>
      <c r="R1281" s="233"/>
      <c r="S1281" s="234" t="e">
        <f>IF(C1281="",NA(),MATCH($B1281&amp;$C1281,'Smelter Reference List'!$J:$J,0))</f>
        <v>#N/A</v>
      </c>
      <c r="T1281" s="235"/>
      <c r="U1281" s="235">
        <f t="shared" ca="1" si="38"/>
        <v>0</v>
      </c>
      <c r="V1281" s="235"/>
      <c r="W1281" s="235"/>
      <c r="Y1281" s="228" t="str">
        <f t="shared" si="39"/>
        <v/>
      </c>
    </row>
    <row r="1282" spans="1:25" s="228" customFormat="1" ht="20.25">
      <c r="A1282" s="257"/>
      <c r="B1282" s="232" t="str">
        <f>IF(LEN(A1282)=0,"",INDEX('Smelter Reference List'!$A:$A,MATCH($A1282,'Smelter Reference List'!$E:$E,0)))</f>
        <v/>
      </c>
      <c r="C1282" s="297" t="str">
        <f>IF(LEN(A1282)=0,"",INDEX('Smelter Reference List'!$C:$C,MATCH($A1282,'Smelter Reference List'!$E:$E,0)))</f>
        <v/>
      </c>
      <c r="D1282" s="161" t="str">
        <f ca="1">IF(ISERROR($S1282),"",OFFSET('Smelter Reference List'!$C$4,$S1282-4,0)&amp;"")</f>
        <v/>
      </c>
      <c r="E1282" s="161" t="str">
        <f ca="1">IF(ISERROR($S1282),"",OFFSET('Smelter Reference List'!$D$4,$S1282-4,0)&amp;"")</f>
        <v/>
      </c>
      <c r="F1282" s="161" t="str">
        <f ca="1">IF(ISERROR($S1282),"",OFFSET('Smelter Reference List'!$E$4,$S1282-4,0))</f>
        <v/>
      </c>
      <c r="G1282" s="161" t="str">
        <f ca="1">IF(C1282=$U$4,"Enter smelter details", IF(ISERROR($S1282),"",OFFSET('Smelter Reference List'!$F$4,$S1282-4,0)))</f>
        <v/>
      </c>
      <c r="H1282" s="247" t="str">
        <f ca="1">IF(ISERROR($S1282),"",OFFSET('Smelter Reference List'!$G$4,$S1282-4,0))</f>
        <v/>
      </c>
      <c r="I1282" s="248" t="str">
        <f ca="1">IF(ISERROR($S1282),"",OFFSET('Smelter Reference List'!$H$4,$S1282-4,0))</f>
        <v/>
      </c>
      <c r="J1282" s="248" t="str">
        <f ca="1">IF(ISERROR($S1282),"",OFFSET('Smelter Reference List'!$I$4,$S1282-4,0))</f>
        <v/>
      </c>
      <c r="K1282" s="245"/>
      <c r="L1282" s="245"/>
      <c r="M1282" s="245"/>
      <c r="N1282" s="245"/>
      <c r="O1282" s="245"/>
      <c r="P1282" s="245"/>
      <c r="Q1282" s="246"/>
      <c r="R1282" s="233"/>
      <c r="S1282" s="234" t="e">
        <f>IF(C1282="",NA(),MATCH($B1282&amp;$C1282,'Smelter Reference List'!$J:$J,0))</f>
        <v>#N/A</v>
      </c>
      <c r="T1282" s="235"/>
      <c r="U1282" s="235">
        <f t="shared" ca="1" si="38"/>
        <v>0</v>
      </c>
      <c r="V1282" s="235"/>
      <c r="W1282" s="235"/>
      <c r="Y1282" s="228" t="str">
        <f t="shared" si="39"/>
        <v/>
      </c>
    </row>
    <row r="1283" spans="1:25" s="228" customFormat="1" ht="20.25">
      <c r="A1283" s="257"/>
      <c r="B1283" s="232" t="str">
        <f>IF(LEN(A1283)=0,"",INDEX('Smelter Reference List'!$A:$A,MATCH($A1283,'Smelter Reference List'!$E:$E,0)))</f>
        <v/>
      </c>
      <c r="C1283" s="297" t="str">
        <f>IF(LEN(A1283)=0,"",INDEX('Smelter Reference List'!$C:$C,MATCH($A1283,'Smelter Reference List'!$E:$E,0)))</f>
        <v/>
      </c>
      <c r="D1283" s="161" t="str">
        <f ca="1">IF(ISERROR($S1283),"",OFFSET('Smelter Reference List'!$C$4,$S1283-4,0)&amp;"")</f>
        <v/>
      </c>
      <c r="E1283" s="161" t="str">
        <f ca="1">IF(ISERROR($S1283),"",OFFSET('Smelter Reference List'!$D$4,$S1283-4,0)&amp;"")</f>
        <v/>
      </c>
      <c r="F1283" s="161" t="str">
        <f ca="1">IF(ISERROR($S1283),"",OFFSET('Smelter Reference List'!$E$4,$S1283-4,0))</f>
        <v/>
      </c>
      <c r="G1283" s="161" t="str">
        <f ca="1">IF(C1283=$U$4,"Enter smelter details", IF(ISERROR($S1283),"",OFFSET('Smelter Reference List'!$F$4,$S1283-4,0)))</f>
        <v/>
      </c>
      <c r="H1283" s="247" t="str">
        <f ca="1">IF(ISERROR($S1283),"",OFFSET('Smelter Reference List'!$G$4,$S1283-4,0))</f>
        <v/>
      </c>
      <c r="I1283" s="248" t="str">
        <f ca="1">IF(ISERROR($S1283),"",OFFSET('Smelter Reference List'!$H$4,$S1283-4,0))</f>
        <v/>
      </c>
      <c r="J1283" s="248" t="str">
        <f ca="1">IF(ISERROR($S1283),"",OFFSET('Smelter Reference List'!$I$4,$S1283-4,0))</f>
        <v/>
      </c>
      <c r="K1283" s="245"/>
      <c r="L1283" s="245"/>
      <c r="M1283" s="245"/>
      <c r="N1283" s="245"/>
      <c r="O1283" s="245"/>
      <c r="P1283" s="245"/>
      <c r="Q1283" s="246"/>
      <c r="R1283" s="233"/>
      <c r="S1283" s="234" t="e">
        <f>IF(C1283="",NA(),MATCH($B1283&amp;$C1283,'Smelter Reference List'!$J:$J,0))</f>
        <v>#N/A</v>
      </c>
      <c r="T1283" s="235"/>
      <c r="U1283" s="235">
        <f t="shared" ca="1" si="38"/>
        <v>0</v>
      </c>
      <c r="V1283" s="235"/>
      <c r="W1283" s="235"/>
      <c r="Y1283" s="228" t="str">
        <f t="shared" si="39"/>
        <v/>
      </c>
    </row>
    <row r="1284" spans="1:25" s="228" customFormat="1" ht="20.25">
      <c r="A1284" s="257"/>
      <c r="B1284" s="232" t="str">
        <f>IF(LEN(A1284)=0,"",INDEX('Smelter Reference List'!$A:$A,MATCH($A1284,'Smelter Reference List'!$E:$E,0)))</f>
        <v/>
      </c>
      <c r="C1284" s="297" t="str">
        <f>IF(LEN(A1284)=0,"",INDEX('Smelter Reference List'!$C:$C,MATCH($A1284,'Smelter Reference List'!$E:$E,0)))</f>
        <v/>
      </c>
      <c r="D1284" s="161" t="str">
        <f ca="1">IF(ISERROR($S1284),"",OFFSET('Smelter Reference List'!$C$4,$S1284-4,0)&amp;"")</f>
        <v/>
      </c>
      <c r="E1284" s="161" t="str">
        <f ca="1">IF(ISERROR($S1284),"",OFFSET('Smelter Reference List'!$D$4,$S1284-4,0)&amp;"")</f>
        <v/>
      </c>
      <c r="F1284" s="161" t="str">
        <f ca="1">IF(ISERROR($S1284),"",OFFSET('Smelter Reference List'!$E$4,$S1284-4,0))</f>
        <v/>
      </c>
      <c r="G1284" s="161" t="str">
        <f ca="1">IF(C1284=$U$4,"Enter smelter details", IF(ISERROR($S1284),"",OFFSET('Smelter Reference List'!$F$4,$S1284-4,0)))</f>
        <v/>
      </c>
      <c r="H1284" s="247" t="str">
        <f ca="1">IF(ISERROR($S1284),"",OFFSET('Smelter Reference List'!$G$4,$S1284-4,0))</f>
        <v/>
      </c>
      <c r="I1284" s="248" t="str">
        <f ca="1">IF(ISERROR($S1284),"",OFFSET('Smelter Reference List'!$H$4,$S1284-4,0))</f>
        <v/>
      </c>
      <c r="J1284" s="248" t="str">
        <f ca="1">IF(ISERROR($S1284),"",OFFSET('Smelter Reference List'!$I$4,$S1284-4,0))</f>
        <v/>
      </c>
      <c r="K1284" s="245"/>
      <c r="L1284" s="245"/>
      <c r="M1284" s="245"/>
      <c r="N1284" s="245"/>
      <c r="O1284" s="245"/>
      <c r="P1284" s="245"/>
      <c r="Q1284" s="246"/>
      <c r="R1284" s="233"/>
      <c r="S1284" s="234" t="e">
        <f>IF(C1284="",NA(),MATCH($B1284&amp;$C1284,'Smelter Reference List'!$J:$J,0))</f>
        <v>#N/A</v>
      </c>
      <c r="T1284" s="235"/>
      <c r="U1284" s="235">
        <f t="shared" ca="1" si="38"/>
        <v>0</v>
      </c>
      <c r="V1284" s="235"/>
      <c r="W1284" s="235"/>
      <c r="Y1284" s="228" t="str">
        <f t="shared" si="39"/>
        <v/>
      </c>
    </row>
    <row r="1285" spans="1:25" s="228" customFormat="1" ht="20.25">
      <c r="A1285" s="257"/>
      <c r="B1285" s="232" t="str">
        <f>IF(LEN(A1285)=0,"",INDEX('Smelter Reference List'!$A:$A,MATCH($A1285,'Smelter Reference List'!$E:$E,0)))</f>
        <v/>
      </c>
      <c r="C1285" s="297" t="str">
        <f>IF(LEN(A1285)=0,"",INDEX('Smelter Reference List'!$C:$C,MATCH($A1285,'Smelter Reference List'!$E:$E,0)))</f>
        <v/>
      </c>
      <c r="D1285" s="161" t="str">
        <f ca="1">IF(ISERROR($S1285),"",OFFSET('Smelter Reference List'!$C$4,$S1285-4,0)&amp;"")</f>
        <v/>
      </c>
      <c r="E1285" s="161" t="str">
        <f ca="1">IF(ISERROR($S1285),"",OFFSET('Smelter Reference List'!$D$4,$S1285-4,0)&amp;"")</f>
        <v/>
      </c>
      <c r="F1285" s="161" t="str">
        <f ca="1">IF(ISERROR($S1285),"",OFFSET('Smelter Reference List'!$E$4,$S1285-4,0))</f>
        <v/>
      </c>
      <c r="G1285" s="161" t="str">
        <f ca="1">IF(C1285=$U$4,"Enter smelter details", IF(ISERROR($S1285),"",OFFSET('Smelter Reference List'!$F$4,$S1285-4,0)))</f>
        <v/>
      </c>
      <c r="H1285" s="247" t="str">
        <f ca="1">IF(ISERROR($S1285),"",OFFSET('Smelter Reference List'!$G$4,$S1285-4,0))</f>
        <v/>
      </c>
      <c r="I1285" s="248" t="str">
        <f ca="1">IF(ISERROR($S1285),"",OFFSET('Smelter Reference List'!$H$4,$S1285-4,0))</f>
        <v/>
      </c>
      <c r="J1285" s="248" t="str">
        <f ca="1">IF(ISERROR($S1285),"",OFFSET('Smelter Reference List'!$I$4,$S1285-4,0))</f>
        <v/>
      </c>
      <c r="K1285" s="245"/>
      <c r="L1285" s="245"/>
      <c r="M1285" s="245"/>
      <c r="N1285" s="245"/>
      <c r="O1285" s="245"/>
      <c r="P1285" s="245"/>
      <c r="Q1285" s="246"/>
      <c r="R1285" s="233"/>
      <c r="S1285" s="234" t="e">
        <f>IF(C1285="",NA(),MATCH($B1285&amp;$C1285,'Smelter Reference List'!$J:$J,0))</f>
        <v>#N/A</v>
      </c>
      <c r="T1285" s="235"/>
      <c r="U1285" s="235">
        <f t="shared" ca="1" si="38"/>
        <v>0</v>
      </c>
      <c r="V1285" s="235"/>
      <c r="W1285" s="235"/>
      <c r="Y1285" s="228" t="str">
        <f t="shared" si="39"/>
        <v/>
      </c>
    </row>
    <row r="1286" spans="1:25" s="228" customFormat="1" ht="20.25">
      <c r="A1286" s="257"/>
      <c r="B1286" s="232" t="str">
        <f>IF(LEN(A1286)=0,"",INDEX('Smelter Reference List'!$A:$A,MATCH($A1286,'Smelter Reference List'!$E:$E,0)))</f>
        <v/>
      </c>
      <c r="C1286" s="297" t="str">
        <f>IF(LEN(A1286)=0,"",INDEX('Smelter Reference List'!$C:$C,MATCH($A1286,'Smelter Reference List'!$E:$E,0)))</f>
        <v/>
      </c>
      <c r="D1286" s="161" t="str">
        <f ca="1">IF(ISERROR($S1286),"",OFFSET('Smelter Reference List'!$C$4,$S1286-4,0)&amp;"")</f>
        <v/>
      </c>
      <c r="E1286" s="161" t="str">
        <f ca="1">IF(ISERROR($S1286),"",OFFSET('Smelter Reference List'!$D$4,$S1286-4,0)&amp;"")</f>
        <v/>
      </c>
      <c r="F1286" s="161" t="str">
        <f ca="1">IF(ISERROR($S1286),"",OFFSET('Smelter Reference List'!$E$4,$S1286-4,0))</f>
        <v/>
      </c>
      <c r="G1286" s="161" t="str">
        <f ca="1">IF(C1286=$U$4,"Enter smelter details", IF(ISERROR($S1286),"",OFFSET('Smelter Reference List'!$F$4,$S1286-4,0)))</f>
        <v/>
      </c>
      <c r="H1286" s="247" t="str">
        <f ca="1">IF(ISERROR($S1286),"",OFFSET('Smelter Reference List'!$G$4,$S1286-4,0))</f>
        <v/>
      </c>
      <c r="I1286" s="248" t="str">
        <f ca="1">IF(ISERROR($S1286),"",OFFSET('Smelter Reference List'!$H$4,$S1286-4,0))</f>
        <v/>
      </c>
      <c r="J1286" s="248" t="str">
        <f ca="1">IF(ISERROR($S1286),"",OFFSET('Smelter Reference List'!$I$4,$S1286-4,0))</f>
        <v/>
      </c>
      <c r="K1286" s="245"/>
      <c r="L1286" s="245"/>
      <c r="M1286" s="245"/>
      <c r="N1286" s="245"/>
      <c r="O1286" s="245"/>
      <c r="P1286" s="245"/>
      <c r="Q1286" s="246"/>
      <c r="R1286" s="233"/>
      <c r="S1286" s="234" t="e">
        <f>IF(C1286="",NA(),MATCH($B1286&amp;$C1286,'Smelter Reference List'!$J:$J,0))</f>
        <v>#N/A</v>
      </c>
      <c r="T1286" s="235"/>
      <c r="U1286" s="235">
        <f t="shared" ref="U1286:U1349" ca="1" si="40">IF(AND(C1286="Smelter not listed",OR(LEN(D1286)=0,LEN(E1286)=0)),1,0)</f>
        <v>0</v>
      </c>
      <c r="V1286" s="235"/>
      <c r="W1286" s="235"/>
      <c r="Y1286" s="228" t="str">
        <f t="shared" ref="Y1286:Y1349" si="41">B1286&amp;C1286</f>
        <v/>
      </c>
    </row>
    <row r="1287" spans="1:25" s="228" customFormat="1" ht="20.25">
      <c r="A1287" s="257"/>
      <c r="B1287" s="232" t="str">
        <f>IF(LEN(A1287)=0,"",INDEX('Smelter Reference List'!$A:$A,MATCH($A1287,'Smelter Reference List'!$E:$E,0)))</f>
        <v/>
      </c>
      <c r="C1287" s="297" t="str">
        <f>IF(LEN(A1287)=0,"",INDEX('Smelter Reference List'!$C:$C,MATCH($A1287,'Smelter Reference List'!$E:$E,0)))</f>
        <v/>
      </c>
      <c r="D1287" s="161" t="str">
        <f ca="1">IF(ISERROR($S1287),"",OFFSET('Smelter Reference List'!$C$4,$S1287-4,0)&amp;"")</f>
        <v/>
      </c>
      <c r="E1287" s="161" t="str">
        <f ca="1">IF(ISERROR($S1287),"",OFFSET('Smelter Reference List'!$D$4,$S1287-4,0)&amp;"")</f>
        <v/>
      </c>
      <c r="F1287" s="161" t="str">
        <f ca="1">IF(ISERROR($S1287),"",OFFSET('Smelter Reference List'!$E$4,$S1287-4,0))</f>
        <v/>
      </c>
      <c r="G1287" s="161" t="str">
        <f ca="1">IF(C1287=$U$4,"Enter smelter details", IF(ISERROR($S1287),"",OFFSET('Smelter Reference List'!$F$4,$S1287-4,0)))</f>
        <v/>
      </c>
      <c r="H1287" s="247" t="str">
        <f ca="1">IF(ISERROR($S1287),"",OFFSET('Smelter Reference List'!$G$4,$S1287-4,0))</f>
        <v/>
      </c>
      <c r="I1287" s="248" t="str">
        <f ca="1">IF(ISERROR($S1287),"",OFFSET('Smelter Reference List'!$H$4,$S1287-4,0))</f>
        <v/>
      </c>
      <c r="J1287" s="248" t="str">
        <f ca="1">IF(ISERROR($S1287),"",OFFSET('Smelter Reference List'!$I$4,$S1287-4,0))</f>
        <v/>
      </c>
      <c r="K1287" s="245"/>
      <c r="L1287" s="245"/>
      <c r="M1287" s="245"/>
      <c r="N1287" s="245"/>
      <c r="O1287" s="245"/>
      <c r="P1287" s="245"/>
      <c r="Q1287" s="246"/>
      <c r="R1287" s="233"/>
      <c r="S1287" s="234" t="e">
        <f>IF(C1287="",NA(),MATCH($B1287&amp;$C1287,'Smelter Reference List'!$J:$J,0))</f>
        <v>#N/A</v>
      </c>
      <c r="T1287" s="235"/>
      <c r="U1287" s="235">
        <f t="shared" ca="1" si="40"/>
        <v>0</v>
      </c>
      <c r="V1287" s="235"/>
      <c r="W1287" s="235"/>
      <c r="Y1287" s="228" t="str">
        <f t="shared" si="41"/>
        <v/>
      </c>
    </row>
    <row r="1288" spans="1:25" s="228" customFormat="1" ht="20.25">
      <c r="A1288" s="257"/>
      <c r="B1288" s="232" t="str">
        <f>IF(LEN(A1288)=0,"",INDEX('Smelter Reference List'!$A:$A,MATCH($A1288,'Smelter Reference List'!$E:$E,0)))</f>
        <v/>
      </c>
      <c r="C1288" s="297" t="str">
        <f>IF(LEN(A1288)=0,"",INDEX('Smelter Reference List'!$C:$C,MATCH($A1288,'Smelter Reference List'!$E:$E,0)))</f>
        <v/>
      </c>
      <c r="D1288" s="161" t="str">
        <f ca="1">IF(ISERROR($S1288),"",OFFSET('Smelter Reference List'!$C$4,$S1288-4,0)&amp;"")</f>
        <v/>
      </c>
      <c r="E1288" s="161" t="str">
        <f ca="1">IF(ISERROR($S1288),"",OFFSET('Smelter Reference List'!$D$4,$S1288-4,0)&amp;"")</f>
        <v/>
      </c>
      <c r="F1288" s="161" t="str">
        <f ca="1">IF(ISERROR($S1288),"",OFFSET('Smelter Reference List'!$E$4,$S1288-4,0))</f>
        <v/>
      </c>
      <c r="G1288" s="161" t="str">
        <f ca="1">IF(C1288=$U$4,"Enter smelter details", IF(ISERROR($S1288),"",OFFSET('Smelter Reference List'!$F$4,$S1288-4,0)))</f>
        <v/>
      </c>
      <c r="H1288" s="247" t="str">
        <f ca="1">IF(ISERROR($S1288),"",OFFSET('Smelter Reference List'!$G$4,$S1288-4,0))</f>
        <v/>
      </c>
      <c r="I1288" s="248" t="str">
        <f ca="1">IF(ISERROR($S1288),"",OFFSET('Smelter Reference List'!$H$4,$S1288-4,0))</f>
        <v/>
      </c>
      <c r="J1288" s="248" t="str">
        <f ca="1">IF(ISERROR($S1288),"",OFFSET('Smelter Reference List'!$I$4,$S1288-4,0))</f>
        <v/>
      </c>
      <c r="K1288" s="245"/>
      <c r="L1288" s="245"/>
      <c r="M1288" s="245"/>
      <c r="N1288" s="245"/>
      <c r="O1288" s="245"/>
      <c r="P1288" s="245"/>
      <c r="Q1288" s="246"/>
      <c r="R1288" s="233"/>
      <c r="S1288" s="234" t="e">
        <f>IF(C1288="",NA(),MATCH($B1288&amp;$C1288,'Smelter Reference List'!$J:$J,0))</f>
        <v>#N/A</v>
      </c>
      <c r="T1288" s="235"/>
      <c r="U1288" s="235">
        <f t="shared" ca="1" si="40"/>
        <v>0</v>
      </c>
      <c r="V1288" s="235"/>
      <c r="W1288" s="235"/>
      <c r="Y1288" s="228" t="str">
        <f t="shared" si="41"/>
        <v/>
      </c>
    </row>
    <row r="1289" spans="1:25" s="228" customFormat="1" ht="20.25">
      <c r="A1289" s="257"/>
      <c r="B1289" s="232" t="str">
        <f>IF(LEN(A1289)=0,"",INDEX('Smelter Reference List'!$A:$A,MATCH($A1289,'Smelter Reference List'!$E:$E,0)))</f>
        <v/>
      </c>
      <c r="C1289" s="297" t="str">
        <f>IF(LEN(A1289)=0,"",INDEX('Smelter Reference List'!$C:$C,MATCH($A1289,'Smelter Reference List'!$E:$E,0)))</f>
        <v/>
      </c>
      <c r="D1289" s="161" t="str">
        <f ca="1">IF(ISERROR($S1289),"",OFFSET('Smelter Reference List'!$C$4,$S1289-4,0)&amp;"")</f>
        <v/>
      </c>
      <c r="E1289" s="161" t="str">
        <f ca="1">IF(ISERROR($S1289),"",OFFSET('Smelter Reference List'!$D$4,$S1289-4,0)&amp;"")</f>
        <v/>
      </c>
      <c r="F1289" s="161" t="str">
        <f ca="1">IF(ISERROR($S1289),"",OFFSET('Smelter Reference List'!$E$4,$S1289-4,0))</f>
        <v/>
      </c>
      <c r="G1289" s="161" t="str">
        <f ca="1">IF(C1289=$U$4,"Enter smelter details", IF(ISERROR($S1289),"",OFFSET('Smelter Reference List'!$F$4,$S1289-4,0)))</f>
        <v/>
      </c>
      <c r="H1289" s="247" t="str">
        <f ca="1">IF(ISERROR($S1289),"",OFFSET('Smelter Reference List'!$G$4,$S1289-4,0))</f>
        <v/>
      </c>
      <c r="I1289" s="248" t="str">
        <f ca="1">IF(ISERROR($S1289),"",OFFSET('Smelter Reference List'!$H$4,$S1289-4,0))</f>
        <v/>
      </c>
      <c r="J1289" s="248" t="str">
        <f ca="1">IF(ISERROR($S1289),"",OFFSET('Smelter Reference List'!$I$4,$S1289-4,0))</f>
        <v/>
      </c>
      <c r="K1289" s="245"/>
      <c r="L1289" s="245"/>
      <c r="M1289" s="245"/>
      <c r="N1289" s="245"/>
      <c r="O1289" s="245"/>
      <c r="P1289" s="245"/>
      <c r="Q1289" s="246"/>
      <c r="R1289" s="233"/>
      <c r="S1289" s="234" t="e">
        <f>IF(C1289="",NA(),MATCH($B1289&amp;$C1289,'Smelter Reference List'!$J:$J,0))</f>
        <v>#N/A</v>
      </c>
      <c r="T1289" s="235"/>
      <c r="U1289" s="235">
        <f t="shared" ca="1" si="40"/>
        <v>0</v>
      </c>
      <c r="V1289" s="235"/>
      <c r="W1289" s="235"/>
      <c r="Y1289" s="228" t="str">
        <f t="shared" si="41"/>
        <v/>
      </c>
    </row>
    <row r="1290" spans="1:25" s="228" customFormat="1" ht="20.25">
      <c r="A1290" s="257"/>
      <c r="B1290" s="232" t="str">
        <f>IF(LEN(A1290)=0,"",INDEX('Smelter Reference List'!$A:$A,MATCH($A1290,'Smelter Reference List'!$E:$E,0)))</f>
        <v/>
      </c>
      <c r="C1290" s="297" t="str">
        <f>IF(LEN(A1290)=0,"",INDEX('Smelter Reference List'!$C:$C,MATCH($A1290,'Smelter Reference List'!$E:$E,0)))</f>
        <v/>
      </c>
      <c r="D1290" s="161" t="str">
        <f ca="1">IF(ISERROR($S1290),"",OFFSET('Smelter Reference List'!$C$4,$S1290-4,0)&amp;"")</f>
        <v/>
      </c>
      <c r="E1290" s="161" t="str">
        <f ca="1">IF(ISERROR($S1290),"",OFFSET('Smelter Reference List'!$D$4,$S1290-4,0)&amp;"")</f>
        <v/>
      </c>
      <c r="F1290" s="161" t="str">
        <f ca="1">IF(ISERROR($S1290),"",OFFSET('Smelter Reference List'!$E$4,$S1290-4,0))</f>
        <v/>
      </c>
      <c r="G1290" s="161" t="str">
        <f ca="1">IF(C1290=$U$4,"Enter smelter details", IF(ISERROR($S1290),"",OFFSET('Smelter Reference List'!$F$4,$S1290-4,0)))</f>
        <v/>
      </c>
      <c r="H1290" s="247" t="str">
        <f ca="1">IF(ISERROR($S1290),"",OFFSET('Smelter Reference List'!$G$4,$S1290-4,0))</f>
        <v/>
      </c>
      <c r="I1290" s="248" t="str">
        <f ca="1">IF(ISERROR($S1290),"",OFFSET('Smelter Reference List'!$H$4,$S1290-4,0))</f>
        <v/>
      </c>
      <c r="J1290" s="248" t="str">
        <f ca="1">IF(ISERROR($S1290),"",OFFSET('Smelter Reference List'!$I$4,$S1290-4,0))</f>
        <v/>
      </c>
      <c r="K1290" s="245"/>
      <c r="L1290" s="245"/>
      <c r="M1290" s="245"/>
      <c r="N1290" s="245"/>
      <c r="O1290" s="245"/>
      <c r="P1290" s="245"/>
      <c r="Q1290" s="246"/>
      <c r="R1290" s="233"/>
      <c r="S1290" s="234" t="e">
        <f>IF(C1290="",NA(),MATCH($B1290&amp;$C1290,'Smelter Reference List'!$J:$J,0))</f>
        <v>#N/A</v>
      </c>
      <c r="T1290" s="235"/>
      <c r="U1290" s="235">
        <f t="shared" ca="1" si="40"/>
        <v>0</v>
      </c>
      <c r="V1290" s="235"/>
      <c r="W1290" s="235"/>
      <c r="Y1290" s="228" t="str">
        <f t="shared" si="41"/>
        <v/>
      </c>
    </row>
    <row r="1291" spans="1:25" s="228" customFormat="1" ht="20.25">
      <c r="A1291" s="257"/>
      <c r="B1291" s="232" t="str">
        <f>IF(LEN(A1291)=0,"",INDEX('Smelter Reference List'!$A:$A,MATCH($A1291,'Smelter Reference List'!$E:$E,0)))</f>
        <v/>
      </c>
      <c r="C1291" s="297" t="str">
        <f>IF(LEN(A1291)=0,"",INDEX('Smelter Reference List'!$C:$C,MATCH($A1291,'Smelter Reference List'!$E:$E,0)))</f>
        <v/>
      </c>
      <c r="D1291" s="161" t="str">
        <f ca="1">IF(ISERROR($S1291),"",OFFSET('Smelter Reference List'!$C$4,$S1291-4,0)&amp;"")</f>
        <v/>
      </c>
      <c r="E1291" s="161" t="str">
        <f ca="1">IF(ISERROR($S1291),"",OFFSET('Smelter Reference List'!$D$4,$S1291-4,0)&amp;"")</f>
        <v/>
      </c>
      <c r="F1291" s="161" t="str">
        <f ca="1">IF(ISERROR($S1291),"",OFFSET('Smelter Reference List'!$E$4,$S1291-4,0))</f>
        <v/>
      </c>
      <c r="G1291" s="161" t="str">
        <f ca="1">IF(C1291=$U$4,"Enter smelter details", IF(ISERROR($S1291),"",OFFSET('Smelter Reference List'!$F$4,$S1291-4,0)))</f>
        <v/>
      </c>
      <c r="H1291" s="247" t="str">
        <f ca="1">IF(ISERROR($S1291),"",OFFSET('Smelter Reference List'!$G$4,$S1291-4,0))</f>
        <v/>
      </c>
      <c r="I1291" s="248" t="str">
        <f ca="1">IF(ISERROR($S1291),"",OFFSET('Smelter Reference List'!$H$4,$S1291-4,0))</f>
        <v/>
      </c>
      <c r="J1291" s="248" t="str">
        <f ca="1">IF(ISERROR($S1291),"",OFFSET('Smelter Reference List'!$I$4,$S1291-4,0))</f>
        <v/>
      </c>
      <c r="K1291" s="245"/>
      <c r="L1291" s="245"/>
      <c r="M1291" s="245"/>
      <c r="N1291" s="245"/>
      <c r="O1291" s="245"/>
      <c r="P1291" s="245"/>
      <c r="Q1291" s="246"/>
      <c r="R1291" s="233"/>
      <c r="S1291" s="234" t="e">
        <f>IF(C1291="",NA(),MATCH($B1291&amp;$C1291,'Smelter Reference List'!$J:$J,0))</f>
        <v>#N/A</v>
      </c>
      <c r="T1291" s="235"/>
      <c r="U1291" s="235">
        <f t="shared" ca="1" si="40"/>
        <v>0</v>
      </c>
      <c r="V1291" s="235"/>
      <c r="W1291" s="235"/>
      <c r="Y1291" s="228" t="str">
        <f t="shared" si="41"/>
        <v/>
      </c>
    </row>
    <row r="1292" spans="1:25" s="228" customFormat="1" ht="20.25">
      <c r="A1292" s="257"/>
      <c r="B1292" s="232" t="str">
        <f>IF(LEN(A1292)=0,"",INDEX('Smelter Reference List'!$A:$A,MATCH($A1292,'Smelter Reference List'!$E:$E,0)))</f>
        <v/>
      </c>
      <c r="C1292" s="297" t="str">
        <f>IF(LEN(A1292)=0,"",INDEX('Smelter Reference List'!$C:$C,MATCH($A1292,'Smelter Reference List'!$E:$E,0)))</f>
        <v/>
      </c>
      <c r="D1292" s="161" t="str">
        <f ca="1">IF(ISERROR($S1292),"",OFFSET('Smelter Reference List'!$C$4,$S1292-4,0)&amp;"")</f>
        <v/>
      </c>
      <c r="E1292" s="161" t="str">
        <f ca="1">IF(ISERROR($S1292),"",OFFSET('Smelter Reference List'!$D$4,$S1292-4,0)&amp;"")</f>
        <v/>
      </c>
      <c r="F1292" s="161" t="str">
        <f ca="1">IF(ISERROR($S1292),"",OFFSET('Smelter Reference List'!$E$4,$S1292-4,0))</f>
        <v/>
      </c>
      <c r="G1292" s="161" t="str">
        <f ca="1">IF(C1292=$U$4,"Enter smelter details", IF(ISERROR($S1292),"",OFFSET('Smelter Reference List'!$F$4,$S1292-4,0)))</f>
        <v/>
      </c>
      <c r="H1292" s="247" t="str">
        <f ca="1">IF(ISERROR($S1292),"",OFFSET('Smelter Reference List'!$G$4,$S1292-4,0))</f>
        <v/>
      </c>
      <c r="I1292" s="248" t="str">
        <f ca="1">IF(ISERROR($S1292),"",OFFSET('Smelter Reference List'!$H$4,$S1292-4,0))</f>
        <v/>
      </c>
      <c r="J1292" s="248" t="str">
        <f ca="1">IF(ISERROR($S1292),"",OFFSET('Smelter Reference List'!$I$4,$S1292-4,0))</f>
        <v/>
      </c>
      <c r="K1292" s="245"/>
      <c r="L1292" s="245"/>
      <c r="M1292" s="245"/>
      <c r="N1292" s="245"/>
      <c r="O1292" s="245"/>
      <c r="P1292" s="245"/>
      <c r="Q1292" s="246"/>
      <c r="R1292" s="233"/>
      <c r="S1292" s="234" t="e">
        <f>IF(C1292="",NA(),MATCH($B1292&amp;$C1292,'Smelter Reference List'!$J:$J,0))</f>
        <v>#N/A</v>
      </c>
      <c r="T1292" s="235"/>
      <c r="U1292" s="235">
        <f t="shared" ca="1" si="40"/>
        <v>0</v>
      </c>
      <c r="V1292" s="235"/>
      <c r="W1292" s="235"/>
      <c r="Y1292" s="228" t="str">
        <f t="shared" si="41"/>
        <v/>
      </c>
    </row>
    <row r="1293" spans="1:25" s="228" customFormat="1" ht="20.25">
      <c r="A1293" s="257"/>
      <c r="B1293" s="232" t="str">
        <f>IF(LEN(A1293)=0,"",INDEX('Smelter Reference List'!$A:$A,MATCH($A1293,'Smelter Reference List'!$E:$E,0)))</f>
        <v/>
      </c>
      <c r="C1293" s="297" t="str">
        <f>IF(LEN(A1293)=0,"",INDEX('Smelter Reference List'!$C:$C,MATCH($A1293,'Smelter Reference List'!$E:$E,0)))</f>
        <v/>
      </c>
      <c r="D1293" s="161" t="str">
        <f ca="1">IF(ISERROR($S1293),"",OFFSET('Smelter Reference List'!$C$4,$S1293-4,0)&amp;"")</f>
        <v/>
      </c>
      <c r="E1293" s="161" t="str">
        <f ca="1">IF(ISERROR($S1293),"",OFFSET('Smelter Reference List'!$D$4,$S1293-4,0)&amp;"")</f>
        <v/>
      </c>
      <c r="F1293" s="161" t="str">
        <f ca="1">IF(ISERROR($S1293),"",OFFSET('Smelter Reference List'!$E$4,$S1293-4,0))</f>
        <v/>
      </c>
      <c r="G1293" s="161" t="str">
        <f ca="1">IF(C1293=$U$4,"Enter smelter details", IF(ISERROR($S1293),"",OFFSET('Smelter Reference List'!$F$4,$S1293-4,0)))</f>
        <v/>
      </c>
      <c r="H1293" s="247" t="str">
        <f ca="1">IF(ISERROR($S1293),"",OFFSET('Smelter Reference List'!$G$4,$S1293-4,0))</f>
        <v/>
      </c>
      <c r="I1293" s="248" t="str">
        <f ca="1">IF(ISERROR($S1293),"",OFFSET('Smelter Reference List'!$H$4,$S1293-4,0))</f>
        <v/>
      </c>
      <c r="J1293" s="248" t="str">
        <f ca="1">IF(ISERROR($S1293),"",OFFSET('Smelter Reference List'!$I$4,$S1293-4,0))</f>
        <v/>
      </c>
      <c r="K1293" s="245"/>
      <c r="L1293" s="245"/>
      <c r="M1293" s="245"/>
      <c r="N1293" s="245"/>
      <c r="O1293" s="245"/>
      <c r="P1293" s="245"/>
      <c r="Q1293" s="246"/>
      <c r="R1293" s="233"/>
      <c r="S1293" s="234" t="e">
        <f>IF(C1293="",NA(),MATCH($B1293&amp;$C1293,'Smelter Reference List'!$J:$J,0))</f>
        <v>#N/A</v>
      </c>
      <c r="T1293" s="235"/>
      <c r="U1293" s="235">
        <f t="shared" ca="1" si="40"/>
        <v>0</v>
      </c>
      <c r="V1293" s="235"/>
      <c r="W1293" s="235"/>
      <c r="Y1293" s="228" t="str">
        <f t="shared" si="41"/>
        <v/>
      </c>
    </row>
    <row r="1294" spans="1:25" s="228" customFormat="1" ht="20.25">
      <c r="A1294" s="257"/>
      <c r="B1294" s="232" t="str">
        <f>IF(LEN(A1294)=0,"",INDEX('Smelter Reference List'!$A:$A,MATCH($A1294,'Smelter Reference List'!$E:$E,0)))</f>
        <v/>
      </c>
      <c r="C1294" s="297" t="str">
        <f>IF(LEN(A1294)=0,"",INDEX('Smelter Reference List'!$C:$C,MATCH($A1294,'Smelter Reference List'!$E:$E,0)))</f>
        <v/>
      </c>
      <c r="D1294" s="161" t="str">
        <f ca="1">IF(ISERROR($S1294),"",OFFSET('Smelter Reference List'!$C$4,$S1294-4,0)&amp;"")</f>
        <v/>
      </c>
      <c r="E1294" s="161" t="str">
        <f ca="1">IF(ISERROR($S1294),"",OFFSET('Smelter Reference List'!$D$4,$S1294-4,0)&amp;"")</f>
        <v/>
      </c>
      <c r="F1294" s="161" t="str">
        <f ca="1">IF(ISERROR($S1294),"",OFFSET('Smelter Reference List'!$E$4,$S1294-4,0))</f>
        <v/>
      </c>
      <c r="G1294" s="161" t="str">
        <f ca="1">IF(C1294=$U$4,"Enter smelter details", IF(ISERROR($S1294),"",OFFSET('Smelter Reference List'!$F$4,$S1294-4,0)))</f>
        <v/>
      </c>
      <c r="H1294" s="247" t="str">
        <f ca="1">IF(ISERROR($S1294),"",OFFSET('Smelter Reference List'!$G$4,$S1294-4,0))</f>
        <v/>
      </c>
      <c r="I1294" s="248" t="str">
        <f ca="1">IF(ISERROR($S1294),"",OFFSET('Smelter Reference List'!$H$4,$S1294-4,0))</f>
        <v/>
      </c>
      <c r="J1294" s="248" t="str">
        <f ca="1">IF(ISERROR($S1294),"",OFFSET('Smelter Reference List'!$I$4,$S1294-4,0))</f>
        <v/>
      </c>
      <c r="K1294" s="245"/>
      <c r="L1294" s="245"/>
      <c r="M1294" s="245"/>
      <c r="N1294" s="245"/>
      <c r="O1294" s="245"/>
      <c r="P1294" s="245"/>
      <c r="Q1294" s="246"/>
      <c r="R1294" s="233"/>
      <c r="S1294" s="234" t="e">
        <f>IF(C1294="",NA(),MATCH($B1294&amp;$C1294,'Smelter Reference List'!$J:$J,0))</f>
        <v>#N/A</v>
      </c>
      <c r="T1294" s="235"/>
      <c r="U1294" s="235">
        <f t="shared" ca="1" si="40"/>
        <v>0</v>
      </c>
      <c r="V1294" s="235"/>
      <c r="W1294" s="235"/>
      <c r="Y1294" s="228" t="str">
        <f t="shared" si="41"/>
        <v/>
      </c>
    </row>
    <row r="1295" spans="1:25" s="228" customFormat="1" ht="20.25">
      <c r="A1295" s="257"/>
      <c r="B1295" s="232" t="str">
        <f>IF(LEN(A1295)=0,"",INDEX('Smelter Reference List'!$A:$A,MATCH($A1295,'Smelter Reference List'!$E:$E,0)))</f>
        <v/>
      </c>
      <c r="C1295" s="297" t="str">
        <f>IF(LEN(A1295)=0,"",INDEX('Smelter Reference List'!$C:$C,MATCH($A1295,'Smelter Reference List'!$E:$E,0)))</f>
        <v/>
      </c>
      <c r="D1295" s="161" t="str">
        <f ca="1">IF(ISERROR($S1295),"",OFFSET('Smelter Reference List'!$C$4,$S1295-4,0)&amp;"")</f>
        <v/>
      </c>
      <c r="E1295" s="161" t="str">
        <f ca="1">IF(ISERROR($S1295),"",OFFSET('Smelter Reference List'!$D$4,$S1295-4,0)&amp;"")</f>
        <v/>
      </c>
      <c r="F1295" s="161" t="str">
        <f ca="1">IF(ISERROR($S1295),"",OFFSET('Smelter Reference List'!$E$4,$S1295-4,0))</f>
        <v/>
      </c>
      <c r="G1295" s="161" t="str">
        <f ca="1">IF(C1295=$U$4,"Enter smelter details", IF(ISERROR($S1295),"",OFFSET('Smelter Reference List'!$F$4,$S1295-4,0)))</f>
        <v/>
      </c>
      <c r="H1295" s="247" t="str">
        <f ca="1">IF(ISERROR($S1295),"",OFFSET('Smelter Reference List'!$G$4,$S1295-4,0))</f>
        <v/>
      </c>
      <c r="I1295" s="248" t="str">
        <f ca="1">IF(ISERROR($S1295),"",OFFSET('Smelter Reference List'!$H$4,$S1295-4,0))</f>
        <v/>
      </c>
      <c r="J1295" s="248" t="str">
        <f ca="1">IF(ISERROR($S1295),"",OFFSET('Smelter Reference List'!$I$4,$S1295-4,0))</f>
        <v/>
      </c>
      <c r="K1295" s="245"/>
      <c r="L1295" s="245"/>
      <c r="M1295" s="245"/>
      <c r="N1295" s="245"/>
      <c r="O1295" s="245"/>
      <c r="P1295" s="245"/>
      <c r="Q1295" s="246"/>
      <c r="R1295" s="233"/>
      <c r="S1295" s="234" t="e">
        <f>IF(C1295="",NA(),MATCH($B1295&amp;$C1295,'Smelter Reference List'!$J:$J,0))</f>
        <v>#N/A</v>
      </c>
      <c r="T1295" s="235"/>
      <c r="U1295" s="235">
        <f t="shared" ca="1" si="40"/>
        <v>0</v>
      </c>
      <c r="V1295" s="235"/>
      <c r="W1295" s="235"/>
      <c r="Y1295" s="228" t="str">
        <f t="shared" si="41"/>
        <v/>
      </c>
    </row>
    <row r="1296" spans="1:25" s="228" customFormat="1" ht="20.25">
      <c r="A1296" s="257"/>
      <c r="B1296" s="232" t="str">
        <f>IF(LEN(A1296)=0,"",INDEX('Smelter Reference List'!$A:$A,MATCH($A1296,'Smelter Reference List'!$E:$E,0)))</f>
        <v/>
      </c>
      <c r="C1296" s="297" t="str">
        <f>IF(LEN(A1296)=0,"",INDEX('Smelter Reference List'!$C:$C,MATCH($A1296,'Smelter Reference List'!$E:$E,0)))</f>
        <v/>
      </c>
      <c r="D1296" s="161" t="str">
        <f ca="1">IF(ISERROR($S1296),"",OFFSET('Smelter Reference List'!$C$4,$S1296-4,0)&amp;"")</f>
        <v/>
      </c>
      <c r="E1296" s="161" t="str">
        <f ca="1">IF(ISERROR($S1296),"",OFFSET('Smelter Reference List'!$D$4,$S1296-4,0)&amp;"")</f>
        <v/>
      </c>
      <c r="F1296" s="161" t="str">
        <f ca="1">IF(ISERROR($S1296),"",OFFSET('Smelter Reference List'!$E$4,$S1296-4,0))</f>
        <v/>
      </c>
      <c r="G1296" s="161" t="str">
        <f ca="1">IF(C1296=$U$4,"Enter smelter details", IF(ISERROR($S1296),"",OFFSET('Smelter Reference List'!$F$4,$S1296-4,0)))</f>
        <v/>
      </c>
      <c r="H1296" s="247" t="str">
        <f ca="1">IF(ISERROR($S1296),"",OFFSET('Smelter Reference List'!$G$4,$S1296-4,0))</f>
        <v/>
      </c>
      <c r="I1296" s="248" t="str">
        <f ca="1">IF(ISERROR($S1296),"",OFFSET('Smelter Reference List'!$H$4,$S1296-4,0))</f>
        <v/>
      </c>
      <c r="J1296" s="248" t="str">
        <f ca="1">IF(ISERROR($S1296),"",OFFSET('Smelter Reference List'!$I$4,$S1296-4,0))</f>
        <v/>
      </c>
      <c r="K1296" s="245"/>
      <c r="L1296" s="245"/>
      <c r="M1296" s="245"/>
      <c r="N1296" s="245"/>
      <c r="O1296" s="245"/>
      <c r="P1296" s="245"/>
      <c r="Q1296" s="246"/>
      <c r="R1296" s="233"/>
      <c r="S1296" s="234" t="e">
        <f>IF(C1296="",NA(),MATCH($B1296&amp;$C1296,'Smelter Reference List'!$J:$J,0))</f>
        <v>#N/A</v>
      </c>
      <c r="T1296" s="235"/>
      <c r="U1296" s="235">
        <f t="shared" ca="1" si="40"/>
        <v>0</v>
      </c>
      <c r="V1296" s="235"/>
      <c r="W1296" s="235"/>
      <c r="Y1296" s="228" t="str">
        <f t="shared" si="41"/>
        <v/>
      </c>
    </row>
    <row r="1297" spans="1:25" s="228" customFormat="1" ht="20.25">
      <c r="A1297" s="257"/>
      <c r="B1297" s="232" t="str">
        <f>IF(LEN(A1297)=0,"",INDEX('Smelter Reference List'!$A:$A,MATCH($A1297,'Smelter Reference List'!$E:$E,0)))</f>
        <v/>
      </c>
      <c r="C1297" s="297" t="str">
        <f>IF(LEN(A1297)=0,"",INDEX('Smelter Reference List'!$C:$C,MATCH($A1297,'Smelter Reference List'!$E:$E,0)))</f>
        <v/>
      </c>
      <c r="D1297" s="161" t="str">
        <f ca="1">IF(ISERROR($S1297),"",OFFSET('Smelter Reference List'!$C$4,$S1297-4,0)&amp;"")</f>
        <v/>
      </c>
      <c r="E1297" s="161" t="str">
        <f ca="1">IF(ISERROR($S1297),"",OFFSET('Smelter Reference List'!$D$4,$S1297-4,0)&amp;"")</f>
        <v/>
      </c>
      <c r="F1297" s="161" t="str">
        <f ca="1">IF(ISERROR($S1297),"",OFFSET('Smelter Reference List'!$E$4,$S1297-4,0))</f>
        <v/>
      </c>
      <c r="G1297" s="161" t="str">
        <f ca="1">IF(C1297=$U$4,"Enter smelter details", IF(ISERROR($S1297),"",OFFSET('Smelter Reference List'!$F$4,$S1297-4,0)))</f>
        <v/>
      </c>
      <c r="H1297" s="247" t="str">
        <f ca="1">IF(ISERROR($S1297),"",OFFSET('Smelter Reference List'!$G$4,$S1297-4,0))</f>
        <v/>
      </c>
      <c r="I1297" s="248" t="str">
        <f ca="1">IF(ISERROR($S1297),"",OFFSET('Smelter Reference List'!$H$4,$S1297-4,0))</f>
        <v/>
      </c>
      <c r="J1297" s="248" t="str">
        <f ca="1">IF(ISERROR($S1297),"",OFFSET('Smelter Reference List'!$I$4,$S1297-4,0))</f>
        <v/>
      </c>
      <c r="K1297" s="245"/>
      <c r="L1297" s="245"/>
      <c r="M1297" s="245"/>
      <c r="N1297" s="245"/>
      <c r="O1297" s="245"/>
      <c r="P1297" s="245"/>
      <c r="Q1297" s="246"/>
      <c r="R1297" s="233"/>
      <c r="S1297" s="234" t="e">
        <f>IF(C1297="",NA(),MATCH($B1297&amp;$C1297,'Smelter Reference List'!$J:$J,0))</f>
        <v>#N/A</v>
      </c>
      <c r="T1297" s="235"/>
      <c r="U1297" s="235">
        <f t="shared" ca="1" si="40"/>
        <v>0</v>
      </c>
      <c r="V1297" s="235"/>
      <c r="W1297" s="235"/>
      <c r="Y1297" s="228" t="str">
        <f t="shared" si="41"/>
        <v/>
      </c>
    </row>
    <row r="1298" spans="1:25" s="228" customFormat="1" ht="20.25">
      <c r="A1298" s="257"/>
      <c r="B1298" s="232" t="str">
        <f>IF(LEN(A1298)=0,"",INDEX('Smelter Reference List'!$A:$A,MATCH($A1298,'Smelter Reference List'!$E:$E,0)))</f>
        <v/>
      </c>
      <c r="C1298" s="297" t="str">
        <f>IF(LEN(A1298)=0,"",INDEX('Smelter Reference List'!$C:$C,MATCH($A1298,'Smelter Reference List'!$E:$E,0)))</f>
        <v/>
      </c>
      <c r="D1298" s="161" t="str">
        <f ca="1">IF(ISERROR($S1298),"",OFFSET('Smelter Reference List'!$C$4,$S1298-4,0)&amp;"")</f>
        <v/>
      </c>
      <c r="E1298" s="161" t="str">
        <f ca="1">IF(ISERROR($S1298),"",OFFSET('Smelter Reference List'!$D$4,$S1298-4,0)&amp;"")</f>
        <v/>
      </c>
      <c r="F1298" s="161" t="str">
        <f ca="1">IF(ISERROR($S1298),"",OFFSET('Smelter Reference List'!$E$4,$S1298-4,0))</f>
        <v/>
      </c>
      <c r="G1298" s="161" t="str">
        <f ca="1">IF(C1298=$U$4,"Enter smelter details", IF(ISERROR($S1298),"",OFFSET('Smelter Reference List'!$F$4,$S1298-4,0)))</f>
        <v/>
      </c>
      <c r="H1298" s="247" t="str">
        <f ca="1">IF(ISERROR($S1298),"",OFFSET('Smelter Reference List'!$G$4,$S1298-4,0))</f>
        <v/>
      </c>
      <c r="I1298" s="248" t="str">
        <f ca="1">IF(ISERROR($S1298),"",OFFSET('Smelter Reference List'!$H$4,$S1298-4,0))</f>
        <v/>
      </c>
      <c r="J1298" s="248" t="str">
        <f ca="1">IF(ISERROR($S1298),"",OFFSET('Smelter Reference List'!$I$4,$S1298-4,0))</f>
        <v/>
      </c>
      <c r="K1298" s="245"/>
      <c r="L1298" s="245"/>
      <c r="M1298" s="245"/>
      <c r="N1298" s="245"/>
      <c r="O1298" s="245"/>
      <c r="P1298" s="245"/>
      <c r="Q1298" s="246"/>
      <c r="R1298" s="233"/>
      <c r="S1298" s="234" t="e">
        <f>IF(C1298="",NA(),MATCH($B1298&amp;$C1298,'Smelter Reference List'!$J:$J,0))</f>
        <v>#N/A</v>
      </c>
      <c r="T1298" s="235"/>
      <c r="U1298" s="235">
        <f t="shared" ca="1" si="40"/>
        <v>0</v>
      </c>
      <c r="V1298" s="235"/>
      <c r="W1298" s="235"/>
      <c r="Y1298" s="228" t="str">
        <f t="shared" si="41"/>
        <v/>
      </c>
    </row>
    <row r="1299" spans="1:25" s="228" customFormat="1" ht="20.25">
      <c r="A1299" s="257"/>
      <c r="B1299" s="232" t="str">
        <f>IF(LEN(A1299)=0,"",INDEX('Smelter Reference List'!$A:$A,MATCH($A1299,'Smelter Reference List'!$E:$E,0)))</f>
        <v/>
      </c>
      <c r="C1299" s="297" t="str">
        <f>IF(LEN(A1299)=0,"",INDEX('Smelter Reference List'!$C:$C,MATCH($A1299,'Smelter Reference List'!$E:$E,0)))</f>
        <v/>
      </c>
      <c r="D1299" s="161" t="str">
        <f ca="1">IF(ISERROR($S1299),"",OFFSET('Smelter Reference List'!$C$4,$S1299-4,0)&amp;"")</f>
        <v/>
      </c>
      <c r="E1299" s="161" t="str">
        <f ca="1">IF(ISERROR($S1299),"",OFFSET('Smelter Reference List'!$D$4,$S1299-4,0)&amp;"")</f>
        <v/>
      </c>
      <c r="F1299" s="161" t="str">
        <f ca="1">IF(ISERROR($S1299),"",OFFSET('Smelter Reference List'!$E$4,$S1299-4,0))</f>
        <v/>
      </c>
      <c r="G1299" s="161" t="str">
        <f ca="1">IF(C1299=$U$4,"Enter smelter details", IF(ISERROR($S1299),"",OFFSET('Smelter Reference List'!$F$4,$S1299-4,0)))</f>
        <v/>
      </c>
      <c r="H1299" s="247" t="str">
        <f ca="1">IF(ISERROR($S1299),"",OFFSET('Smelter Reference List'!$G$4,$S1299-4,0))</f>
        <v/>
      </c>
      <c r="I1299" s="248" t="str">
        <f ca="1">IF(ISERROR($S1299),"",OFFSET('Smelter Reference List'!$H$4,$S1299-4,0))</f>
        <v/>
      </c>
      <c r="J1299" s="248" t="str">
        <f ca="1">IF(ISERROR($S1299),"",OFFSET('Smelter Reference List'!$I$4,$S1299-4,0))</f>
        <v/>
      </c>
      <c r="K1299" s="245"/>
      <c r="L1299" s="245"/>
      <c r="M1299" s="245"/>
      <c r="N1299" s="245"/>
      <c r="O1299" s="245"/>
      <c r="P1299" s="245"/>
      <c r="Q1299" s="246"/>
      <c r="R1299" s="233"/>
      <c r="S1299" s="234" t="e">
        <f>IF(C1299="",NA(),MATCH($B1299&amp;$C1299,'Smelter Reference List'!$J:$J,0))</f>
        <v>#N/A</v>
      </c>
      <c r="T1299" s="235"/>
      <c r="U1299" s="235">
        <f t="shared" ca="1" si="40"/>
        <v>0</v>
      </c>
      <c r="V1299" s="235"/>
      <c r="W1299" s="235"/>
      <c r="Y1299" s="228" t="str">
        <f t="shared" si="41"/>
        <v/>
      </c>
    </row>
    <row r="1300" spans="1:25" s="228" customFormat="1" ht="20.25">
      <c r="A1300" s="257"/>
      <c r="B1300" s="232" t="str">
        <f>IF(LEN(A1300)=0,"",INDEX('Smelter Reference List'!$A:$A,MATCH($A1300,'Smelter Reference List'!$E:$E,0)))</f>
        <v/>
      </c>
      <c r="C1300" s="297" t="str">
        <f>IF(LEN(A1300)=0,"",INDEX('Smelter Reference List'!$C:$C,MATCH($A1300,'Smelter Reference List'!$E:$E,0)))</f>
        <v/>
      </c>
      <c r="D1300" s="161" t="str">
        <f ca="1">IF(ISERROR($S1300),"",OFFSET('Smelter Reference List'!$C$4,$S1300-4,0)&amp;"")</f>
        <v/>
      </c>
      <c r="E1300" s="161" t="str">
        <f ca="1">IF(ISERROR($S1300),"",OFFSET('Smelter Reference List'!$D$4,$S1300-4,0)&amp;"")</f>
        <v/>
      </c>
      <c r="F1300" s="161" t="str">
        <f ca="1">IF(ISERROR($S1300),"",OFFSET('Smelter Reference List'!$E$4,$S1300-4,0))</f>
        <v/>
      </c>
      <c r="G1300" s="161" t="str">
        <f ca="1">IF(C1300=$U$4,"Enter smelter details", IF(ISERROR($S1300),"",OFFSET('Smelter Reference List'!$F$4,$S1300-4,0)))</f>
        <v/>
      </c>
      <c r="H1300" s="247" t="str">
        <f ca="1">IF(ISERROR($S1300),"",OFFSET('Smelter Reference List'!$G$4,$S1300-4,0))</f>
        <v/>
      </c>
      <c r="I1300" s="248" t="str">
        <f ca="1">IF(ISERROR($S1300),"",OFFSET('Smelter Reference List'!$H$4,$S1300-4,0))</f>
        <v/>
      </c>
      <c r="J1300" s="248" t="str">
        <f ca="1">IF(ISERROR($S1300),"",OFFSET('Smelter Reference List'!$I$4,$S1300-4,0))</f>
        <v/>
      </c>
      <c r="K1300" s="245"/>
      <c r="L1300" s="245"/>
      <c r="M1300" s="245"/>
      <c r="N1300" s="245"/>
      <c r="O1300" s="245"/>
      <c r="P1300" s="245"/>
      <c r="Q1300" s="246"/>
      <c r="R1300" s="233"/>
      <c r="S1300" s="234" t="e">
        <f>IF(C1300="",NA(),MATCH($B1300&amp;$C1300,'Smelter Reference List'!$J:$J,0))</f>
        <v>#N/A</v>
      </c>
      <c r="T1300" s="235"/>
      <c r="U1300" s="235">
        <f t="shared" ca="1" si="40"/>
        <v>0</v>
      </c>
      <c r="V1300" s="235"/>
      <c r="W1300" s="235"/>
      <c r="Y1300" s="228" t="str">
        <f t="shared" si="41"/>
        <v/>
      </c>
    </row>
    <row r="1301" spans="1:25" s="228" customFormat="1" ht="20.25">
      <c r="A1301" s="257"/>
      <c r="B1301" s="232" t="str">
        <f>IF(LEN(A1301)=0,"",INDEX('Smelter Reference List'!$A:$A,MATCH($A1301,'Smelter Reference List'!$E:$E,0)))</f>
        <v/>
      </c>
      <c r="C1301" s="297" t="str">
        <f>IF(LEN(A1301)=0,"",INDEX('Smelter Reference List'!$C:$C,MATCH($A1301,'Smelter Reference List'!$E:$E,0)))</f>
        <v/>
      </c>
      <c r="D1301" s="161" t="str">
        <f ca="1">IF(ISERROR($S1301),"",OFFSET('Smelter Reference List'!$C$4,$S1301-4,0)&amp;"")</f>
        <v/>
      </c>
      <c r="E1301" s="161" t="str">
        <f ca="1">IF(ISERROR($S1301),"",OFFSET('Smelter Reference List'!$D$4,$S1301-4,0)&amp;"")</f>
        <v/>
      </c>
      <c r="F1301" s="161" t="str">
        <f ca="1">IF(ISERROR($S1301),"",OFFSET('Smelter Reference List'!$E$4,$S1301-4,0))</f>
        <v/>
      </c>
      <c r="G1301" s="161" t="str">
        <f ca="1">IF(C1301=$U$4,"Enter smelter details", IF(ISERROR($S1301),"",OFFSET('Smelter Reference List'!$F$4,$S1301-4,0)))</f>
        <v/>
      </c>
      <c r="H1301" s="247" t="str">
        <f ca="1">IF(ISERROR($S1301),"",OFFSET('Smelter Reference List'!$G$4,$S1301-4,0))</f>
        <v/>
      </c>
      <c r="I1301" s="248" t="str">
        <f ca="1">IF(ISERROR($S1301),"",OFFSET('Smelter Reference List'!$H$4,$S1301-4,0))</f>
        <v/>
      </c>
      <c r="J1301" s="248" t="str">
        <f ca="1">IF(ISERROR($S1301),"",OFFSET('Smelter Reference List'!$I$4,$S1301-4,0))</f>
        <v/>
      </c>
      <c r="K1301" s="245"/>
      <c r="L1301" s="245"/>
      <c r="M1301" s="245"/>
      <c r="N1301" s="245"/>
      <c r="O1301" s="245"/>
      <c r="P1301" s="245"/>
      <c r="Q1301" s="246"/>
      <c r="R1301" s="233"/>
      <c r="S1301" s="234" t="e">
        <f>IF(C1301="",NA(),MATCH($B1301&amp;$C1301,'Smelter Reference List'!$J:$J,0))</f>
        <v>#N/A</v>
      </c>
      <c r="T1301" s="235"/>
      <c r="U1301" s="235">
        <f t="shared" ca="1" si="40"/>
        <v>0</v>
      </c>
      <c r="V1301" s="235"/>
      <c r="W1301" s="235"/>
      <c r="Y1301" s="228" t="str">
        <f t="shared" si="41"/>
        <v/>
      </c>
    </row>
    <row r="1302" spans="1:25" s="228" customFormat="1" ht="20.25">
      <c r="A1302" s="257"/>
      <c r="B1302" s="232" t="str">
        <f>IF(LEN(A1302)=0,"",INDEX('Smelter Reference List'!$A:$A,MATCH($A1302,'Smelter Reference List'!$E:$E,0)))</f>
        <v/>
      </c>
      <c r="C1302" s="297" t="str">
        <f>IF(LEN(A1302)=0,"",INDEX('Smelter Reference List'!$C:$C,MATCH($A1302,'Smelter Reference List'!$E:$E,0)))</f>
        <v/>
      </c>
      <c r="D1302" s="161" t="str">
        <f ca="1">IF(ISERROR($S1302),"",OFFSET('Smelter Reference List'!$C$4,$S1302-4,0)&amp;"")</f>
        <v/>
      </c>
      <c r="E1302" s="161" t="str">
        <f ca="1">IF(ISERROR($S1302),"",OFFSET('Smelter Reference List'!$D$4,$S1302-4,0)&amp;"")</f>
        <v/>
      </c>
      <c r="F1302" s="161" t="str">
        <f ca="1">IF(ISERROR($S1302),"",OFFSET('Smelter Reference List'!$E$4,$S1302-4,0))</f>
        <v/>
      </c>
      <c r="G1302" s="161" t="str">
        <f ca="1">IF(C1302=$U$4,"Enter smelter details", IF(ISERROR($S1302),"",OFFSET('Smelter Reference List'!$F$4,$S1302-4,0)))</f>
        <v/>
      </c>
      <c r="H1302" s="247" t="str">
        <f ca="1">IF(ISERROR($S1302),"",OFFSET('Smelter Reference List'!$G$4,$S1302-4,0))</f>
        <v/>
      </c>
      <c r="I1302" s="248" t="str">
        <f ca="1">IF(ISERROR($S1302),"",OFFSET('Smelter Reference List'!$H$4,$S1302-4,0))</f>
        <v/>
      </c>
      <c r="J1302" s="248" t="str">
        <f ca="1">IF(ISERROR($S1302),"",OFFSET('Smelter Reference List'!$I$4,$S1302-4,0))</f>
        <v/>
      </c>
      <c r="K1302" s="245"/>
      <c r="L1302" s="245"/>
      <c r="M1302" s="245"/>
      <c r="N1302" s="245"/>
      <c r="O1302" s="245"/>
      <c r="P1302" s="245"/>
      <c r="Q1302" s="246"/>
      <c r="R1302" s="233"/>
      <c r="S1302" s="234" t="e">
        <f>IF(C1302="",NA(),MATCH($B1302&amp;$C1302,'Smelter Reference List'!$J:$J,0))</f>
        <v>#N/A</v>
      </c>
      <c r="T1302" s="235"/>
      <c r="U1302" s="235">
        <f t="shared" ca="1" si="40"/>
        <v>0</v>
      </c>
      <c r="V1302" s="235"/>
      <c r="W1302" s="235"/>
      <c r="Y1302" s="228" t="str">
        <f t="shared" si="41"/>
        <v/>
      </c>
    </row>
    <row r="1303" spans="1:25" s="228" customFormat="1" ht="20.25">
      <c r="A1303" s="257"/>
      <c r="B1303" s="232" t="str">
        <f>IF(LEN(A1303)=0,"",INDEX('Smelter Reference List'!$A:$A,MATCH($A1303,'Smelter Reference List'!$E:$E,0)))</f>
        <v/>
      </c>
      <c r="C1303" s="297" t="str">
        <f>IF(LEN(A1303)=0,"",INDEX('Smelter Reference List'!$C:$C,MATCH($A1303,'Smelter Reference List'!$E:$E,0)))</f>
        <v/>
      </c>
      <c r="D1303" s="161" t="str">
        <f ca="1">IF(ISERROR($S1303),"",OFFSET('Smelter Reference List'!$C$4,$S1303-4,0)&amp;"")</f>
        <v/>
      </c>
      <c r="E1303" s="161" t="str">
        <f ca="1">IF(ISERROR($S1303),"",OFFSET('Smelter Reference List'!$D$4,$S1303-4,0)&amp;"")</f>
        <v/>
      </c>
      <c r="F1303" s="161" t="str">
        <f ca="1">IF(ISERROR($S1303),"",OFFSET('Smelter Reference List'!$E$4,$S1303-4,0))</f>
        <v/>
      </c>
      <c r="G1303" s="161" t="str">
        <f ca="1">IF(C1303=$U$4,"Enter smelter details", IF(ISERROR($S1303),"",OFFSET('Smelter Reference List'!$F$4,$S1303-4,0)))</f>
        <v/>
      </c>
      <c r="H1303" s="247" t="str">
        <f ca="1">IF(ISERROR($S1303),"",OFFSET('Smelter Reference List'!$G$4,$S1303-4,0))</f>
        <v/>
      </c>
      <c r="I1303" s="248" t="str">
        <f ca="1">IF(ISERROR($S1303),"",OFFSET('Smelter Reference List'!$H$4,$S1303-4,0))</f>
        <v/>
      </c>
      <c r="J1303" s="248" t="str">
        <f ca="1">IF(ISERROR($S1303),"",OFFSET('Smelter Reference List'!$I$4,$S1303-4,0))</f>
        <v/>
      </c>
      <c r="K1303" s="245"/>
      <c r="L1303" s="245"/>
      <c r="M1303" s="245"/>
      <c r="N1303" s="245"/>
      <c r="O1303" s="245"/>
      <c r="P1303" s="245"/>
      <c r="Q1303" s="246"/>
      <c r="R1303" s="233"/>
      <c r="S1303" s="234" t="e">
        <f>IF(C1303="",NA(),MATCH($B1303&amp;$C1303,'Smelter Reference List'!$J:$J,0))</f>
        <v>#N/A</v>
      </c>
      <c r="T1303" s="235"/>
      <c r="U1303" s="235">
        <f t="shared" ca="1" si="40"/>
        <v>0</v>
      </c>
      <c r="V1303" s="235"/>
      <c r="W1303" s="235"/>
      <c r="Y1303" s="228" t="str">
        <f t="shared" si="41"/>
        <v/>
      </c>
    </row>
    <row r="1304" spans="1:25" s="228" customFormat="1" ht="20.25">
      <c r="A1304" s="257"/>
      <c r="B1304" s="232" t="str">
        <f>IF(LEN(A1304)=0,"",INDEX('Smelter Reference List'!$A:$A,MATCH($A1304,'Smelter Reference List'!$E:$E,0)))</f>
        <v/>
      </c>
      <c r="C1304" s="297" t="str">
        <f>IF(LEN(A1304)=0,"",INDEX('Smelter Reference List'!$C:$C,MATCH($A1304,'Smelter Reference List'!$E:$E,0)))</f>
        <v/>
      </c>
      <c r="D1304" s="161" t="str">
        <f ca="1">IF(ISERROR($S1304),"",OFFSET('Smelter Reference List'!$C$4,$S1304-4,0)&amp;"")</f>
        <v/>
      </c>
      <c r="E1304" s="161" t="str">
        <f ca="1">IF(ISERROR($S1304),"",OFFSET('Smelter Reference List'!$D$4,$S1304-4,0)&amp;"")</f>
        <v/>
      </c>
      <c r="F1304" s="161" t="str">
        <f ca="1">IF(ISERROR($S1304),"",OFFSET('Smelter Reference List'!$E$4,$S1304-4,0))</f>
        <v/>
      </c>
      <c r="G1304" s="161" t="str">
        <f ca="1">IF(C1304=$U$4,"Enter smelter details", IF(ISERROR($S1304),"",OFFSET('Smelter Reference List'!$F$4,$S1304-4,0)))</f>
        <v/>
      </c>
      <c r="H1304" s="247" t="str">
        <f ca="1">IF(ISERROR($S1304),"",OFFSET('Smelter Reference List'!$G$4,$S1304-4,0))</f>
        <v/>
      </c>
      <c r="I1304" s="248" t="str">
        <f ca="1">IF(ISERROR($S1304),"",OFFSET('Smelter Reference List'!$H$4,$S1304-4,0))</f>
        <v/>
      </c>
      <c r="J1304" s="248" t="str">
        <f ca="1">IF(ISERROR($S1304),"",OFFSET('Smelter Reference List'!$I$4,$S1304-4,0))</f>
        <v/>
      </c>
      <c r="K1304" s="245"/>
      <c r="L1304" s="245"/>
      <c r="M1304" s="245"/>
      <c r="N1304" s="245"/>
      <c r="O1304" s="245"/>
      <c r="P1304" s="245"/>
      <c r="Q1304" s="246"/>
      <c r="R1304" s="233"/>
      <c r="S1304" s="234" t="e">
        <f>IF(C1304="",NA(),MATCH($B1304&amp;$C1304,'Smelter Reference List'!$J:$J,0))</f>
        <v>#N/A</v>
      </c>
      <c r="T1304" s="235"/>
      <c r="U1304" s="235">
        <f t="shared" ca="1" si="40"/>
        <v>0</v>
      </c>
      <c r="V1304" s="235"/>
      <c r="W1304" s="235"/>
      <c r="Y1304" s="228" t="str">
        <f t="shared" si="41"/>
        <v/>
      </c>
    </row>
    <row r="1305" spans="1:25" s="228" customFormat="1" ht="20.25">
      <c r="A1305" s="257"/>
      <c r="B1305" s="232" t="str">
        <f>IF(LEN(A1305)=0,"",INDEX('Smelter Reference List'!$A:$A,MATCH($A1305,'Smelter Reference List'!$E:$E,0)))</f>
        <v/>
      </c>
      <c r="C1305" s="297" t="str">
        <f>IF(LEN(A1305)=0,"",INDEX('Smelter Reference List'!$C:$C,MATCH($A1305,'Smelter Reference List'!$E:$E,0)))</f>
        <v/>
      </c>
      <c r="D1305" s="161" t="str">
        <f ca="1">IF(ISERROR($S1305),"",OFFSET('Smelter Reference List'!$C$4,$S1305-4,0)&amp;"")</f>
        <v/>
      </c>
      <c r="E1305" s="161" t="str">
        <f ca="1">IF(ISERROR($S1305),"",OFFSET('Smelter Reference List'!$D$4,$S1305-4,0)&amp;"")</f>
        <v/>
      </c>
      <c r="F1305" s="161" t="str">
        <f ca="1">IF(ISERROR($S1305),"",OFFSET('Smelter Reference List'!$E$4,$S1305-4,0))</f>
        <v/>
      </c>
      <c r="G1305" s="161" t="str">
        <f ca="1">IF(C1305=$U$4,"Enter smelter details", IF(ISERROR($S1305),"",OFFSET('Smelter Reference List'!$F$4,$S1305-4,0)))</f>
        <v/>
      </c>
      <c r="H1305" s="247" t="str">
        <f ca="1">IF(ISERROR($S1305),"",OFFSET('Smelter Reference List'!$G$4,$S1305-4,0))</f>
        <v/>
      </c>
      <c r="I1305" s="248" t="str">
        <f ca="1">IF(ISERROR($S1305),"",OFFSET('Smelter Reference List'!$H$4,$S1305-4,0))</f>
        <v/>
      </c>
      <c r="J1305" s="248" t="str">
        <f ca="1">IF(ISERROR($S1305),"",OFFSET('Smelter Reference List'!$I$4,$S1305-4,0))</f>
        <v/>
      </c>
      <c r="K1305" s="245"/>
      <c r="L1305" s="245"/>
      <c r="M1305" s="245"/>
      <c r="N1305" s="245"/>
      <c r="O1305" s="245"/>
      <c r="P1305" s="245"/>
      <c r="Q1305" s="246"/>
      <c r="R1305" s="233"/>
      <c r="S1305" s="234" t="e">
        <f>IF(C1305="",NA(),MATCH($B1305&amp;$C1305,'Smelter Reference List'!$J:$J,0))</f>
        <v>#N/A</v>
      </c>
      <c r="T1305" s="235"/>
      <c r="U1305" s="235">
        <f t="shared" ca="1" si="40"/>
        <v>0</v>
      </c>
      <c r="V1305" s="235"/>
      <c r="W1305" s="235"/>
      <c r="Y1305" s="228" t="str">
        <f t="shared" si="41"/>
        <v/>
      </c>
    </row>
    <row r="1306" spans="1:25" s="228" customFormat="1" ht="20.25">
      <c r="A1306" s="257"/>
      <c r="B1306" s="232" t="str">
        <f>IF(LEN(A1306)=0,"",INDEX('Smelter Reference List'!$A:$A,MATCH($A1306,'Smelter Reference List'!$E:$E,0)))</f>
        <v/>
      </c>
      <c r="C1306" s="297" t="str">
        <f>IF(LEN(A1306)=0,"",INDEX('Smelter Reference List'!$C:$C,MATCH($A1306,'Smelter Reference List'!$E:$E,0)))</f>
        <v/>
      </c>
      <c r="D1306" s="161" t="str">
        <f ca="1">IF(ISERROR($S1306),"",OFFSET('Smelter Reference List'!$C$4,$S1306-4,0)&amp;"")</f>
        <v/>
      </c>
      <c r="E1306" s="161" t="str">
        <f ca="1">IF(ISERROR($S1306),"",OFFSET('Smelter Reference List'!$D$4,$S1306-4,0)&amp;"")</f>
        <v/>
      </c>
      <c r="F1306" s="161" t="str">
        <f ca="1">IF(ISERROR($S1306),"",OFFSET('Smelter Reference List'!$E$4,$S1306-4,0))</f>
        <v/>
      </c>
      <c r="G1306" s="161" t="str">
        <f ca="1">IF(C1306=$U$4,"Enter smelter details", IF(ISERROR($S1306),"",OFFSET('Smelter Reference List'!$F$4,$S1306-4,0)))</f>
        <v/>
      </c>
      <c r="H1306" s="247" t="str">
        <f ca="1">IF(ISERROR($S1306),"",OFFSET('Smelter Reference List'!$G$4,$S1306-4,0))</f>
        <v/>
      </c>
      <c r="I1306" s="248" t="str">
        <f ca="1">IF(ISERROR($S1306),"",OFFSET('Smelter Reference List'!$H$4,$S1306-4,0))</f>
        <v/>
      </c>
      <c r="J1306" s="248" t="str">
        <f ca="1">IF(ISERROR($S1306),"",OFFSET('Smelter Reference List'!$I$4,$S1306-4,0))</f>
        <v/>
      </c>
      <c r="K1306" s="245"/>
      <c r="L1306" s="245"/>
      <c r="M1306" s="245"/>
      <c r="N1306" s="245"/>
      <c r="O1306" s="245"/>
      <c r="P1306" s="245"/>
      <c r="Q1306" s="246"/>
      <c r="R1306" s="233"/>
      <c r="S1306" s="234" t="e">
        <f>IF(C1306="",NA(),MATCH($B1306&amp;$C1306,'Smelter Reference List'!$J:$J,0))</f>
        <v>#N/A</v>
      </c>
      <c r="T1306" s="235"/>
      <c r="U1306" s="235">
        <f t="shared" ca="1" si="40"/>
        <v>0</v>
      </c>
      <c r="V1306" s="235"/>
      <c r="W1306" s="235"/>
      <c r="Y1306" s="228" t="str">
        <f t="shared" si="41"/>
        <v/>
      </c>
    </row>
    <row r="1307" spans="1:25" s="228" customFormat="1" ht="20.25">
      <c r="A1307" s="257"/>
      <c r="B1307" s="232" t="str">
        <f>IF(LEN(A1307)=0,"",INDEX('Smelter Reference List'!$A:$A,MATCH($A1307,'Smelter Reference List'!$E:$E,0)))</f>
        <v/>
      </c>
      <c r="C1307" s="297" t="str">
        <f>IF(LEN(A1307)=0,"",INDEX('Smelter Reference List'!$C:$C,MATCH($A1307,'Smelter Reference List'!$E:$E,0)))</f>
        <v/>
      </c>
      <c r="D1307" s="161" t="str">
        <f ca="1">IF(ISERROR($S1307),"",OFFSET('Smelter Reference List'!$C$4,$S1307-4,0)&amp;"")</f>
        <v/>
      </c>
      <c r="E1307" s="161" t="str">
        <f ca="1">IF(ISERROR($S1307),"",OFFSET('Smelter Reference List'!$D$4,$S1307-4,0)&amp;"")</f>
        <v/>
      </c>
      <c r="F1307" s="161" t="str">
        <f ca="1">IF(ISERROR($S1307),"",OFFSET('Smelter Reference List'!$E$4,$S1307-4,0))</f>
        <v/>
      </c>
      <c r="G1307" s="161" t="str">
        <f ca="1">IF(C1307=$U$4,"Enter smelter details", IF(ISERROR($S1307),"",OFFSET('Smelter Reference List'!$F$4,$S1307-4,0)))</f>
        <v/>
      </c>
      <c r="H1307" s="247" t="str">
        <f ca="1">IF(ISERROR($S1307),"",OFFSET('Smelter Reference List'!$G$4,$S1307-4,0))</f>
        <v/>
      </c>
      <c r="I1307" s="248" t="str">
        <f ca="1">IF(ISERROR($S1307),"",OFFSET('Smelter Reference List'!$H$4,$S1307-4,0))</f>
        <v/>
      </c>
      <c r="J1307" s="248" t="str">
        <f ca="1">IF(ISERROR($S1307),"",OFFSET('Smelter Reference List'!$I$4,$S1307-4,0))</f>
        <v/>
      </c>
      <c r="K1307" s="245"/>
      <c r="L1307" s="245"/>
      <c r="M1307" s="245"/>
      <c r="N1307" s="245"/>
      <c r="O1307" s="245"/>
      <c r="P1307" s="245"/>
      <c r="Q1307" s="246"/>
      <c r="R1307" s="233"/>
      <c r="S1307" s="234" t="e">
        <f>IF(C1307="",NA(),MATCH($B1307&amp;$C1307,'Smelter Reference List'!$J:$J,0))</f>
        <v>#N/A</v>
      </c>
      <c r="T1307" s="235"/>
      <c r="U1307" s="235">
        <f t="shared" ca="1" si="40"/>
        <v>0</v>
      </c>
      <c r="V1307" s="235"/>
      <c r="W1307" s="235"/>
      <c r="Y1307" s="228" t="str">
        <f t="shared" si="41"/>
        <v/>
      </c>
    </row>
    <row r="1308" spans="1:25" s="228" customFormat="1" ht="20.25">
      <c r="A1308" s="257"/>
      <c r="B1308" s="232" t="str">
        <f>IF(LEN(A1308)=0,"",INDEX('Smelter Reference List'!$A:$A,MATCH($A1308,'Smelter Reference List'!$E:$E,0)))</f>
        <v/>
      </c>
      <c r="C1308" s="297" t="str">
        <f>IF(LEN(A1308)=0,"",INDEX('Smelter Reference List'!$C:$C,MATCH($A1308,'Smelter Reference List'!$E:$E,0)))</f>
        <v/>
      </c>
      <c r="D1308" s="161" t="str">
        <f ca="1">IF(ISERROR($S1308),"",OFFSET('Smelter Reference List'!$C$4,$S1308-4,0)&amp;"")</f>
        <v/>
      </c>
      <c r="E1308" s="161" t="str">
        <f ca="1">IF(ISERROR($S1308),"",OFFSET('Smelter Reference List'!$D$4,$S1308-4,0)&amp;"")</f>
        <v/>
      </c>
      <c r="F1308" s="161" t="str">
        <f ca="1">IF(ISERROR($S1308),"",OFFSET('Smelter Reference List'!$E$4,$S1308-4,0))</f>
        <v/>
      </c>
      <c r="G1308" s="161" t="str">
        <f ca="1">IF(C1308=$U$4,"Enter smelter details", IF(ISERROR($S1308),"",OFFSET('Smelter Reference List'!$F$4,$S1308-4,0)))</f>
        <v/>
      </c>
      <c r="H1308" s="247" t="str">
        <f ca="1">IF(ISERROR($S1308),"",OFFSET('Smelter Reference List'!$G$4,$S1308-4,0))</f>
        <v/>
      </c>
      <c r="I1308" s="248" t="str">
        <f ca="1">IF(ISERROR($S1308),"",OFFSET('Smelter Reference List'!$H$4,$S1308-4,0))</f>
        <v/>
      </c>
      <c r="J1308" s="248" t="str">
        <f ca="1">IF(ISERROR($S1308),"",OFFSET('Smelter Reference List'!$I$4,$S1308-4,0))</f>
        <v/>
      </c>
      <c r="K1308" s="245"/>
      <c r="L1308" s="245"/>
      <c r="M1308" s="245"/>
      <c r="N1308" s="245"/>
      <c r="O1308" s="245"/>
      <c r="P1308" s="245"/>
      <c r="Q1308" s="246"/>
      <c r="R1308" s="233"/>
      <c r="S1308" s="234" t="e">
        <f>IF(C1308="",NA(),MATCH($B1308&amp;$C1308,'Smelter Reference List'!$J:$J,0))</f>
        <v>#N/A</v>
      </c>
      <c r="T1308" s="235"/>
      <c r="U1308" s="235">
        <f t="shared" ca="1" si="40"/>
        <v>0</v>
      </c>
      <c r="V1308" s="235"/>
      <c r="W1308" s="235"/>
      <c r="Y1308" s="228" t="str">
        <f t="shared" si="41"/>
        <v/>
      </c>
    </row>
    <row r="1309" spans="1:25" s="228" customFormat="1" ht="20.25">
      <c r="A1309" s="257"/>
      <c r="B1309" s="232" t="str">
        <f>IF(LEN(A1309)=0,"",INDEX('Smelter Reference List'!$A:$A,MATCH($A1309,'Smelter Reference List'!$E:$E,0)))</f>
        <v/>
      </c>
      <c r="C1309" s="297" t="str">
        <f>IF(LEN(A1309)=0,"",INDEX('Smelter Reference List'!$C:$C,MATCH($A1309,'Smelter Reference List'!$E:$E,0)))</f>
        <v/>
      </c>
      <c r="D1309" s="161" t="str">
        <f ca="1">IF(ISERROR($S1309),"",OFFSET('Smelter Reference List'!$C$4,$S1309-4,0)&amp;"")</f>
        <v/>
      </c>
      <c r="E1309" s="161" t="str">
        <f ca="1">IF(ISERROR($S1309),"",OFFSET('Smelter Reference List'!$D$4,$S1309-4,0)&amp;"")</f>
        <v/>
      </c>
      <c r="F1309" s="161" t="str">
        <f ca="1">IF(ISERROR($S1309),"",OFFSET('Smelter Reference List'!$E$4,$S1309-4,0))</f>
        <v/>
      </c>
      <c r="G1309" s="161" t="str">
        <f ca="1">IF(C1309=$U$4,"Enter smelter details", IF(ISERROR($S1309),"",OFFSET('Smelter Reference List'!$F$4,$S1309-4,0)))</f>
        <v/>
      </c>
      <c r="H1309" s="247" t="str">
        <f ca="1">IF(ISERROR($S1309),"",OFFSET('Smelter Reference List'!$G$4,$S1309-4,0))</f>
        <v/>
      </c>
      <c r="I1309" s="248" t="str">
        <f ca="1">IF(ISERROR($S1309),"",OFFSET('Smelter Reference List'!$H$4,$S1309-4,0))</f>
        <v/>
      </c>
      <c r="J1309" s="248" t="str">
        <f ca="1">IF(ISERROR($S1309),"",OFFSET('Smelter Reference List'!$I$4,$S1309-4,0))</f>
        <v/>
      </c>
      <c r="K1309" s="245"/>
      <c r="L1309" s="245"/>
      <c r="M1309" s="245"/>
      <c r="N1309" s="245"/>
      <c r="O1309" s="245"/>
      <c r="P1309" s="245"/>
      <c r="Q1309" s="246"/>
      <c r="R1309" s="233"/>
      <c r="S1309" s="234" t="e">
        <f>IF(C1309="",NA(),MATCH($B1309&amp;$C1309,'Smelter Reference List'!$J:$J,0))</f>
        <v>#N/A</v>
      </c>
      <c r="T1309" s="235"/>
      <c r="U1309" s="235">
        <f t="shared" ca="1" si="40"/>
        <v>0</v>
      </c>
      <c r="V1309" s="235"/>
      <c r="W1309" s="235"/>
      <c r="Y1309" s="228" t="str">
        <f t="shared" si="41"/>
        <v/>
      </c>
    </row>
    <row r="1310" spans="1:25" s="228" customFormat="1" ht="20.25">
      <c r="A1310" s="257"/>
      <c r="B1310" s="232" t="str">
        <f>IF(LEN(A1310)=0,"",INDEX('Smelter Reference List'!$A:$A,MATCH($A1310,'Smelter Reference List'!$E:$E,0)))</f>
        <v/>
      </c>
      <c r="C1310" s="297" t="str">
        <f>IF(LEN(A1310)=0,"",INDEX('Smelter Reference List'!$C:$C,MATCH($A1310,'Smelter Reference List'!$E:$E,0)))</f>
        <v/>
      </c>
      <c r="D1310" s="161" t="str">
        <f ca="1">IF(ISERROR($S1310),"",OFFSET('Smelter Reference List'!$C$4,$S1310-4,0)&amp;"")</f>
        <v/>
      </c>
      <c r="E1310" s="161" t="str">
        <f ca="1">IF(ISERROR($S1310),"",OFFSET('Smelter Reference List'!$D$4,$S1310-4,0)&amp;"")</f>
        <v/>
      </c>
      <c r="F1310" s="161" t="str">
        <f ca="1">IF(ISERROR($S1310),"",OFFSET('Smelter Reference List'!$E$4,$S1310-4,0))</f>
        <v/>
      </c>
      <c r="G1310" s="161" t="str">
        <f ca="1">IF(C1310=$U$4,"Enter smelter details", IF(ISERROR($S1310),"",OFFSET('Smelter Reference List'!$F$4,$S1310-4,0)))</f>
        <v/>
      </c>
      <c r="H1310" s="247" t="str">
        <f ca="1">IF(ISERROR($S1310),"",OFFSET('Smelter Reference List'!$G$4,$S1310-4,0))</f>
        <v/>
      </c>
      <c r="I1310" s="248" t="str">
        <f ca="1">IF(ISERROR($S1310),"",OFFSET('Smelter Reference List'!$H$4,$S1310-4,0))</f>
        <v/>
      </c>
      <c r="J1310" s="248" t="str">
        <f ca="1">IF(ISERROR($S1310),"",OFFSET('Smelter Reference List'!$I$4,$S1310-4,0))</f>
        <v/>
      </c>
      <c r="K1310" s="245"/>
      <c r="L1310" s="245"/>
      <c r="M1310" s="245"/>
      <c r="N1310" s="245"/>
      <c r="O1310" s="245"/>
      <c r="P1310" s="245"/>
      <c r="Q1310" s="246"/>
      <c r="R1310" s="233"/>
      <c r="S1310" s="234" t="e">
        <f>IF(C1310="",NA(),MATCH($B1310&amp;$C1310,'Smelter Reference List'!$J:$J,0))</f>
        <v>#N/A</v>
      </c>
      <c r="T1310" s="235"/>
      <c r="U1310" s="235">
        <f t="shared" ca="1" si="40"/>
        <v>0</v>
      </c>
      <c r="V1310" s="235"/>
      <c r="W1310" s="235"/>
      <c r="Y1310" s="228" t="str">
        <f t="shared" si="41"/>
        <v/>
      </c>
    </row>
    <row r="1311" spans="1:25" s="228" customFormat="1" ht="20.25">
      <c r="A1311" s="257"/>
      <c r="B1311" s="232" t="str">
        <f>IF(LEN(A1311)=0,"",INDEX('Smelter Reference List'!$A:$A,MATCH($A1311,'Smelter Reference List'!$E:$E,0)))</f>
        <v/>
      </c>
      <c r="C1311" s="297" t="str">
        <f>IF(LEN(A1311)=0,"",INDEX('Smelter Reference List'!$C:$C,MATCH($A1311,'Smelter Reference List'!$E:$E,0)))</f>
        <v/>
      </c>
      <c r="D1311" s="161" t="str">
        <f ca="1">IF(ISERROR($S1311),"",OFFSET('Smelter Reference List'!$C$4,$S1311-4,0)&amp;"")</f>
        <v/>
      </c>
      <c r="E1311" s="161" t="str">
        <f ca="1">IF(ISERROR($S1311),"",OFFSET('Smelter Reference List'!$D$4,$S1311-4,0)&amp;"")</f>
        <v/>
      </c>
      <c r="F1311" s="161" t="str">
        <f ca="1">IF(ISERROR($S1311),"",OFFSET('Smelter Reference List'!$E$4,$S1311-4,0))</f>
        <v/>
      </c>
      <c r="G1311" s="161" t="str">
        <f ca="1">IF(C1311=$U$4,"Enter smelter details", IF(ISERROR($S1311),"",OFFSET('Smelter Reference List'!$F$4,$S1311-4,0)))</f>
        <v/>
      </c>
      <c r="H1311" s="247" t="str">
        <f ca="1">IF(ISERROR($S1311),"",OFFSET('Smelter Reference List'!$G$4,$S1311-4,0))</f>
        <v/>
      </c>
      <c r="I1311" s="248" t="str">
        <f ca="1">IF(ISERROR($S1311),"",OFFSET('Smelter Reference List'!$H$4,$S1311-4,0))</f>
        <v/>
      </c>
      <c r="J1311" s="248" t="str">
        <f ca="1">IF(ISERROR($S1311),"",OFFSET('Smelter Reference List'!$I$4,$S1311-4,0))</f>
        <v/>
      </c>
      <c r="K1311" s="245"/>
      <c r="L1311" s="245"/>
      <c r="M1311" s="245"/>
      <c r="N1311" s="245"/>
      <c r="O1311" s="245"/>
      <c r="P1311" s="245"/>
      <c r="Q1311" s="246"/>
      <c r="R1311" s="233"/>
      <c r="S1311" s="234" t="e">
        <f>IF(C1311="",NA(),MATCH($B1311&amp;$C1311,'Smelter Reference List'!$J:$J,0))</f>
        <v>#N/A</v>
      </c>
      <c r="T1311" s="235"/>
      <c r="U1311" s="235">
        <f t="shared" ca="1" si="40"/>
        <v>0</v>
      </c>
      <c r="V1311" s="235"/>
      <c r="W1311" s="235"/>
      <c r="Y1311" s="228" t="str">
        <f t="shared" si="41"/>
        <v/>
      </c>
    </row>
    <row r="1312" spans="1:25" s="228" customFormat="1" ht="20.25">
      <c r="A1312" s="257"/>
      <c r="B1312" s="232" t="str">
        <f>IF(LEN(A1312)=0,"",INDEX('Smelter Reference List'!$A:$A,MATCH($A1312,'Smelter Reference List'!$E:$E,0)))</f>
        <v/>
      </c>
      <c r="C1312" s="297" t="str">
        <f>IF(LEN(A1312)=0,"",INDEX('Smelter Reference List'!$C:$C,MATCH($A1312,'Smelter Reference List'!$E:$E,0)))</f>
        <v/>
      </c>
      <c r="D1312" s="161" t="str">
        <f ca="1">IF(ISERROR($S1312),"",OFFSET('Smelter Reference List'!$C$4,$S1312-4,0)&amp;"")</f>
        <v/>
      </c>
      <c r="E1312" s="161" t="str">
        <f ca="1">IF(ISERROR($S1312),"",OFFSET('Smelter Reference List'!$D$4,$S1312-4,0)&amp;"")</f>
        <v/>
      </c>
      <c r="F1312" s="161" t="str">
        <f ca="1">IF(ISERROR($S1312),"",OFFSET('Smelter Reference List'!$E$4,$S1312-4,0))</f>
        <v/>
      </c>
      <c r="G1312" s="161" t="str">
        <f ca="1">IF(C1312=$U$4,"Enter smelter details", IF(ISERROR($S1312),"",OFFSET('Smelter Reference List'!$F$4,$S1312-4,0)))</f>
        <v/>
      </c>
      <c r="H1312" s="247" t="str">
        <f ca="1">IF(ISERROR($S1312),"",OFFSET('Smelter Reference List'!$G$4,$S1312-4,0))</f>
        <v/>
      </c>
      <c r="I1312" s="248" t="str">
        <f ca="1">IF(ISERROR($S1312),"",OFFSET('Smelter Reference List'!$H$4,$S1312-4,0))</f>
        <v/>
      </c>
      <c r="J1312" s="248" t="str">
        <f ca="1">IF(ISERROR($S1312),"",OFFSET('Smelter Reference List'!$I$4,$S1312-4,0))</f>
        <v/>
      </c>
      <c r="K1312" s="245"/>
      <c r="L1312" s="245"/>
      <c r="M1312" s="245"/>
      <c r="N1312" s="245"/>
      <c r="O1312" s="245"/>
      <c r="P1312" s="245"/>
      <c r="Q1312" s="246"/>
      <c r="R1312" s="233"/>
      <c r="S1312" s="234" t="e">
        <f>IF(C1312="",NA(),MATCH($B1312&amp;$C1312,'Smelter Reference List'!$J:$J,0))</f>
        <v>#N/A</v>
      </c>
      <c r="T1312" s="235"/>
      <c r="U1312" s="235">
        <f t="shared" ca="1" si="40"/>
        <v>0</v>
      </c>
      <c r="V1312" s="235"/>
      <c r="W1312" s="235"/>
      <c r="Y1312" s="228" t="str">
        <f t="shared" si="41"/>
        <v/>
      </c>
    </row>
    <row r="1313" spans="1:25" s="228" customFormat="1" ht="20.25">
      <c r="A1313" s="257"/>
      <c r="B1313" s="232" t="str">
        <f>IF(LEN(A1313)=0,"",INDEX('Smelter Reference List'!$A:$A,MATCH($A1313,'Smelter Reference List'!$E:$E,0)))</f>
        <v/>
      </c>
      <c r="C1313" s="297" t="str">
        <f>IF(LEN(A1313)=0,"",INDEX('Smelter Reference List'!$C:$C,MATCH($A1313,'Smelter Reference List'!$E:$E,0)))</f>
        <v/>
      </c>
      <c r="D1313" s="161" t="str">
        <f ca="1">IF(ISERROR($S1313),"",OFFSET('Smelter Reference List'!$C$4,$S1313-4,0)&amp;"")</f>
        <v/>
      </c>
      <c r="E1313" s="161" t="str">
        <f ca="1">IF(ISERROR($S1313),"",OFFSET('Smelter Reference List'!$D$4,$S1313-4,0)&amp;"")</f>
        <v/>
      </c>
      <c r="F1313" s="161" t="str">
        <f ca="1">IF(ISERROR($S1313),"",OFFSET('Smelter Reference List'!$E$4,$S1313-4,0))</f>
        <v/>
      </c>
      <c r="G1313" s="161" t="str">
        <f ca="1">IF(C1313=$U$4,"Enter smelter details", IF(ISERROR($S1313),"",OFFSET('Smelter Reference List'!$F$4,$S1313-4,0)))</f>
        <v/>
      </c>
      <c r="H1313" s="247" t="str">
        <f ca="1">IF(ISERROR($S1313),"",OFFSET('Smelter Reference List'!$G$4,$S1313-4,0))</f>
        <v/>
      </c>
      <c r="I1313" s="248" t="str">
        <f ca="1">IF(ISERROR($S1313),"",OFFSET('Smelter Reference List'!$H$4,$S1313-4,0))</f>
        <v/>
      </c>
      <c r="J1313" s="248" t="str">
        <f ca="1">IF(ISERROR($S1313),"",OFFSET('Smelter Reference List'!$I$4,$S1313-4,0))</f>
        <v/>
      </c>
      <c r="K1313" s="245"/>
      <c r="L1313" s="245"/>
      <c r="M1313" s="245"/>
      <c r="N1313" s="245"/>
      <c r="O1313" s="245"/>
      <c r="P1313" s="245"/>
      <c r="Q1313" s="246"/>
      <c r="R1313" s="233"/>
      <c r="S1313" s="234" t="e">
        <f>IF(C1313="",NA(),MATCH($B1313&amp;$C1313,'Smelter Reference List'!$J:$J,0))</f>
        <v>#N/A</v>
      </c>
      <c r="T1313" s="235"/>
      <c r="U1313" s="235">
        <f t="shared" ca="1" si="40"/>
        <v>0</v>
      </c>
      <c r="V1313" s="235"/>
      <c r="W1313" s="235"/>
      <c r="Y1313" s="228" t="str">
        <f t="shared" si="41"/>
        <v/>
      </c>
    </row>
    <row r="1314" spans="1:25" s="228" customFormat="1" ht="20.25">
      <c r="A1314" s="257"/>
      <c r="B1314" s="232" t="str">
        <f>IF(LEN(A1314)=0,"",INDEX('Smelter Reference List'!$A:$A,MATCH($A1314,'Smelter Reference List'!$E:$E,0)))</f>
        <v/>
      </c>
      <c r="C1314" s="297" t="str">
        <f>IF(LEN(A1314)=0,"",INDEX('Smelter Reference List'!$C:$C,MATCH($A1314,'Smelter Reference List'!$E:$E,0)))</f>
        <v/>
      </c>
      <c r="D1314" s="161" t="str">
        <f ca="1">IF(ISERROR($S1314),"",OFFSET('Smelter Reference List'!$C$4,$S1314-4,0)&amp;"")</f>
        <v/>
      </c>
      <c r="E1314" s="161" t="str">
        <f ca="1">IF(ISERROR($S1314),"",OFFSET('Smelter Reference List'!$D$4,$S1314-4,0)&amp;"")</f>
        <v/>
      </c>
      <c r="F1314" s="161" t="str">
        <f ca="1">IF(ISERROR($S1314),"",OFFSET('Smelter Reference List'!$E$4,$S1314-4,0))</f>
        <v/>
      </c>
      <c r="G1314" s="161" t="str">
        <f ca="1">IF(C1314=$U$4,"Enter smelter details", IF(ISERROR($S1314),"",OFFSET('Smelter Reference List'!$F$4,$S1314-4,0)))</f>
        <v/>
      </c>
      <c r="H1314" s="247" t="str">
        <f ca="1">IF(ISERROR($S1314),"",OFFSET('Smelter Reference List'!$G$4,$S1314-4,0))</f>
        <v/>
      </c>
      <c r="I1314" s="248" t="str">
        <f ca="1">IF(ISERROR($S1314),"",OFFSET('Smelter Reference List'!$H$4,$S1314-4,0))</f>
        <v/>
      </c>
      <c r="J1314" s="248" t="str">
        <f ca="1">IF(ISERROR($S1314),"",OFFSET('Smelter Reference List'!$I$4,$S1314-4,0))</f>
        <v/>
      </c>
      <c r="K1314" s="245"/>
      <c r="L1314" s="245"/>
      <c r="M1314" s="245"/>
      <c r="N1314" s="245"/>
      <c r="O1314" s="245"/>
      <c r="P1314" s="245"/>
      <c r="Q1314" s="246"/>
      <c r="R1314" s="233"/>
      <c r="S1314" s="234" t="e">
        <f>IF(C1314="",NA(),MATCH($B1314&amp;$C1314,'Smelter Reference List'!$J:$J,0))</f>
        <v>#N/A</v>
      </c>
      <c r="T1314" s="235"/>
      <c r="U1314" s="235">
        <f t="shared" ca="1" si="40"/>
        <v>0</v>
      </c>
      <c r="V1314" s="235"/>
      <c r="W1314" s="235"/>
      <c r="Y1314" s="228" t="str">
        <f t="shared" si="41"/>
        <v/>
      </c>
    </row>
    <row r="1315" spans="1:25" s="228" customFormat="1" ht="20.25">
      <c r="A1315" s="257"/>
      <c r="B1315" s="232" t="str">
        <f>IF(LEN(A1315)=0,"",INDEX('Smelter Reference List'!$A:$A,MATCH($A1315,'Smelter Reference List'!$E:$E,0)))</f>
        <v/>
      </c>
      <c r="C1315" s="297" t="str">
        <f>IF(LEN(A1315)=0,"",INDEX('Smelter Reference List'!$C:$C,MATCH($A1315,'Smelter Reference List'!$E:$E,0)))</f>
        <v/>
      </c>
      <c r="D1315" s="161" t="str">
        <f ca="1">IF(ISERROR($S1315),"",OFFSET('Smelter Reference List'!$C$4,$S1315-4,0)&amp;"")</f>
        <v/>
      </c>
      <c r="E1315" s="161" t="str">
        <f ca="1">IF(ISERROR($S1315),"",OFFSET('Smelter Reference List'!$D$4,$S1315-4,0)&amp;"")</f>
        <v/>
      </c>
      <c r="F1315" s="161" t="str">
        <f ca="1">IF(ISERROR($S1315),"",OFFSET('Smelter Reference List'!$E$4,$S1315-4,0))</f>
        <v/>
      </c>
      <c r="G1315" s="161" t="str">
        <f ca="1">IF(C1315=$U$4,"Enter smelter details", IF(ISERROR($S1315),"",OFFSET('Smelter Reference List'!$F$4,$S1315-4,0)))</f>
        <v/>
      </c>
      <c r="H1315" s="247" t="str">
        <f ca="1">IF(ISERROR($S1315),"",OFFSET('Smelter Reference List'!$G$4,$S1315-4,0))</f>
        <v/>
      </c>
      <c r="I1315" s="248" t="str">
        <f ca="1">IF(ISERROR($S1315),"",OFFSET('Smelter Reference List'!$H$4,$S1315-4,0))</f>
        <v/>
      </c>
      <c r="J1315" s="248" t="str">
        <f ca="1">IF(ISERROR($S1315),"",OFFSET('Smelter Reference List'!$I$4,$S1315-4,0))</f>
        <v/>
      </c>
      <c r="K1315" s="245"/>
      <c r="L1315" s="245"/>
      <c r="M1315" s="245"/>
      <c r="N1315" s="245"/>
      <c r="O1315" s="245"/>
      <c r="P1315" s="245"/>
      <c r="Q1315" s="246"/>
      <c r="R1315" s="233"/>
      <c r="S1315" s="234" t="e">
        <f>IF(C1315="",NA(),MATCH($B1315&amp;$C1315,'Smelter Reference List'!$J:$J,0))</f>
        <v>#N/A</v>
      </c>
      <c r="T1315" s="235"/>
      <c r="U1315" s="235">
        <f t="shared" ca="1" si="40"/>
        <v>0</v>
      </c>
      <c r="V1315" s="235"/>
      <c r="W1315" s="235"/>
      <c r="Y1315" s="228" t="str">
        <f t="shared" si="41"/>
        <v/>
      </c>
    </row>
    <row r="1316" spans="1:25" s="228" customFormat="1" ht="20.25">
      <c r="A1316" s="257"/>
      <c r="B1316" s="232" t="str">
        <f>IF(LEN(A1316)=0,"",INDEX('Smelter Reference List'!$A:$A,MATCH($A1316,'Smelter Reference List'!$E:$E,0)))</f>
        <v/>
      </c>
      <c r="C1316" s="297" t="str">
        <f>IF(LEN(A1316)=0,"",INDEX('Smelter Reference List'!$C:$C,MATCH($A1316,'Smelter Reference List'!$E:$E,0)))</f>
        <v/>
      </c>
      <c r="D1316" s="161" t="str">
        <f ca="1">IF(ISERROR($S1316),"",OFFSET('Smelter Reference List'!$C$4,$S1316-4,0)&amp;"")</f>
        <v/>
      </c>
      <c r="E1316" s="161" t="str">
        <f ca="1">IF(ISERROR($S1316),"",OFFSET('Smelter Reference List'!$D$4,$S1316-4,0)&amp;"")</f>
        <v/>
      </c>
      <c r="F1316" s="161" t="str">
        <f ca="1">IF(ISERROR($S1316),"",OFFSET('Smelter Reference List'!$E$4,$S1316-4,0))</f>
        <v/>
      </c>
      <c r="G1316" s="161" t="str">
        <f ca="1">IF(C1316=$U$4,"Enter smelter details", IF(ISERROR($S1316),"",OFFSET('Smelter Reference List'!$F$4,$S1316-4,0)))</f>
        <v/>
      </c>
      <c r="H1316" s="247" t="str">
        <f ca="1">IF(ISERROR($S1316),"",OFFSET('Smelter Reference List'!$G$4,$S1316-4,0))</f>
        <v/>
      </c>
      <c r="I1316" s="248" t="str">
        <f ca="1">IF(ISERROR($S1316),"",OFFSET('Smelter Reference List'!$H$4,$S1316-4,0))</f>
        <v/>
      </c>
      <c r="J1316" s="248" t="str">
        <f ca="1">IF(ISERROR($S1316),"",OFFSET('Smelter Reference List'!$I$4,$S1316-4,0))</f>
        <v/>
      </c>
      <c r="K1316" s="245"/>
      <c r="L1316" s="245"/>
      <c r="M1316" s="245"/>
      <c r="N1316" s="245"/>
      <c r="O1316" s="245"/>
      <c r="P1316" s="245"/>
      <c r="Q1316" s="246"/>
      <c r="R1316" s="233"/>
      <c r="S1316" s="234" t="e">
        <f>IF(C1316="",NA(),MATCH($B1316&amp;$C1316,'Smelter Reference List'!$J:$J,0))</f>
        <v>#N/A</v>
      </c>
      <c r="T1316" s="235"/>
      <c r="U1316" s="235">
        <f t="shared" ca="1" si="40"/>
        <v>0</v>
      </c>
      <c r="V1316" s="235"/>
      <c r="W1316" s="235"/>
      <c r="Y1316" s="228" t="str">
        <f t="shared" si="41"/>
        <v/>
      </c>
    </row>
    <row r="1317" spans="1:25" s="228" customFormat="1" ht="20.25">
      <c r="A1317" s="257"/>
      <c r="B1317" s="232" t="str">
        <f>IF(LEN(A1317)=0,"",INDEX('Smelter Reference List'!$A:$A,MATCH($A1317,'Smelter Reference List'!$E:$E,0)))</f>
        <v/>
      </c>
      <c r="C1317" s="297" t="str">
        <f>IF(LEN(A1317)=0,"",INDEX('Smelter Reference List'!$C:$C,MATCH($A1317,'Smelter Reference List'!$E:$E,0)))</f>
        <v/>
      </c>
      <c r="D1317" s="161" t="str">
        <f ca="1">IF(ISERROR($S1317),"",OFFSET('Smelter Reference List'!$C$4,$S1317-4,0)&amp;"")</f>
        <v/>
      </c>
      <c r="E1317" s="161" t="str">
        <f ca="1">IF(ISERROR($S1317),"",OFFSET('Smelter Reference List'!$D$4,$S1317-4,0)&amp;"")</f>
        <v/>
      </c>
      <c r="F1317" s="161" t="str">
        <f ca="1">IF(ISERROR($S1317),"",OFFSET('Smelter Reference List'!$E$4,$S1317-4,0))</f>
        <v/>
      </c>
      <c r="G1317" s="161" t="str">
        <f ca="1">IF(C1317=$U$4,"Enter smelter details", IF(ISERROR($S1317),"",OFFSET('Smelter Reference List'!$F$4,$S1317-4,0)))</f>
        <v/>
      </c>
      <c r="H1317" s="247" t="str">
        <f ca="1">IF(ISERROR($S1317),"",OFFSET('Smelter Reference List'!$G$4,$S1317-4,0))</f>
        <v/>
      </c>
      <c r="I1317" s="248" t="str">
        <f ca="1">IF(ISERROR($S1317),"",OFFSET('Smelter Reference List'!$H$4,$S1317-4,0))</f>
        <v/>
      </c>
      <c r="J1317" s="248" t="str">
        <f ca="1">IF(ISERROR($S1317),"",OFFSET('Smelter Reference List'!$I$4,$S1317-4,0))</f>
        <v/>
      </c>
      <c r="K1317" s="245"/>
      <c r="L1317" s="245"/>
      <c r="M1317" s="245"/>
      <c r="N1317" s="245"/>
      <c r="O1317" s="245"/>
      <c r="P1317" s="245"/>
      <c r="Q1317" s="246"/>
      <c r="R1317" s="233"/>
      <c r="S1317" s="234" t="e">
        <f>IF(C1317="",NA(),MATCH($B1317&amp;$C1317,'Smelter Reference List'!$J:$J,0))</f>
        <v>#N/A</v>
      </c>
      <c r="T1317" s="235"/>
      <c r="U1317" s="235">
        <f t="shared" ca="1" si="40"/>
        <v>0</v>
      </c>
      <c r="V1317" s="235"/>
      <c r="W1317" s="235"/>
      <c r="Y1317" s="228" t="str">
        <f t="shared" si="41"/>
        <v/>
      </c>
    </row>
    <row r="1318" spans="1:25" s="228" customFormat="1" ht="20.25">
      <c r="A1318" s="257"/>
      <c r="B1318" s="232" t="str">
        <f>IF(LEN(A1318)=0,"",INDEX('Smelter Reference List'!$A:$A,MATCH($A1318,'Smelter Reference List'!$E:$E,0)))</f>
        <v/>
      </c>
      <c r="C1318" s="297" t="str">
        <f>IF(LEN(A1318)=0,"",INDEX('Smelter Reference List'!$C:$C,MATCH($A1318,'Smelter Reference List'!$E:$E,0)))</f>
        <v/>
      </c>
      <c r="D1318" s="161" t="str">
        <f ca="1">IF(ISERROR($S1318),"",OFFSET('Smelter Reference List'!$C$4,$S1318-4,0)&amp;"")</f>
        <v/>
      </c>
      <c r="E1318" s="161" t="str">
        <f ca="1">IF(ISERROR($S1318),"",OFFSET('Smelter Reference List'!$D$4,$S1318-4,0)&amp;"")</f>
        <v/>
      </c>
      <c r="F1318" s="161" t="str">
        <f ca="1">IF(ISERROR($S1318),"",OFFSET('Smelter Reference List'!$E$4,$S1318-4,0))</f>
        <v/>
      </c>
      <c r="G1318" s="161" t="str">
        <f ca="1">IF(C1318=$U$4,"Enter smelter details", IF(ISERROR($S1318),"",OFFSET('Smelter Reference List'!$F$4,$S1318-4,0)))</f>
        <v/>
      </c>
      <c r="H1318" s="247" t="str">
        <f ca="1">IF(ISERROR($S1318),"",OFFSET('Smelter Reference List'!$G$4,$S1318-4,0))</f>
        <v/>
      </c>
      <c r="I1318" s="248" t="str">
        <f ca="1">IF(ISERROR($S1318),"",OFFSET('Smelter Reference List'!$H$4,$S1318-4,0))</f>
        <v/>
      </c>
      <c r="J1318" s="248" t="str">
        <f ca="1">IF(ISERROR($S1318),"",OFFSET('Smelter Reference List'!$I$4,$S1318-4,0))</f>
        <v/>
      </c>
      <c r="K1318" s="245"/>
      <c r="L1318" s="245"/>
      <c r="M1318" s="245"/>
      <c r="N1318" s="245"/>
      <c r="O1318" s="245"/>
      <c r="P1318" s="245"/>
      <c r="Q1318" s="246"/>
      <c r="R1318" s="233"/>
      <c r="S1318" s="234" t="e">
        <f>IF(C1318="",NA(),MATCH($B1318&amp;$C1318,'Smelter Reference List'!$J:$J,0))</f>
        <v>#N/A</v>
      </c>
      <c r="T1318" s="235"/>
      <c r="U1318" s="235">
        <f t="shared" ca="1" si="40"/>
        <v>0</v>
      </c>
      <c r="V1318" s="235"/>
      <c r="W1318" s="235"/>
      <c r="Y1318" s="228" t="str">
        <f t="shared" si="41"/>
        <v/>
      </c>
    </row>
    <row r="1319" spans="1:25" s="228" customFormat="1" ht="20.25">
      <c r="A1319" s="257"/>
      <c r="B1319" s="232" t="str">
        <f>IF(LEN(A1319)=0,"",INDEX('Smelter Reference List'!$A:$A,MATCH($A1319,'Smelter Reference List'!$E:$E,0)))</f>
        <v/>
      </c>
      <c r="C1319" s="297" t="str">
        <f>IF(LEN(A1319)=0,"",INDEX('Smelter Reference List'!$C:$C,MATCH($A1319,'Smelter Reference List'!$E:$E,0)))</f>
        <v/>
      </c>
      <c r="D1319" s="161" t="str">
        <f ca="1">IF(ISERROR($S1319),"",OFFSET('Smelter Reference List'!$C$4,$S1319-4,0)&amp;"")</f>
        <v/>
      </c>
      <c r="E1319" s="161" t="str">
        <f ca="1">IF(ISERROR($S1319),"",OFFSET('Smelter Reference List'!$D$4,$S1319-4,0)&amp;"")</f>
        <v/>
      </c>
      <c r="F1319" s="161" t="str">
        <f ca="1">IF(ISERROR($S1319),"",OFFSET('Smelter Reference List'!$E$4,$S1319-4,0))</f>
        <v/>
      </c>
      <c r="G1319" s="161" t="str">
        <f ca="1">IF(C1319=$U$4,"Enter smelter details", IF(ISERROR($S1319),"",OFFSET('Smelter Reference List'!$F$4,$S1319-4,0)))</f>
        <v/>
      </c>
      <c r="H1319" s="247" t="str">
        <f ca="1">IF(ISERROR($S1319),"",OFFSET('Smelter Reference List'!$G$4,$S1319-4,0))</f>
        <v/>
      </c>
      <c r="I1319" s="248" t="str">
        <f ca="1">IF(ISERROR($S1319),"",OFFSET('Smelter Reference List'!$H$4,$S1319-4,0))</f>
        <v/>
      </c>
      <c r="J1319" s="248" t="str">
        <f ca="1">IF(ISERROR($S1319),"",OFFSET('Smelter Reference List'!$I$4,$S1319-4,0))</f>
        <v/>
      </c>
      <c r="K1319" s="245"/>
      <c r="L1319" s="245"/>
      <c r="M1319" s="245"/>
      <c r="N1319" s="245"/>
      <c r="O1319" s="245"/>
      <c r="P1319" s="245"/>
      <c r="Q1319" s="246"/>
      <c r="R1319" s="233"/>
      <c r="S1319" s="234" t="e">
        <f>IF(C1319="",NA(),MATCH($B1319&amp;$C1319,'Smelter Reference List'!$J:$J,0))</f>
        <v>#N/A</v>
      </c>
      <c r="T1319" s="235"/>
      <c r="U1319" s="235">
        <f t="shared" ca="1" si="40"/>
        <v>0</v>
      </c>
      <c r="V1319" s="235"/>
      <c r="W1319" s="235"/>
      <c r="Y1319" s="228" t="str">
        <f t="shared" si="41"/>
        <v/>
      </c>
    </row>
    <row r="1320" spans="1:25" s="228" customFormat="1" ht="20.25">
      <c r="A1320" s="257"/>
      <c r="B1320" s="232" t="str">
        <f>IF(LEN(A1320)=0,"",INDEX('Smelter Reference List'!$A:$A,MATCH($A1320,'Smelter Reference List'!$E:$E,0)))</f>
        <v/>
      </c>
      <c r="C1320" s="297" t="str">
        <f>IF(LEN(A1320)=0,"",INDEX('Smelter Reference List'!$C:$C,MATCH($A1320,'Smelter Reference List'!$E:$E,0)))</f>
        <v/>
      </c>
      <c r="D1320" s="161" t="str">
        <f ca="1">IF(ISERROR($S1320),"",OFFSET('Smelter Reference List'!$C$4,$S1320-4,0)&amp;"")</f>
        <v/>
      </c>
      <c r="E1320" s="161" t="str">
        <f ca="1">IF(ISERROR($S1320),"",OFFSET('Smelter Reference List'!$D$4,$S1320-4,0)&amp;"")</f>
        <v/>
      </c>
      <c r="F1320" s="161" t="str">
        <f ca="1">IF(ISERROR($S1320),"",OFFSET('Smelter Reference List'!$E$4,$S1320-4,0))</f>
        <v/>
      </c>
      <c r="G1320" s="161" t="str">
        <f ca="1">IF(C1320=$U$4,"Enter smelter details", IF(ISERROR($S1320),"",OFFSET('Smelter Reference List'!$F$4,$S1320-4,0)))</f>
        <v/>
      </c>
      <c r="H1320" s="247" t="str">
        <f ca="1">IF(ISERROR($S1320),"",OFFSET('Smelter Reference List'!$G$4,$S1320-4,0))</f>
        <v/>
      </c>
      <c r="I1320" s="248" t="str">
        <f ca="1">IF(ISERROR($S1320),"",OFFSET('Smelter Reference List'!$H$4,$S1320-4,0))</f>
        <v/>
      </c>
      <c r="J1320" s="248" t="str">
        <f ca="1">IF(ISERROR($S1320),"",OFFSET('Smelter Reference List'!$I$4,$S1320-4,0))</f>
        <v/>
      </c>
      <c r="K1320" s="245"/>
      <c r="L1320" s="245"/>
      <c r="M1320" s="245"/>
      <c r="N1320" s="245"/>
      <c r="O1320" s="245"/>
      <c r="P1320" s="245"/>
      <c r="Q1320" s="246"/>
      <c r="R1320" s="233"/>
      <c r="S1320" s="234" t="e">
        <f>IF(C1320="",NA(),MATCH($B1320&amp;$C1320,'Smelter Reference List'!$J:$J,0))</f>
        <v>#N/A</v>
      </c>
      <c r="T1320" s="235"/>
      <c r="U1320" s="235">
        <f t="shared" ca="1" si="40"/>
        <v>0</v>
      </c>
      <c r="V1320" s="235"/>
      <c r="W1320" s="235"/>
      <c r="Y1320" s="228" t="str">
        <f t="shared" si="41"/>
        <v/>
      </c>
    </row>
    <row r="1321" spans="1:25" s="228" customFormat="1" ht="20.25">
      <c r="A1321" s="257"/>
      <c r="B1321" s="232" t="str">
        <f>IF(LEN(A1321)=0,"",INDEX('Smelter Reference List'!$A:$A,MATCH($A1321,'Smelter Reference List'!$E:$E,0)))</f>
        <v/>
      </c>
      <c r="C1321" s="297" t="str">
        <f>IF(LEN(A1321)=0,"",INDEX('Smelter Reference List'!$C:$C,MATCH($A1321,'Smelter Reference List'!$E:$E,0)))</f>
        <v/>
      </c>
      <c r="D1321" s="161" t="str">
        <f ca="1">IF(ISERROR($S1321),"",OFFSET('Smelter Reference List'!$C$4,$S1321-4,0)&amp;"")</f>
        <v/>
      </c>
      <c r="E1321" s="161" t="str">
        <f ca="1">IF(ISERROR($S1321),"",OFFSET('Smelter Reference List'!$D$4,$S1321-4,0)&amp;"")</f>
        <v/>
      </c>
      <c r="F1321" s="161" t="str">
        <f ca="1">IF(ISERROR($S1321),"",OFFSET('Smelter Reference List'!$E$4,$S1321-4,0))</f>
        <v/>
      </c>
      <c r="G1321" s="161" t="str">
        <f ca="1">IF(C1321=$U$4,"Enter smelter details", IF(ISERROR($S1321),"",OFFSET('Smelter Reference List'!$F$4,$S1321-4,0)))</f>
        <v/>
      </c>
      <c r="H1321" s="247" t="str">
        <f ca="1">IF(ISERROR($S1321),"",OFFSET('Smelter Reference List'!$G$4,$S1321-4,0))</f>
        <v/>
      </c>
      <c r="I1321" s="248" t="str">
        <f ca="1">IF(ISERROR($S1321),"",OFFSET('Smelter Reference List'!$H$4,$S1321-4,0))</f>
        <v/>
      </c>
      <c r="J1321" s="248" t="str">
        <f ca="1">IF(ISERROR($S1321),"",OFFSET('Smelter Reference List'!$I$4,$S1321-4,0))</f>
        <v/>
      </c>
      <c r="K1321" s="245"/>
      <c r="L1321" s="245"/>
      <c r="M1321" s="245"/>
      <c r="N1321" s="245"/>
      <c r="O1321" s="245"/>
      <c r="P1321" s="245"/>
      <c r="Q1321" s="246"/>
      <c r="R1321" s="233"/>
      <c r="S1321" s="234" t="e">
        <f>IF(C1321="",NA(),MATCH($B1321&amp;$C1321,'Smelter Reference List'!$J:$J,0))</f>
        <v>#N/A</v>
      </c>
      <c r="T1321" s="235"/>
      <c r="U1321" s="235">
        <f t="shared" ca="1" si="40"/>
        <v>0</v>
      </c>
      <c r="V1321" s="235"/>
      <c r="W1321" s="235"/>
      <c r="Y1321" s="228" t="str">
        <f t="shared" si="41"/>
        <v/>
      </c>
    </row>
    <row r="1322" spans="1:25" s="228" customFormat="1" ht="20.25">
      <c r="A1322" s="257"/>
      <c r="B1322" s="232" t="str">
        <f>IF(LEN(A1322)=0,"",INDEX('Smelter Reference List'!$A:$A,MATCH($A1322,'Smelter Reference List'!$E:$E,0)))</f>
        <v/>
      </c>
      <c r="C1322" s="297" t="str">
        <f>IF(LEN(A1322)=0,"",INDEX('Smelter Reference List'!$C:$C,MATCH($A1322,'Smelter Reference List'!$E:$E,0)))</f>
        <v/>
      </c>
      <c r="D1322" s="161" t="str">
        <f ca="1">IF(ISERROR($S1322),"",OFFSET('Smelter Reference List'!$C$4,$S1322-4,0)&amp;"")</f>
        <v/>
      </c>
      <c r="E1322" s="161" t="str">
        <f ca="1">IF(ISERROR($S1322),"",OFFSET('Smelter Reference List'!$D$4,$S1322-4,0)&amp;"")</f>
        <v/>
      </c>
      <c r="F1322" s="161" t="str">
        <f ca="1">IF(ISERROR($S1322),"",OFFSET('Smelter Reference List'!$E$4,$S1322-4,0))</f>
        <v/>
      </c>
      <c r="G1322" s="161" t="str">
        <f ca="1">IF(C1322=$U$4,"Enter smelter details", IF(ISERROR($S1322),"",OFFSET('Smelter Reference List'!$F$4,$S1322-4,0)))</f>
        <v/>
      </c>
      <c r="H1322" s="247" t="str">
        <f ca="1">IF(ISERROR($S1322),"",OFFSET('Smelter Reference List'!$G$4,$S1322-4,0))</f>
        <v/>
      </c>
      <c r="I1322" s="248" t="str">
        <f ca="1">IF(ISERROR($S1322),"",OFFSET('Smelter Reference List'!$H$4,$S1322-4,0))</f>
        <v/>
      </c>
      <c r="J1322" s="248" t="str">
        <f ca="1">IF(ISERROR($S1322),"",OFFSET('Smelter Reference List'!$I$4,$S1322-4,0))</f>
        <v/>
      </c>
      <c r="K1322" s="245"/>
      <c r="L1322" s="245"/>
      <c r="M1322" s="245"/>
      <c r="N1322" s="245"/>
      <c r="O1322" s="245"/>
      <c r="P1322" s="245"/>
      <c r="Q1322" s="246"/>
      <c r="R1322" s="233"/>
      <c r="S1322" s="234" t="e">
        <f>IF(C1322="",NA(),MATCH($B1322&amp;$C1322,'Smelter Reference List'!$J:$J,0))</f>
        <v>#N/A</v>
      </c>
      <c r="T1322" s="235"/>
      <c r="U1322" s="235">
        <f t="shared" ca="1" si="40"/>
        <v>0</v>
      </c>
      <c r="V1322" s="235"/>
      <c r="W1322" s="235"/>
      <c r="Y1322" s="228" t="str">
        <f t="shared" si="41"/>
        <v/>
      </c>
    </row>
    <row r="1323" spans="1:25" s="228" customFormat="1" ht="20.25">
      <c r="A1323" s="257"/>
      <c r="B1323" s="232" t="str">
        <f>IF(LEN(A1323)=0,"",INDEX('Smelter Reference List'!$A:$A,MATCH($A1323,'Smelter Reference List'!$E:$E,0)))</f>
        <v/>
      </c>
      <c r="C1323" s="297" t="str">
        <f>IF(LEN(A1323)=0,"",INDEX('Smelter Reference List'!$C:$C,MATCH($A1323,'Smelter Reference List'!$E:$E,0)))</f>
        <v/>
      </c>
      <c r="D1323" s="161" t="str">
        <f ca="1">IF(ISERROR($S1323),"",OFFSET('Smelter Reference List'!$C$4,$S1323-4,0)&amp;"")</f>
        <v/>
      </c>
      <c r="E1323" s="161" t="str">
        <f ca="1">IF(ISERROR($S1323),"",OFFSET('Smelter Reference List'!$D$4,$S1323-4,0)&amp;"")</f>
        <v/>
      </c>
      <c r="F1323" s="161" t="str">
        <f ca="1">IF(ISERROR($S1323),"",OFFSET('Smelter Reference List'!$E$4,$S1323-4,0))</f>
        <v/>
      </c>
      <c r="G1323" s="161" t="str">
        <f ca="1">IF(C1323=$U$4,"Enter smelter details", IF(ISERROR($S1323),"",OFFSET('Smelter Reference List'!$F$4,$S1323-4,0)))</f>
        <v/>
      </c>
      <c r="H1323" s="247" t="str">
        <f ca="1">IF(ISERROR($S1323),"",OFFSET('Smelter Reference List'!$G$4,$S1323-4,0))</f>
        <v/>
      </c>
      <c r="I1323" s="248" t="str">
        <f ca="1">IF(ISERROR($S1323),"",OFFSET('Smelter Reference List'!$H$4,$S1323-4,0))</f>
        <v/>
      </c>
      <c r="J1323" s="248" t="str">
        <f ca="1">IF(ISERROR($S1323),"",OFFSET('Smelter Reference List'!$I$4,$S1323-4,0))</f>
        <v/>
      </c>
      <c r="K1323" s="245"/>
      <c r="L1323" s="245"/>
      <c r="M1323" s="245"/>
      <c r="N1323" s="245"/>
      <c r="O1323" s="245"/>
      <c r="P1323" s="245"/>
      <c r="Q1323" s="246"/>
      <c r="R1323" s="233"/>
      <c r="S1323" s="234" t="e">
        <f>IF(C1323="",NA(),MATCH($B1323&amp;$C1323,'Smelter Reference List'!$J:$J,0))</f>
        <v>#N/A</v>
      </c>
      <c r="T1323" s="235"/>
      <c r="U1323" s="235">
        <f t="shared" ca="1" si="40"/>
        <v>0</v>
      </c>
      <c r="V1323" s="235"/>
      <c r="W1323" s="235"/>
      <c r="Y1323" s="228" t="str">
        <f t="shared" si="41"/>
        <v/>
      </c>
    </row>
    <row r="1324" spans="1:25" s="228" customFormat="1" ht="20.25">
      <c r="A1324" s="257"/>
      <c r="B1324" s="232" t="str">
        <f>IF(LEN(A1324)=0,"",INDEX('Smelter Reference List'!$A:$A,MATCH($A1324,'Smelter Reference List'!$E:$E,0)))</f>
        <v/>
      </c>
      <c r="C1324" s="297" t="str">
        <f>IF(LEN(A1324)=0,"",INDEX('Smelter Reference List'!$C:$C,MATCH($A1324,'Smelter Reference List'!$E:$E,0)))</f>
        <v/>
      </c>
      <c r="D1324" s="161" t="str">
        <f ca="1">IF(ISERROR($S1324),"",OFFSET('Smelter Reference List'!$C$4,$S1324-4,0)&amp;"")</f>
        <v/>
      </c>
      <c r="E1324" s="161" t="str">
        <f ca="1">IF(ISERROR($S1324),"",OFFSET('Smelter Reference List'!$D$4,$S1324-4,0)&amp;"")</f>
        <v/>
      </c>
      <c r="F1324" s="161" t="str">
        <f ca="1">IF(ISERROR($S1324),"",OFFSET('Smelter Reference List'!$E$4,$S1324-4,0))</f>
        <v/>
      </c>
      <c r="G1324" s="161" t="str">
        <f ca="1">IF(C1324=$U$4,"Enter smelter details", IF(ISERROR($S1324),"",OFFSET('Smelter Reference List'!$F$4,$S1324-4,0)))</f>
        <v/>
      </c>
      <c r="H1324" s="247" t="str">
        <f ca="1">IF(ISERROR($S1324),"",OFFSET('Smelter Reference List'!$G$4,$S1324-4,0))</f>
        <v/>
      </c>
      <c r="I1324" s="248" t="str">
        <f ca="1">IF(ISERROR($S1324),"",OFFSET('Smelter Reference List'!$H$4,$S1324-4,0))</f>
        <v/>
      </c>
      <c r="J1324" s="248" t="str">
        <f ca="1">IF(ISERROR($S1324),"",OFFSET('Smelter Reference List'!$I$4,$S1324-4,0))</f>
        <v/>
      </c>
      <c r="K1324" s="245"/>
      <c r="L1324" s="245"/>
      <c r="M1324" s="245"/>
      <c r="N1324" s="245"/>
      <c r="O1324" s="245"/>
      <c r="P1324" s="245"/>
      <c r="Q1324" s="246"/>
      <c r="R1324" s="233"/>
      <c r="S1324" s="234" t="e">
        <f>IF(C1324="",NA(),MATCH($B1324&amp;$C1324,'Smelter Reference List'!$J:$J,0))</f>
        <v>#N/A</v>
      </c>
      <c r="T1324" s="235"/>
      <c r="U1324" s="235">
        <f t="shared" ca="1" si="40"/>
        <v>0</v>
      </c>
      <c r="V1324" s="235"/>
      <c r="W1324" s="235"/>
      <c r="Y1324" s="228" t="str">
        <f t="shared" si="41"/>
        <v/>
      </c>
    </row>
    <row r="1325" spans="1:25" s="228" customFormat="1" ht="20.25">
      <c r="A1325" s="257"/>
      <c r="B1325" s="232" t="str">
        <f>IF(LEN(A1325)=0,"",INDEX('Smelter Reference List'!$A:$A,MATCH($A1325,'Smelter Reference List'!$E:$E,0)))</f>
        <v/>
      </c>
      <c r="C1325" s="297" t="str">
        <f>IF(LEN(A1325)=0,"",INDEX('Smelter Reference List'!$C:$C,MATCH($A1325,'Smelter Reference List'!$E:$E,0)))</f>
        <v/>
      </c>
      <c r="D1325" s="161" t="str">
        <f ca="1">IF(ISERROR($S1325),"",OFFSET('Smelter Reference List'!$C$4,$S1325-4,0)&amp;"")</f>
        <v/>
      </c>
      <c r="E1325" s="161" t="str">
        <f ca="1">IF(ISERROR($S1325),"",OFFSET('Smelter Reference List'!$D$4,$S1325-4,0)&amp;"")</f>
        <v/>
      </c>
      <c r="F1325" s="161" t="str">
        <f ca="1">IF(ISERROR($S1325),"",OFFSET('Smelter Reference List'!$E$4,$S1325-4,0))</f>
        <v/>
      </c>
      <c r="G1325" s="161" t="str">
        <f ca="1">IF(C1325=$U$4,"Enter smelter details", IF(ISERROR($S1325),"",OFFSET('Smelter Reference List'!$F$4,$S1325-4,0)))</f>
        <v/>
      </c>
      <c r="H1325" s="247" t="str">
        <f ca="1">IF(ISERROR($S1325),"",OFFSET('Smelter Reference List'!$G$4,$S1325-4,0))</f>
        <v/>
      </c>
      <c r="I1325" s="248" t="str">
        <f ca="1">IF(ISERROR($S1325),"",OFFSET('Smelter Reference List'!$H$4,$S1325-4,0))</f>
        <v/>
      </c>
      <c r="J1325" s="248" t="str">
        <f ca="1">IF(ISERROR($S1325),"",OFFSET('Smelter Reference List'!$I$4,$S1325-4,0))</f>
        <v/>
      </c>
      <c r="K1325" s="245"/>
      <c r="L1325" s="245"/>
      <c r="M1325" s="245"/>
      <c r="N1325" s="245"/>
      <c r="O1325" s="245"/>
      <c r="P1325" s="245"/>
      <c r="Q1325" s="246"/>
      <c r="R1325" s="233"/>
      <c r="S1325" s="234" t="e">
        <f>IF(C1325="",NA(),MATCH($B1325&amp;$C1325,'Smelter Reference List'!$J:$J,0))</f>
        <v>#N/A</v>
      </c>
      <c r="T1325" s="235"/>
      <c r="U1325" s="235">
        <f t="shared" ca="1" si="40"/>
        <v>0</v>
      </c>
      <c r="V1325" s="235"/>
      <c r="W1325" s="235"/>
      <c r="Y1325" s="228" t="str">
        <f t="shared" si="41"/>
        <v/>
      </c>
    </row>
    <row r="1326" spans="1:25" s="228" customFormat="1" ht="20.25">
      <c r="A1326" s="257"/>
      <c r="B1326" s="232" t="str">
        <f>IF(LEN(A1326)=0,"",INDEX('Smelter Reference List'!$A:$A,MATCH($A1326,'Smelter Reference List'!$E:$E,0)))</f>
        <v/>
      </c>
      <c r="C1326" s="297" t="str">
        <f>IF(LEN(A1326)=0,"",INDEX('Smelter Reference List'!$C:$C,MATCH($A1326,'Smelter Reference List'!$E:$E,0)))</f>
        <v/>
      </c>
      <c r="D1326" s="161" t="str">
        <f ca="1">IF(ISERROR($S1326),"",OFFSET('Smelter Reference List'!$C$4,$S1326-4,0)&amp;"")</f>
        <v/>
      </c>
      <c r="E1326" s="161" t="str">
        <f ca="1">IF(ISERROR($S1326),"",OFFSET('Smelter Reference List'!$D$4,$S1326-4,0)&amp;"")</f>
        <v/>
      </c>
      <c r="F1326" s="161" t="str">
        <f ca="1">IF(ISERROR($S1326),"",OFFSET('Smelter Reference List'!$E$4,$S1326-4,0))</f>
        <v/>
      </c>
      <c r="G1326" s="161" t="str">
        <f ca="1">IF(C1326=$U$4,"Enter smelter details", IF(ISERROR($S1326),"",OFFSET('Smelter Reference List'!$F$4,$S1326-4,0)))</f>
        <v/>
      </c>
      <c r="H1326" s="247" t="str">
        <f ca="1">IF(ISERROR($S1326),"",OFFSET('Smelter Reference List'!$G$4,$S1326-4,0))</f>
        <v/>
      </c>
      <c r="I1326" s="248" t="str">
        <f ca="1">IF(ISERROR($S1326),"",OFFSET('Smelter Reference List'!$H$4,$S1326-4,0))</f>
        <v/>
      </c>
      <c r="J1326" s="248" t="str">
        <f ca="1">IF(ISERROR($S1326),"",OFFSET('Smelter Reference List'!$I$4,$S1326-4,0))</f>
        <v/>
      </c>
      <c r="K1326" s="245"/>
      <c r="L1326" s="245"/>
      <c r="M1326" s="245"/>
      <c r="N1326" s="245"/>
      <c r="O1326" s="245"/>
      <c r="P1326" s="245"/>
      <c r="Q1326" s="246"/>
      <c r="R1326" s="233"/>
      <c r="S1326" s="234" t="e">
        <f>IF(C1326="",NA(),MATCH($B1326&amp;$C1326,'Smelter Reference List'!$J:$J,0))</f>
        <v>#N/A</v>
      </c>
      <c r="T1326" s="235"/>
      <c r="U1326" s="235">
        <f t="shared" ca="1" si="40"/>
        <v>0</v>
      </c>
      <c r="V1326" s="235"/>
      <c r="W1326" s="235"/>
      <c r="Y1326" s="228" t="str">
        <f t="shared" si="41"/>
        <v/>
      </c>
    </row>
    <row r="1327" spans="1:25" s="228" customFormat="1" ht="20.25">
      <c r="A1327" s="257"/>
      <c r="B1327" s="232" t="str">
        <f>IF(LEN(A1327)=0,"",INDEX('Smelter Reference List'!$A:$A,MATCH($A1327,'Smelter Reference List'!$E:$E,0)))</f>
        <v/>
      </c>
      <c r="C1327" s="297" t="str">
        <f>IF(LEN(A1327)=0,"",INDEX('Smelter Reference List'!$C:$C,MATCH($A1327,'Smelter Reference List'!$E:$E,0)))</f>
        <v/>
      </c>
      <c r="D1327" s="161" t="str">
        <f ca="1">IF(ISERROR($S1327),"",OFFSET('Smelter Reference List'!$C$4,$S1327-4,0)&amp;"")</f>
        <v/>
      </c>
      <c r="E1327" s="161" t="str">
        <f ca="1">IF(ISERROR($S1327),"",OFFSET('Smelter Reference List'!$D$4,$S1327-4,0)&amp;"")</f>
        <v/>
      </c>
      <c r="F1327" s="161" t="str">
        <f ca="1">IF(ISERROR($S1327),"",OFFSET('Smelter Reference List'!$E$4,$S1327-4,0))</f>
        <v/>
      </c>
      <c r="G1327" s="161" t="str">
        <f ca="1">IF(C1327=$U$4,"Enter smelter details", IF(ISERROR($S1327),"",OFFSET('Smelter Reference List'!$F$4,$S1327-4,0)))</f>
        <v/>
      </c>
      <c r="H1327" s="247" t="str">
        <f ca="1">IF(ISERROR($S1327),"",OFFSET('Smelter Reference List'!$G$4,$S1327-4,0))</f>
        <v/>
      </c>
      <c r="I1327" s="248" t="str">
        <f ca="1">IF(ISERROR($S1327),"",OFFSET('Smelter Reference List'!$H$4,$S1327-4,0))</f>
        <v/>
      </c>
      <c r="J1327" s="248" t="str">
        <f ca="1">IF(ISERROR($S1327),"",OFFSET('Smelter Reference List'!$I$4,$S1327-4,0))</f>
        <v/>
      </c>
      <c r="K1327" s="245"/>
      <c r="L1327" s="245"/>
      <c r="M1327" s="245"/>
      <c r="N1327" s="245"/>
      <c r="O1327" s="245"/>
      <c r="P1327" s="245"/>
      <c r="Q1327" s="246"/>
      <c r="R1327" s="233"/>
      <c r="S1327" s="234" t="e">
        <f>IF(C1327="",NA(),MATCH($B1327&amp;$C1327,'Smelter Reference List'!$J:$J,0))</f>
        <v>#N/A</v>
      </c>
      <c r="T1327" s="235"/>
      <c r="U1327" s="235">
        <f t="shared" ca="1" si="40"/>
        <v>0</v>
      </c>
      <c r="V1327" s="235"/>
      <c r="W1327" s="235"/>
      <c r="Y1327" s="228" t="str">
        <f t="shared" si="41"/>
        <v/>
      </c>
    </row>
    <row r="1328" spans="1:25" s="228" customFormat="1" ht="20.25">
      <c r="A1328" s="257"/>
      <c r="B1328" s="232" t="str">
        <f>IF(LEN(A1328)=0,"",INDEX('Smelter Reference List'!$A:$A,MATCH($A1328,'Smelter Reference List'!$E:$E,0)))</f>
        <v/>
      </c>
      <c r="C1328" s="297" t="str">
        <f>IF(LEN(A1328)=0,"",INDEX('Smelter Reference List'!$C:$C,MATCH($A1328,'Smelter Reference List'!$E:$E,0)))</f>
        <v/>
      </c>
      <c r="D1328" s="161" t="str">
        <f ca="1">IF(ISERROR($S1328),"",OFFSET('Smelter Reference List'!$C$4,$S1328-4,0)&amp;"")</f>
        <v/>
      </c>
      <c r="E1328" s="161" t="str">
        <f ca="1">IF(ISERROR($S1328),"",OFFSET('Smelter Reference List'!$D$4,$S1328-4,0)&amp;"")</f>
        <v/>
      </c>
      <c r="F1328" s="161" t="str">
        <f ca="1">IF(ISERROR($S1328),"",OFFSET('Smelter Reference List'!$E$4,$S1328-4,0))</f>
        <v/>
      </c>
      <c r="G1328" s="161" t="str">
        <f ca="1">IF(C1328=$U$4,"Enter smelter details", IF(ISERROR($S1328),"",OFFSET('Smelter Reference List'!$F$4,$S1328-4,0)))</f>
        <v/>
      </c>
      <c r="H1328" s="247" t="str">
        <f ca="1">IF(ISERROR($S1328),"",OFFSET('Smelter Reference List'!$G$4,$S1328-4,0))</f>
        <v/>
      </c>
      <c r="I1328" s="248" t="str">
        <f ca="1">IF(ISERROR($S1328),"",OFFSET('Smelter Reference List'!$H$4,$S1328-4,0))</f>
        <v/>
      </c>
      <c r="J1328" s="248" t="str">
        <f ca="1">IF(ISERROR($S1328),"",OFFSET('Smelter Reference List'!$I$4,$S1328-4,0))</f>
        <v/>
      </c>
      <c r="K1328" s="245"/>
      <c r="L1328" s="245"/>
      <c r="M1328" s="245"/>
      <c r="N1328" s="245"/>
      <c r="O1328" s="245"/>
      <c r="P1328" s="245"/>
      <c r="Q1328" s="246"/>
      <c r="R1328" s="233"/>
      <c r="S1328" s="234" t="e">
        <f>IF(C1328="",NA(),MATCH($B1328&amp;$C1328,'Smelter Reference List'!$J:$J,0))</f>
        <v>#N/A</v>
      </c>
      <c r="T1328" s="235"/>
      <c r="U1328" s="235">
        <f t="shared" ca="1" si="40"/>
        <v>0</v>
      </c>
      <c r="V1328" s="235"/>
      <c r="W1328" s="235"/>
      <c r="Y1328" s="228" t="str">
        <f t="shared" si="41"/>
        <v/>
      </c>
    </row>
    <row r="1329" spans="1:25" s="228" customFormat="1" ht="20.25">
      <c r="A1329" s="257"/>
      <c r="B1329" s="232" t="str">
        <f>IF(LEN(A1329)=0,"",INDEX('Smelter Reference List'!$A:$A,MATCH($A1329,'Smelter Reference List'!$E:$E,0)))</f>
        <v/>
      </c>
      <c r="C1329" s="297" t="str">
        <f>IF(LEN(A1329)=0,"",INDEX('Smelter Reference List'!$C:$C,MATCH($A1329,'Smelter Reference List'!$E:$E,0)))</f>
        <v/>
      </c>
      <c r="D1329" s="161" t="str">
        <f ca="1">IF(ISERROR($S1329),"",OFFSET('Smelter Reference List'!$C$4,$S1329-4,0)&amp;"")</f>
        <v/>
      </c>
      <c r="E1329" s="161" t="str">
        <f ca="1">IF(ISERROR($S1329),"",OFFSET('Smelter Reference List'!$D$4,$S1329-4,0)&amp;"")</f>
        <v/>
      </c>
      <c r="F1329" s="161" t="str">
        <f ca="1">IF(ISERROR($S1329),"",OFFSET('Smelter Reference List'!$E$4,$S1329-4,0))</f>
        <v/>
      </c>
      <c r="G1329" s="161" t="str">
        <f ca="1">IF(C1329=$U$4,"Enter smelter details", IF(ISERROR($S1329),"",OFFSET('Smelter Reference List'!$F$4,$S1329-4,0)))</f>
        <v/>
      </c>
      <c r="H1329" s="247" t="str">
        <f ca="1">IF(ISERROR($S1329),"",OFFSET('Smelter Reference List'!$G$4,$S1329-4,0))</f>
        <v/>
      </c>
      <c r="I1329" s="248" t="str">
        <f ca="1">IF(ISERROR($S1329),"",OFFSET('Smelter Reference List'!$H$4,$S1329-4,0))</f>
        <v/>
      </c>
      <c r="J1329" s="248" t="str">
        <f ca="1">IF(ISERROR($S1329),"",OFFSET('Smelter Reference List'!$I$4,$S1329-4,0))</f>
        <v/>
      </c>
      <c r="K1329" s="245"/>
      <c r="L1329" s="245"/>
      <c r="M1329" s="245"/>
      <c r="N1329" s="245"/>
      <c r="O1329" s="245"/>
      <c r="P1329" s="245"/>
      <c r="Q1329" s="246"/>
      <c r="R1329" s="233"/>
      <c r="S1329" s="234" t="e">
        <f>IF(C1329="",NA(),MATCH($B1329&amp;$C1329,'Smelter Reference List'!$J:$J,0))</f>
        <v>#N/A</v>
      </c>
      <c r="T1329" s="235"/>
      <c r="U1329" s="235">
        <f t="shared" ca="1" si="40"/>
        <v>0</v>
      </c>
      <c r="V1329" s="235"/>
      <c r="W1329" s="235"/>
      <c r="Y1329" s="228" t="str">
        <f t="shared" si="41"/>
        <v/>
      </c>
    </row>
    <row r="1330" spans="1:25" s="228" customFormat="1" ht="20.25">
      <c r="A1330" s="257"/>
      <c r="B1330" s="232" t="str">
        <f>IF(LEN(A1330)=0,"",INDEX('Smelter Reference List'!$A:$A,MATCH($A1330,'Smelter Reference List'!$E:$E,0)))</f>
        <v/>
      </c>
      <c r="C1330" s="297" t="str">
        <f>IF(LEN(A1330)=0,"",INDEX('Smelter Reference List'!$C:$C,MATCH($A1330,'Smelter Reference List'!$E:$E,0)))</f>
        <v/>
      </c>
      <c r="D1330" s="161" t="str">
        <f ca="1">IF(ISERROR($S1330),"",OFFSET('Smelter Reference List'!$C$4,$S1330-4,0)&amp;"")</f>
        <v/>
      </c>
      <c r="E1330" s="161" t="str">
        <f ca="1">IF(ISERROR($S1330),"",OFFSET('Smelter Reference List'!$D$4,$S1330-4,0)&amp;"")</f>
        <v/>
      </c>
      <c r="F1330" s="161" t="str">
        <f ca="1">IF(ISERROR($S1330),"",OFFSET('Smelter Reference List'!$E$4,$S1330-4,0))</f>
        <v/>
      </c>
      <c r="G1330" s="161" t="str">
        <f ca="1">IF(C1330=$U$4,"Enter smelter details", IF(ISERROR($S1330),"",OFFSET('Smelter Reference List'!$F$4,$S1330-4,0)))</f>
        <v/>
      </c>
      <c r="H1330" s="247" t="str">
        <f ca="1">IF(ISERROR($S1330),"",OFFSET('Smelter Reference List'!$G$4,$S1330-4,0))</f>
        <v/>
      </c>
      <c r="I1330" s="248" t="str">
        <f ca="1">IF(ISERROR($S1330),"",OFFSET('Smelter Reference List'!$H$4,$S1330-4,0))</f>
        <v/>
      </c>
      <c r="J1330" s="248" t="str">
        <f ca="1">IF(ISERROR($S1330),"",OFFSET('Smelter Reference List'!$I$4,$S1330-4,0))</f>
        <v/>
      </c>
      <c r="K1330" s="245"/>
      <c r="L1330" s="245"/>
      <c r="M1330" s="245"/>
      <c r="N1330" s="245"/>
      <c r="O1330" s="245"/>
      <c r="P1330" s="245"/>
      <c r="Q1330" s="246"/>
      <c r="R1330" s="233"/>
      <c r="S1330" s="234" t="e">
        <f>IF(C1330="",NA(),MATCH($B1330&amp;$C1330,'Smelter Reference List'!$J:$J,0))</f>
        <v>#N/A</v>
      </c>
      <c r="T1330" s="235"/>
      <c r="U1330" s="235">
        <f t="shared" ca="1" si="40"/>
        <v>0</v>
      </c>
      <c r="V1330" s="235"/>
      <c r="W1330" s="235"/>
      <c r="Y1330" s="228" t="str">
        <f t="shared" si="41"/>
        <v/>
      </c>
    </row>
    <row r="1331" spans="1:25" s="228" customFormat="1" ht="20.25">
      <c r="A1331" s="257"/>
      <c r="B1331" s="232" t="str">
        <f>IF(LEN(A1331)=0,"",INDEX('Smelter Reference List'!$A:$A,MATCH($A1331,'Smelter Reference List'!$E:$E,0)))</f>
        <v/>
      </c>
      <c r="C1331" s="297" t="str">
        <f>IF(LEN(A1331)=0,"",INDEX('Smelter Reference List'!$C:$C,MATCH($A1331,'Smelter Reference List'!$E:$E,0)))</f>
        <v/>
      </c>
      <c r="D1331" s="161" t="str">
        <f ca="1">IF(ISERROR($S1331),"",OFFSET('Smelter Reference List'!$C$4,$S1331-4,0)&amp;"")</f>
        <v/>
      </c>
      <c r="E1331" s="161" t="str">
        <f ca="1">IF(ISERROR($S1331),"",OFFSET('Smelter Reference List'!$D$4,$S1331-4,0)&amp;"")</f>
        <v/>
      </c>
      <c r="F1331" s="161" t="str">
        <f ca="1">IF(ISERROR($S1331),"",OFFSET('Smelter Reference List'!$E$4,$S1331-4,0))</f>
        <v/>
      </c>
      <c r="G1331" s="161" t="str">
        <f ca="1">IF(C1331=$U$4,"Enter smelter details", IF(ISERROR($S1331),"",OFFSET('Smelter Reference List'!$F$4,$S1331-4,0)))</f>
        <v/>
      </c>
      <c r="H1331" s="247" t="str">
        <f ca="1">IF(ISERROR($S1331),"",OFFSET('Smelter Reference List'!$G$4,$S1331-4,0))</f>
        <v/>
      </c>
      <c r="I1331" s="248" t="str">
        <f ca="1">IF(ISERROR($S1331),"",OFFSET('Smelter Reference List'!$H$4,$S1331-4,0))</f>
        <v/>
      </c>
      <c r="J1331" s="248" t="str">
        <f ca="1">IF(ISERROR($S1331),"",OFFSET('Smelter Reference List'!$I$4,$S1331-4,0))</f>
        <v/>
      </c>
      <c r="K1331" s="245"/>
      <c r="L1331" s="245"/>
      <c r="M1331" s="245"/>
      <c r="N1331" s="245"/>
      <c r="O1331" s="245"/>
      <c r="P1331" s="245"/>
      <c r="Q1331" s="246"/>
      <c r="R1331" s="233"/>
      <c r="S1331" s="234" t="e">
        <f>IF(C1331="",NA(),MATCH($B1331&amp;$C1331,'Smelter Reference List'!$J:$J,0))</f>
        <v>#N/A</v>
      </c>
      <c r="T1331" s="235"/>
      <c r="U1331" s="235">
        <f t="shared" ca="1" si="40"/>
        <v>0</v>
      </c>
      <c r="V1331" s="235"/>
      <c r="W1331" s="235"/>
      <c r="Y1331" s="228" t="str">
        <f t="shared" si="41"/>
        <v/>
      </c>
    </row>
    <row r="1332" spans="1:25" s="228" customFormat="1" ht="20.25">
      <c r="A1332" s="257"/>
      <c r="B1332" s="232" t="str">
        <f>IF(LEN(A1332)=0,"",INDEX('Smelter Reference List'!$A:$A,MATCH($A1332,'Smelter Reference List'!$E:$E,0)))</f>
        <v/>
      </c>
      <c r="C1332" s="297" t="str">
        <f>IF(LEN(A1332)=0,"",INDEX('Smelter Reference List'!$C:$C,MATCH($A1332,'Smelter Reference List'!$E:$E,0)))</f>
        <v/>
      </c>
      <c r="D1332" s="161" t="str">
        <f ca="1">IF(ISERROR($S1332),"",OFFSET('Smelter Reference List'!$C$4,$S1332-4,0)&amp;"")</f>
        <v/>
      </c>
      <c r="E1332" s="161" t="str">
        <f ca="1">IF(ISERROR($S1332),"",OFFSET('Smelter Reference List'!$D$4,$S1332-4,0)&amp;"")</f>
        <v/>
      </c>
      <c r="F1332" s="161" t="str">
        <f ca="1">IF(ISERROR($S1332),"",OFFSET('Smelter Reference List'!$E$4,$S1332-4,0))</f>
        <v/>
      </c>
      <c r="G1332" s="161" t="str">
        <f ca="1">IF(C1332=$U$4,"Enter smelter details", IF(ISERROR($S1332),"",OFFSET('Smelter Reference List'!$F$4,$S1332-4,0)))</f>
        <v/>
      </c>
      <c r="H1332" s="247" t="str">
        <f ca="1">IF(ISERROR($S1332),"",OFFSET('Smelter Reference List'!$G$4,$S1332-4,0))</f>
        <v/>
      </c>
      <c r="I1332" s="248" t="str">
        <f ca="1">IF(ISERROR($S1332),"",OFFSET('Smelter Reference List'!$H$4,$S1332-4,0))</f>
        <v/>
      </c>
      <c r="J1332" s="248" t="str">
        <f ca="1">IF(ISERROR($S1332),"",OFFSET('Smelter Reference List'!$I$4,$S1332-4,0))</f>
        <v/>
      </c>
      <c r="K1332" s="245"/>
      <c r="L1332" s="245"/>
      <c r="M1332" s="245"/>
      <c r="N1332" s="245"/>
      <c r="O1332" s="245"/>
      <c r="P1332" s="245"/>
      <c r="Q1332" s="246"/>
      <c r="R1332" s="233"/>
      <c r="S1332" s="234" t="e">
        <f>IF(C1332="",NA(),MATCH($B1332&amp;$C1332,'Smelter Reference List'!$J:$J,0))</f>
        <v>#N/A</v>
      </c>
      <c r="T1332" s="235"/>
      <c r="U1332" s="235">
        <f t="shared" ca="1" si="40"/>
        <v>0</v>
      </c>
      <c r="V1332" s="235"/>
      <c r="W1332" s="235"/>
      <c r="Y1332" s="228" t="str">
        <f t="shared" si="41"/>
        <v/>
      </c>
    </row>
    <row r="1333" spans="1:25" s="228" customFormat="1" ht="20.25">
      <c r="A1333" s="257"/>
      <c r="B1333" s="232" t="str">
        <f>IF(LEN(A1333)=0,"",INDEX('Smelter Reference List'!$A:$A,MATCH($A1333,'Smelter Reference List'!$E:$E,0)))</f>
        <v/>
      </c>
      <c r="C1333" s="297" t="str">
        <f>IF(LEN(A1333)=0,"",INDEX('Smelter Reference List'!$C:$C,MATCH($A1333,'Smelter Reference List'!$E:$E,0)))</f>
        <v/>
      </c>
      <c r="D1333" s="161" t="str">
        <f ca="1">IF(ISERROR($S1333),"",OFFSET('Smelter Reference List'!$C$4,$S1333-4,0)&amp;"")</f>
        <v/>
      </c>
      <c r="E1333" s="161" t="str">
        <f ca="1">IF(ISERROR($S1333),"",OFFSET('Smelter Reference List'!$D$4,$S1333-4,0)&amp;"")</f>
        <v/>
      </c>
      <c r="F1333" s="161" t="str">
        <f ca="1">IF(ISERROR($S1333),"",OFFSET('Smelter Reference List'!$E$4,$S1333-4,0))</f>
        <v/>
      </c>
      <c r="G1333" s="161" t="str">
        <f ca="1">IF(C1333=$U$4,"Enter smelter details", IF(ISERROR($S1333),"",OFFSET('Smelter Reference List'!$F$4,$S1333-4,0)))</f>
        <v/>
      </c>
      <c r="H1333" s="247" t="str">
        <f ca="1">IF(ISERROR($S1333),"",OFFSET('Smelter Reference List'!$G$4,$S1333-4,0))</f>
        <v/>
      </c>
      <c r="I1333" s="248" t="str">
        <f ca="1">IF(ISERROR($S1333),"",OFFSET('Smelter Reference List'!$H$4,$S1333-4,0))</f>
        <v/>
      </c>
      <c r="J1333" s="248" t="str">
        <f ca="1">IF(ISERROR($S1333),"",OFFSET('Smelter Reference List'!$I$4,$S1333-4,0))</f>
        <v/>
      </c>
      <c r="K1333" s="245"/>
      <c r="L1333" s="245"/>
      <c r="M1333" s="245"/>
      <c r="N1333" s="245"/>
      <c r="O1333" s="245"/>
      <c r="P1333" s="245"/>
      <c r="Q1333" s="246"/>
      <c r="R1333" s="233"/>
      <c r="S1333" s="234" t="e">
        <f>IF(C1333="",NA(),MATCH($B1333&amp;$C1333,'Smelter Reference List'!$J:$J,0))</f>
        <v>#N/A</v>
      </c>
      <c r="T1333" s="235"/>
      <c r="U1333" s="235">
        <f t="shared" ca="1" si="40"/>
        <v>0</v>
      </c>
      <c r="V1333" s="235"/>
      <c r="W1333" s="235"/>
      <c r="Y1333" s="228" t="str">
        <f t="shared" si="41"/>
        <v/>
      </c>
    </row>
    <row r="1334" spans="1:25" s="228" customFormat="1" ht="20.25">
      <c r="A1334" s="257"/>
      <c r="B1334" s="232" t="str">
        <f>IF(LEN(A1334)=0,"",INDEX('Smelter Reference List'!$A:$A,MATCH($A1334,'Smelter Reference List'!$E:$E,0)))</f>
        <v/>
      </c>
      <c r="C1334" s="297" t="str">
        <f>IF(LEN(A1334)=0,"",INDEX('Smelter Reference List'!$C:$C,MATCH($A1334,'Smelter Reference List'!$E:$E,0)))</f>
        <v/>
      </c>
      <c r="D1334" s="161" t="str">
        <f ca="1">IF(ISERROR($S1334),"",OFFSET('Smelter Reference List'!$C$4,$S1334-4,0)&amp;"")</f>
        <v/>
      </c>
      <c r="E1334" s="161" t="str">
        <f ca="1">IF(ISERROR($S1334),"",OFFSET('Smelter Reference List'!$D$4,$S1334-4,0)&amp;"")</f>
        <v/>
      </c>
      <c r="F1334" s="161" t="str">
        <f ca="1">IF(ISERROR($S1334),"",OFFSET('Smelter Reference List'!$E$4,$S1334-4,0))</f>
        <v/>
      </c>
      <c r="G1334" s="161" t="str">
        <f ca="1">IF(C1334=$U$4,"Enter smelter details", IF(ISERROR($S1334),"",OFFSET('Smelter Reference List'!$F$4,$S1334-4,0)))</f>
        <v/>
      </c>
      <c r="H1334" s="247" t="str">
        <f ca="1">IF(ISERROR($S1334),"",OFFSET('Smelter Reference List'!$G$4,$S1334-4,0))</f>
        <v/>
      </c>
      <c r="I1334" s="248" t="str">
        <f ca="1">IF(ISERROR($S1334),"",OFFSET('Smelter Reference List'!$H$4,$S1334-4,0))</f>
        <v/>
      </c>
      <c r="J1334" s="248" t="str">
        <f ca="1">IF(ISERROR($S1334),"",OFFSET('Smelter Reference List'!$I$4,$S1334-4,0))</f>
        <v/>
      </c>
      <c r="K1334" s="245"/>
      <c r="L1334" s="245"/>
      <c r="M1334" s="245"/>
      <c r="N1334" s="245"/>
      <c r="O1334" s="245"/>
      <c r="P1334" s="245"/>
      <c r="Q1334" s="246"/>
      <c r="R1334" s="233"/>
      <c r="S1334" s="234" t="e">
        <f>IF(C1334="",NA(),MATCH($B1334&amp;$C1334,'Smelter Reference List'!$J:$J,0))</f>
        <v>#N/A</v>
      </c>
      <c r="T1334" s="235"/>
      <c r="U1334" s="235">
        <f t="shared" ca="1" si="40"/>
        <v>0</v>
      </c>
      <c r="V1334" s="235"/>
      <c r="W1334" s="235"/>
      <c r="Y1334" s="228" t="str">
        <f t="shared" si="41"/>
        <v/>
      </c>
    </row>
    <row r="1335" spans="1:25" s="228" customFormat="1" ht="20.25">
      <c r="A1335" s="257"/>
      <c r="B1335" s="232" t="str">
        <f>IF(LEN(A1335)=0,"",INDEX('Smelter Reference List'!$A:$A,MATCH($A1335,'Smelter Reference List'!$E:$E,0)))</f>
        <v/>
      </c>
      <c r="C1335" s="297" t="str">
        <f>IF(LEN(A1335)=0,"",INDEX('Smelter Reference List'!$C:$C,MATCH($A1335,'Smelter Reference List'!$E:$E,0)))</f>
        <v/>
      </c>
      <c r="D1335" s="161" t="str">
        <f ca="1">IF(ISERROR($S1335),"",OFFSET('Smelter Reference List'!$C$4,$S1335-4,0)&amp;"")</f>
        <v/>
      </c>
      <c r="E1335" s="161" t="str">
        <f ca="1">IF(ISERROR($S1335),"",OFFSET('Smelter Reference List'!$D$4,$S1335-4,0)&amp;"")</f>
        <v/>
      </c>
      <c r="F1335" s="161" t="str">
        <f ca="1">IF(ISERROR($S1335),"",OFFSET('Smelter Reference List'!$E$4,$S1335-4,0))</f>
        <v/>
      </c>
      <c r="G1335" s="161" t="str">
        <f ca="1">IF(C1335=$U$4,"Enter smelter details", IF(ISERROR($S1335),"",OFFSET('Smelter Reference List'!$F$4,$S1335-4,0)))</f>
        <v/>
      </c>
      <c r="H1335" s="247" t="str">
        <f ca="1">IF(ISERROR($S1335),"",OFFSET('Smelter Reference List'!$G$4,$S1335-4,0))</f>
        <v/>
      </c>
      <c r="I1335" s="248" t="str">
        <f ca="1">IF(ISERROR($S1335),"",OFFSET('Smelter Reference List'!$H$4,$S1335-4,0))</f>
        <v/>
      </c>
      <c r="J1335" s="248" t="str">
        <f ca="1">IF(ISERROR($S1335),"",OFFSET('Smelter Reference List'!$I$4,$S1335-4,0))</f>
        <v/>
      </c>
      <c r="K1335" s="245"/>
      <c r="L1335" s="245"/>
      <c r="M1335" s="245"/>
      <c r="N1335" s="245"/>
      <c r="O1335" s="245"/>
      <c r="P1335" s="245"/>
      <c r="Q1335" s="246"/>
      <c r="R1335" s="233"/>
      <c r="S1335" s="234" t="e">
        <f>IF(C1335="",NA(),MATCH($B1335&amp;$C1335,'Smelter Reference List'!$J:$J,0))</f>
        <v>#N/A</v>
      </c>
      <c r="T1335" s="235"/>
      <c r="U1335" s="235">
        <f t="shared" ca="1" si="40"/>
        <v>0</v>
      </c>
      <c r="V1335" s="235"/>
      <c r="W1335" s="235"/>
      <c r="Y1335" s="228" t="str">
        <f t="shared" si="41"/>
        <v/>
      </c>
    </row>
    <row r="1336" spans="1:25" s="228" customFormat="1" ht="20.25">
      <c r="A1336" s="257"/>
      <c r="B1336" s="232" t="str">
        <f>IF(LEN(A1336)=0,"",INDEX('Smelter Reference List'!$A:$A,MATCH($A1336,'Smelter Reference List'!$E:$E,0)))</f>
        <v/>
      </c>
      <c r="C1336" s="297" t="str">
        <f>IF(LEN(A1336)=0,"",INDEX('Smelter Reference List'!$C:$C,MATCH($A1336,'Smelter Reference List'!$E:$E,0)))</f>
        <v/>
      </c>
      <c r="D1336" s="161" t="str">
        <f ca="1">IF(ISERROR($S1336),"",OFFSET('Smelter Reference List'!$C$4,$S1336-4,0)&amp;"")</f>
        <v/>
      </c>
      <c r="E1336" s="161" t="str">
        <f ca="1">IF(ISERROR($S1336),"",OFFSET('Smelter Reference List'!$D$4,$S1336-4,0)&amp;"")</f>
        <v/>
      </c>
      <c r="F1336" s="161" t="str">
        <f ca="1">IF(ISERROR($S1336),"",OFFSET('Smelter Reference List'!$E$4,$S1336-4,0))</f>
        <v/>
      </c>
      <c r="G1336" s="161" t="str">
        <f ca="1">IF(C1336=$U$4,"Enter smelter details", IF(ISERROR($S1336),"",OFFSET('Smelter Reference List'!$F$4,$S1336-4,0)))</f>
        <v/>
      </c>
      <c r="H1336" s="247" t="str">
        <f ca="1">IF(ISERROR($S1336),"",OFFSET('Smelter Reference List'!$G$4,$S1336-4,0))</f>
        <v/>
      </c>
      <c r="I1336" s="248" t="str">
        <f ca="1">IF(ISERROR($S1336),"",OFFSET('Smelter Reference List'!$H$4,$S1336-4,0))</f>
        <v/>
      </c>
      <c r="J1336" s="248" t="str">
        <f ca="1">IF(ISERROR($S1336),"",OFFSET('Smelter Reference List'!$I$4,$S1336-4,0))</f>
        <v/>
      </c>
      <c r="K1336" s="245"/>
      <c r="L1336" s="245"/>
      <c r="M1336" s="245"/>
      <c r="N1336" s="245"/>
      <c r="O1336" s="245"/>
      <c r="P1336" s="245"/>
      <c r="Q1336" s="246"/>
      <c r="R1336" s="233"/>
      <c r="S1336" s="234" t="e">
        <f>IF(C1336="",NA(),MATCH($B1336&amp;$C1336,'Smelter Reference List'!$J:$J,0))</f>
        <v>#N/A</v>
      </c>
      <c r="T1336" s="235"/>
      <c r="U1336" s="235">
        <f t="shared" ca="1" si="40"/>
        <v>0</v>
      </c>
      <c r="V1336" s="235"/>
      <c r="W1336" s="235"/>
      <c r="Y1336" s="228" t="str">
        <f t="shared" si="41"/>
        <v/>
      </c>
    </row>
    <row r="1337" spans="1:25" s="228" customFormat="1" ht="20.25">
      <c r="A1337" s="257"/>
      <c r="B1337" s="232" t="str">
        <f>IF(LEN(A1337)=0,"",INDEX('Smelter Reference List'!$A:$A,MATCH($A1337,'Smelter Reference List'!$E:$E,0)))</f>
        <v/>
      </c>
      <c r="C1337" s="297" t="str">
        <f>IF(LEN(A1337)=0,"",INDEX('Smelter Reference List'!$C:$C,MATCH($A1337,'Smelter Reference List'!$E:$E,0)))</f>
        <v/>
      </c>
      <c r="D1337" s="161" t="str">
        <f ca="1">IF(ISERROR($S1337),"",OFFSET('Smelter Reference List'!$C$4,$S1337-4,0)&amp;"")</f>
        <v/>
      </c>
      <c r="E1337" s="161" t="str">
        <f ca="1">IF(ISERROR($S1337),"",OFFSET('Smelter Reference List'!$D$4,$S1337-4,0)&amp;"")</f>
        <v/>
      </c>
      <c r="F1337" s="161" t="str">
        <f ca="1">IF(ISERROR($S1337),"",OFFSET('Smelter Reference List'!$E$4,$S1337-4,0))</f>
        <v/>
      </c>
      <c r="G1337" s="161" t="str">
        <f ca="1">IF(C1337=$U$4,"Enter smelter details", IF(ISERROR($S1337),"",OFFSET('Smelter Reference List'!$F$4,$S1337-4,0)))</f>
        <v/>
      </c>
      <c r="H1337" s="247" t="str">
        <f ca="1">IF(ISERROR($S1337),"",OFFSET('Smelter Reference List'!$G$4,$S1337-4,0))</f>
        <v/>
      </c>
      <c r="I1337" s="248" t="str">
        <f ca="1">IF(ISERROR($S1337),"",OFFSET('Smelter Reference List'!$H$4,$S1337-4,0))</f>
        <v/>
      </c>
      <c r="J1337" s="248" t="str">
        <f ca="1">IF(ISERROR($S1337),"",OFFSET('Smelter Reference List'!$I$4,$S1337-4,0))</f>
        <v/>
      </c>
      <c r="K1337" s="245"/>
      <c r="L1337" s="245"/>
      <c r="M1337" s="245"/>
      <c r="N1337" s="245"/>
      <c r="O1337" s="245"/>
      <c r="P1337" s="245"/>
      <c r="Q1337" s="246"/>
      <c r="R1337" s="233"/>
      <c r="S1337" s="234" t="e">
        <f>IF(C1337="",NA(),MATCH($B1337&amp;$C1337,'Smelter Reference List'!$J:$J,0))</f>
        <v>#N/A</v>
      </c>
      <c r="T1337" s="235"/>
      <c r="U1337" s="235">
        <f t="shared" ca="1" si="40"/>
        <v>0</v>
      </c>
      <c r="V1337" s="235"/>
      <c r="W1337" s="235"/>
      <c r="Y1337" s="228" t="str">
        <f t="shared" si="41"/>
        <v/>
      </c>
    </row>
    <row r="1338" spans="1:25" s="228" customFormat="1" ht="20.25">
      <c r="A1338" s="257"/>
      <c r="B1338" s="232" t="str">
        <f>IF(LEN(A1338)=0,"",INDEX('Smelter Reference List'!$A:$A,MATCH($A1338,'Smelter Reference List'!$E:$E,0)))</f>
        <v/>
      </c>
      <c r="C1338" s="297" t="str">
        <f>IF(LEN(A1338)=0,"",INDEX('Smelter Reference List'!$C:$C,MATCH($A1338,'Smelter Reference List'!$E:$E,0)))</f>
        <v/>
      </c>
      <c r="D1338" s="161" t="str">
        <f ca="1">IF(ISERROR($S1338),"",OFFSET('Smelter Reference List'!$C$4,$S1338-4,0)&amp;"")</f>
        <v/>
      </c>
      <c r="E1338" s="161" t="str">
        <f ca="1">IF(ISERROR($S1338),"",OFFSET('Smelter Reference List'!$D$4,$S1338-4,0)&amp;"")</f>
        <v/>
      </c>
      <c r="F1338" s="161" t="str">
        <f ca="1">IF(ISERROR($S1338),"",OFFSET('Smelter Reference List'!$E$4,$S1338-4,0))</f>
        <v/>
      </c>
      <c r="G1338" s="161" t="str">
        <f ca="1">IF(C1338=$U$4,"Enter smelter details", IF(ISERROR($S1338),"",OFFSET('Smelter Reference List'!$F$4,$S1338-4,0)))</f>
        <v/>
      </c>
      <c r="H1338" s="247" t="str">
        <f ca="1">IF(ISERROR($S1338),"",OFFSET('Smelter Reference List'!$G$4,$S1338-4,0))</f>
        <v/>
      </c>
      <c r="I1338" s="248" t="str">
        <f ca="1">IF(ISERROR($S1338),"",OFFSET('Smelter Reference List'!$H$4,$S1338-4,0))</f>
        <v/>
      </c>
      <c r="J1338" s="248" t="str">
        <f ca="1">IF(ISERROR($S1338),"",OFFSET('Smelter Reference List'!$I$4,$S1338-4,0))</f>
        <v/>
      </c>
      <c r="K1338" s="245"/>
      <c r="L1338" s="245"/>
      <c r="M1338" s="245"/>
      <c r="N1338" s="245"/>
      <c r="O1338" s="245"/>
      <c r="P1338" s="245"/>
      <c r="Q1338" s="246"/>
      <c r="R1338" s="233"/>
      <c r="S1338" s="234" t="e">
        <f>IF(C1338="",NA(),MATCH($B1338&amp;$C1338,'Smelter Reference List'!$J:$J,0))</f>
        <v>#N/A</v>
      </c>
      <c r="T1338" s="235"/>
      <c r="U1338" s="235">
        <f t="shared" ca="1" si="40"/>
        <v>0</v>
      </c>
      <c r="V1338" s="235"/>
      <c r="W1338" s="235"/>
      <c r="Y1338" s="228" t="str">
        <f t="shared" si="41"/>
        <v/>
      </c>
    </row>
    <row r="1339" spans="1:25" s="228" customFormat="1" ht="20.25">
      <c r="A1339" s="257"/>
      <c r="B1339" s="232" t="str">
        <f>IF(LEN(A1339)=0,"",INDEX('Smelter Reference List'!$A:$A,MATCH($A1339,'Smelter Reference List'!$E:$E,0)))</f>
        <v/>
      </c>
      <c r="C1339" s="297" t="str">
        <f>IF(LEN(A1339)=0,"",INDEX('Smelter Reference List'!$C:$C,MATCH($A1339,'Smelter Reference List'!$E:$E,0)))</f>
        <v/>
      </c>
      <c r="D1339" s="161" t="str">
        <f ca="1">IF(ISERROR($S1339),"",OFFSET('Smelter Reference List'!$C$4,$S1339-4,0)&amp;"")</f>
        <v/>
      </c>
      <c r="E1339" s="161" t="str">
        <f ca="1">IF(ISERROR($S1339),"",OFFSET('Smelter Reference List'!$D$4,$S1339-4,0)&amp;"")</f>
        <v/>
      </c>
      <c r="F1339" s="161" t="str">
        <f ca="1">IF(ISERROR($S1339),"",OFFSET('Smelter Reference List'!$E$4,$S1339-4,0))</f>
        <v/>
      </c>
      <c r="G1339" s="161" t="str">
        <f ca="1">IF(C1339=$U$4,"Enter smelter details", IF(ISERROR($S1339),"",OFFSET('Smelter Reference List'!$F$4,$S1339-4,0)))</f>
        <v/>
      </c>
      <c r="H1339" s="247" t="str">
        <f ca="1">IF(ISERROR($S1339),"",OFFSET('Smelter Reference List'!$G$4,$S1339-4,0))</f>
        <v/>
      </c>
      <c r="I1339" s="248" t="str">
        <f ca="1">IF(ISERROR($S1339),"",OFFSET('Smelter Reference List'!$H$4,$S1339-4,0))</f>
        <v/>
      </c>
      <c r="J1339" s="248" t="str">
        <f ca="1">IF(ISERROR($S1339),"",OFFSET('Smelter Reference List'!$I$4,$S1339-4,0))</f>
        <v/>
      </c>
      <c r="K1339" s="245"/>
      <c r="L1339" s="245"/>
      <c r="M1339" s="245"/>
      <c r="N1339" s="245"/>
      <c r="O1339" s="245"/>
      <c r="P1339" s="245"/>
      <c r="Q1339" s="246"/>
      <c r="R1339" s="233"/>
      <c r="S1339" s="234" t="e">
        <f>IF(C1339="",NA(),MATCH($B1339&amp;$C1339,'Smelter Reference List'!$J:$J,0))</f>
        <v>#N/A</v>
      </c>
      <c r="T1339" s="235"/>
      <c r="U1339" s="235">
        <f t="shared" ca="1" si="40"/>
        <v>0</v>
      </c>
      <c r="V1339" s="235"/>
      <c r="W1339" s="235"/>
      <c r="Y1339" s="228" t="str">
        <f t="shared" si="41"/>
        <v/>
      </c>
    </row>
    <row r="1340" spans="1:25" s="228" customFormat="1" ht="20.25">
      <c r="A1340" s="257"/>
      <c r="B1340" s="232" t="str">
        <f>IF(LEN(A1340)=0,"",INDEX('Smelter Reference List'!$A:$A,MATCH($A1340,'Smelter Reference List'!$E:$E,0)))</f>
        <v/>
      </c>
      <c r="C1340" s="297" t="str">
        <f>IF(LEN(A1340)=0,"",INDEX('Smelter Reference List'!$C:$C,MATCH($A1340,'Smelter Reference List'!$E:$E,0)))</f>
        <v/>
      </c>
      <c r="D1340" s="161" t="str">
        <f ca="1">IF(ISERROR($S1340),"",OFFSET('Smelter Reference List'!$C$4,$S1340-4,0)&amp;"")</f>
        <v/>
      </c>
      <c r="E1340" s="161" t="str">
        <f ca="1">IF(ISERROR($S1340),"",OFFSET('Smelter Reference List'!$D$4,$S1340-4,0)&amp;"")</f>
        <v/>
      </c>
      <c r="F1340" s="161" t="str">
        <f ca="1">IF(ISERROR($S1340),"",OFFSET('Smelter Reference List'!$E$4,$S1340-4,0))</f>
        <v/>
      </c>
      <c r="G1340" s="161" t="str">
        <f ca="1">IF(C1340=$U$4,"Enter smelter details", IF(ISERROR($S1340),"",OFFSET('Smelter Reference List'!$F$4,$S1340-4,0)))</f>
        <v/>
      </c>
      <c r="H1340" s="247" t="str">
        <f ca="1">IF(ISERROR($S1340),"",OFFSET('Smelter Reference List'!$G$4,$S1340-4,0))</f>
        <v/>
      </c>
      <c r="I1340" s="248" t="str">
        <f ca="1">IF(ISERROR($S1340),"",OFFSET('Smelter Reference List'!$H$4,$S1340-4,0))</f>
        <v/>
      </c>
      <c r="J1340" s="248" t="str">
        <f ca="1">IF(ISERROR($S1340),"",OFFSET('Smelter Reference List'!$I$4,$S1340-4,0))</f>
        <v/>
      </c>
      <c r="K1340" s="245"/>
      <c r="L1340" s="245"/>
      <c r="M1340" s="245"/>
      <c r="N1340" s="245"/>
      <c r="O1340" s="245"/>
      <c r="P1340" s="245"/>
      <c r="Q1340" s="246"/>
      <c r="R1340" s="233"/>
      <c r="S1340" s="234" t="e">
        <f>IF(C1340="",NA(),MATCH($B1340&amp;$C1340,'Smelter Reference List'!$J:$J,0))</f>
        <v>#N/A</v>
      </c>
      <c r="T1340" s="235"/>
      <c r="U1340" s="235">
        <f t="shared" ca="1" si="40"/>
        <v>0</v>
      </c>
      <c r="V1340" s="235"/>
      <c r="W1340" s="235"/>
      <c r="Y1340" s="228" t="str">
        <f t="shared" si="41"/>
        <v/>
      </c>
    </row>
    <row r="1341" spans="1:25" s="228" customFormat="1" ht="20.25">
      <c r="A1341" s="257"/>
      <c r="B1341" s="232" t="str">
        <f>IF(LEN(A1341)=0,"",INDEX('Smelter Reference List'!$A:$A,MATCH($A1341,'Smelter Reference List'!$E:$E,0)))</f>
        <v/>
      </c>
      <c r="C1341" s="297" t="str">
        <f>IF(LEN(A1341)=0,"",INDEX('Smelter Reference List'!$C:$C,MATCH($A1341,'Smelter Reference List'!$E:$E,0)))</f>
        <v/>
      </c>
      <c r="D1341" s="161" t="str">
        <f ca="1">IF(ISERROR($S1341),"",OFFSET('Smelter Reference List'!$C$4,$S1341-4,0)&amp;"")</f>
        <v/>
      </c>
      <c r="E1341" s="161" t="str">
        <f ca="1">IF(ISERROR($S1341),"",OFFSET('Smelter Reference List'!$D$4,$S1341-4,0)&amp;"")</f>
        <v/>
      </c>
      <c r="F1341" s="161" t="str">
        <f ca="1">IF(ISERROR($S1341),"",OFFSET('Smelter Reference List'!$E$4,$S1341-4,0))</f>
        <v/>
      </c>
      <c r="G1341" s="161" t="str">
        <f ca="1">IF(C1341=$U$4,"Enter smelter details", IF(ISERROR($S1341),"",OFFSET('Smelter Reference List'!$F$4,$S1341-4,0)))</f>
        <v/>
      </c>
      <c r="H1341" s="247" t="str">
        <f ca="1">IF(ISERROR($S1341),"",OFFSET('Smelter Reference List'!$G$4,$S1341-4,0))</f>
        <v/>
      </c>
      <c r="I1341" s="248" t="str">
        <f ca="1">IF(ISERROR($S1341),"",OFFSET('Smelter Reference List'!$H$4,$S1341-4,0))</f>
        <v/>
      </c>
      <c r="J1341" s="248" t="str">
        <f ca="1">IF(ISERROR($S1341),"",OFFSET('Smelter Reference List'!$I$4,$S1341-4,0))</f>
        <v/>
      </c>
      <c r="K1341" s="245"/>
      <c r="L1341" s="245"/>
      <c r="M1341" s="245"/>
      <c r="N1341" s="245"/>
      <c r="O1341" s="245"/>
      <c r="P1341" s="245"/>
      <c r="Q1341" s="246"/>
      <c r="R1341" s="233"/>
      <c r="S1341" s="234" t="e">
        <f>IF(C1341="",NA(),MATCH($B1341&amp;$C1341,'Smelter Reference List'!$J:$J,0))</f>
        <v>#N/A</v>
      </c>
      <c r="T1341" s="235"/>
      <c r="U1341" s="235">
        <f t="shared" ca="1" si="40"/>
        <v>0</v>
      </c>
      <c r="V1341" s="235"/>
      <c r="W1341" s="235"/>
      <c r="Y1341" s="228" t="str">
        <f t="shared" si="41"/>
        <v/>
      </c>
    </row>
    <row r="1342" spans="1:25" s="228" customFormat="1" ht="20.25">
      <c r="A1342" s="257"/>
      <c r="B1342" s="232" t="str">
        <f>IF(LEN(A1342)=0,"",INDEX('Smelter Reference List'!$A:$A,MATCH($A1342,'Smelter Reference List'!$E:$E,0)))</f>
        <v/>
      </c>
      <c r="C1342" s="297" t="str">
        <f>IF(LEN(A1342)=0,"",INDEX('Smelter Reference List'!$C:$C,MATCH($A1342,'Smelter Reference List'!$E:$E,0)))</f>
        <v/>
      </c>
      <c r="D1342" s="161" t="str">
        <f ca="1">IF(ISERROR($S1342),"",OFFSET('Smelter Reference List'!$C$4,$S1342-4,0)&amp;"")</f>
        <v/>
      </c>
      <c r="E1342" s="161" t="str">
        <f ca="1">IF(ISERROR($S1342),"",OFFSET('Smelter Reference List'!$D$4,$S1342-4,0)&amp;"")</f>
        <v/>
      </c>
      <c r="F1342" s="161" t="str">
        <f ca="1">IF(ISERROR($S1342),"",OFFSET('Smelter Reference List'!$E$4,$S1342-4,0))</f>
        <v/>
      </c>
      <c r="G1342" s="161" t="str">
        <f ca="1">IF(C1342=$U$4,"Enter smelter details", IF(ISERROR($S1342),"",OFFSET('Smelter Reference List'!$F$4,$S1342-4,0)))</f>
        <v/>
      </c>
      <c r="H1342" s="247" t="str">
        <f ca="1">IF(ISERROR($S1342),"",OFFSET('Smelter Reference List'!$G$4,$S1342-4,0))</f>
        <v/>
      </c>
      <c r="I1342" s="248" t="str">
        <f ca="1">IF(ISERROR($S1342),"",OFFSET('Smelter Reference List'!$H$4,$S1342-4,0))</f>
        <v/>
      </c>
      <c r="J1342" s="248" t="str">
        <f ca="1">IF(ISERROR($S1342),"",OFFSET('Smelter Reference List'!$I$4,$S1342-4,0))</f>
        <v/>
      </c>
      <c r="K1342" s="245"/>
      <c r="L1342" s="245"/>
      <c r="M1342" s="245"/>
      <c r="N1342" s="245"/>
      <c r="O1342" s="245"/>
      <c r="P1342" s="245"/>
      <c r="Q1342" s="246"/>
      <c r="R1342" s="233"/>
      <c r="S1342" s="234" t="e">
        <f>IF(C1342="",NA(),MATCH($B1342&amp;$C1342,'Smelter Reference List'!$J:$J,0))</f>
        <v>#N/A</v>
      </c>
      <c r="T1342" s="235"/>
      <c r="U1342" s="235">
        <f t="shared" ca="1" si="40"/>
        <v>0</v>
      </c>
      <c r="V1342" s="235"/>
      <c r="W1342" s="235"/>
      <c r="Y1342" s="228" t="str">
        <f t="shared" si="41"/>
        <v/>
      </c>
    </row>
    <row r="1343" spans="1:25" s="228" customFormat="1" ht="20.25">
      <c r="A1343" s="257"/>
      <c r="B1343" s="232" t="str">
        <f>IF(LEN(A1343)=0,"",INDEX('Smelter Reference List'!$A:$A,MATCH($A1343,'Smelter Reference List'!$E:$E,0)))</f>
        <v/>
      </c>
      <c r="C1343" s="297" t="str">
        <f>IF(LEN(A1343)=0,"",INDEX('Smelter Reference List'!$C:$C,MATCH($A1343,'Smelter Reference List'!$E:$E,0)))</f>
        <v/>
      </c>
      <c r="D1343" s="161" t="str">
        <f ca="1">IF(ISERROR($S1343),"",OFFSET('Smelter Reference List'!$C$4,$S1343-4,0)&amp;"")</f>
        <v/>
      </c>
      <c r="E1343" s="161" t="str">
        <f ca="1">IF(ISERROR($S1343),"",OFFSET('Smelter Reference List'!$D$4,$S1343-4,0)&amp;"")</f>
        <v/>
      </c>
      <c r="F1343" s="161" t="str">
        <f ca="1">IF(ISERROR($S1343),"",OFFSET('Smelter Reference List'!$E$4,$S1343-4,0))</f>
        <v/>
      </c>
      <c r="G1343" s="161" t="str">
        <f ca="1">IF(C1343=$U$4,"Enter smelter details", IF(ISERROR($S1343),"",OFFSET('Smelter Reference List'!$F$4,$S1343-4,0)))</f>
        <v/>
      </c>
      <c r="H1343" s="247" t="str">
        <f ca="1">IF(ISERROR($S1343),"",OFFSET('Smelter Reference List'!$G$4,$S1343-4,0))</f>
        <v/>
      </c>
      <c r="I1343" s="248" t="str">
        <f ca="1">IF(ISERROR($S1343),"",OFFSET('Smelter Reference List'!$H$4,$S1343-4,0))</f>
        <v/>
      </c>
      <c r="J1343" s="248" t="str">
        <f ca="1">IF(ISERROR($S1343),"",OFFSET('Smelter Reference List'!$I$4,$S1343-4,0))</f>
        <v/>
      </c>
      <c r="K1343" s="245"/>
      <c r="L1343" s="245"/>
      <c r="M1343" s="245"/>
      <c r="N1343" s="245"/>
      <c r="O1343" s="245"/>
      <c r="P1343" s="245"/>
      <c r="Q1343" s="246"/>
      <c r="R1343" s="233"/>
      <c r="S1343" s="234" t="e">
        <f>IF(C1343="",NA(),MATCH($B1343&amp;$C1343,'Smelter Reference List'!$J:$J,0))</f>
        <v>#N/A</v>
      </c>
      <c r="T1343" s="235"/>
      <c r="U1343" s="235">
        <f t="shared" ca="1" si="40"/>
        <v>0</v>
      </c>
      <c r="V1343" s="235"/>
      <c r="W1343" s="235"/>
      <c r="Y1343" s="228" t="str">
        <f t="shared" si="41"/>
        <v/>
      </c>
    </row>
    <row r="1344" spans="1:25" s="228" customFormat="1" ht="20.25">
      <c r="A1344" s="257"/>
      <c r="B1344" s="232" t="str">
        <f>IF(LEN(A1344)=0,"",INDEX('Smelter Reference List'!$A:$A,MATCH($A1344,'Smelter Reference List'!$E:$E,0)))</f>
        <v/>
      </c>
      <c r="C1344" s="297" t="str">
        <f>IF(LEN(A1344)=0,"",INDEX('Smelter Reference List'!$C:$C,MATCH($A1344,'Smelter Reference List'!$E:$E,0)))</f>
        <v/>
      </c>
      <c r="D1344" s="161" t="str">
        <f ca="1">IF(ISERROR($S1344),"",OFFSET('Smelter Reference List'!$C$4,$S1344-4,0)&amp;"")</f>
        <v/>
      </c>
      <c r="E1344" s="161" t="str">
        <f ca="1">IF(ISERROR($S1344),"",OFFSET('Smelter Reference List'!$D$4,$S1344-4,0)&amp;"")</f>
        <v/>
      </c>
      <c r="F1344" s="161" t="str">
        <f ca="1">IF(ISERROR($S1344),"",OFFSET('Smelter Reference List'!$E$4,$S1344-4,0))</f>
        <v/>
      </c>
      <c r="G1344" s="161" t="str">
        <f ca="1">IF(C1344=$U$4,"Enter smelter details", IF(ISERROR($S1344),"",OFFSET('Smelter Reference List'!$F$4,$S1344-4,0)))</f>
        <v/>
      </c>
      <c r="H1344" s="247" t="str">
        <f ca="1">IF(ISERROR($S1344),"",OFFSET('Smelter Reference List'!$G$4,$S1344-4,0))</f>
        <v/>
      </c>
      <c r="I1344" s="248" t="str">
        <f ca="1">IF(ISERROR($S1344),"",OFFSET('Smelter Reference List'!$H$4,$S1344-4,0))</f>
        <v/>
      </c>
      <c r="J1344" s="248" t="str">
        <f ca="1">IF(ISERROR($S1344),"",OFFSET('Smelter Reference List'!$I$4,$S1344-4,0))</f>
        <v/>
      </c>
      <c r="K1344" s="245"/>
      <c r="L1344" s="245"/>
      <c r="M1344" s="245"/>
      <c r="N1344" s="245"/>
      <c r="O1344" s="245"/>
      <c r="P1344" s="245"/>
      <c r="Q1344" s="246"/>
      <c r="R1344" s="233"/>
      <c r="S1344" s="234" t="e">
        <f>IF(C1344="",NA(),MATCH($B1344&amp;$C1344,'Smelter Reference List'!$J:$J,0))</f>
        <v>#N/A</v>
      </c>
      <c r="T1344" s="235"/>
      <c r="U1344" s="235">
        <f t="shared" ca="1" si="40"/>
        <v>0</v>
      </c>
      <c r="V1344" s="235"/>
      <c r="W1344" s="235"/>
      <c r="Y1344" s="228" t="str">
        <f t="shared" si="41"/>
        <v/>
      </c>
    </row>
    <row r="1345" spans="1:25" s="228" customFormat="1" ht="20.25">
      <c r="A1345" s="257"/>
      <c r="B1345" s="232" t="str">
        <f>IF(LEN(A1345)=0,"",INDEX('Smelter Reference List'!$A:$A,MATCH($A1345,'Smelter Reference List'!$E:$E,0)))</f>
        <v/>
      </c>
      <c r="C1345" s="297" t="str">
        <f>IF(LEN(A1345)=0,"",INDEX('Smelter Reference List'!$C:$C,MATCH($A1345,'Smelter Reference List'!$E:$E,0)))</f>
        <v/>
      </c>
      <c r="D1345" s="161" t="str">
        <f ca="1">IF(ISERROR($S1345),"",OFFSET('Smelter Reference List'!$C$4,$S1345-4,0)&amp;"")</f>
        <v/>
      </c>
      <c r="E1345" s="161" t="str">
        <f ca="1">IF(ISERROR($S1345),"",OFFSET('Smelter Reference List'!$D$4,$S1345-4,0)&amp;"")</f>
        <v/>
      </c>
      <c r="F1345" s="161" t="str">
        <f ca="1">IF(ISERROR($S1345),"",OFFSET('Smelter Reference List'!$E$4,$S1345-4,0))</f>
        <v/>
      </c>
      <c r="G1345" s="161" t="str">
        <f ca="1">IF(C1345=$U$4,"Enter smelter details", IF(ISERROR($S1345),"",OFFSET('Smelter Reference List'!$F$4,$S1345-4,0)))</f>
        <v/>
      </c>
      <c r="H1345" s="247" t="str">
        <f ca="1">IF(ISERROR($S1345),"",OFFSET('Smelter Reference List'!$G$4,$S1345-4,0))</f>
        <v/>
      </c>
      <c r="I1345" s="248" t="str">
        <f ca="1">IF(ISERROR($S1345),"",OFFSET('Smelter Reference List'!$H$4,$S1345-4,0))</f>
        <v/>
      </c>
      <c r="J1345" s="248" t="str">
        <f ca="1">IF(ISERROR($S1345),"",OFFSET('Smelter Reference List'!$I$4,$S1345-4,0))</f>
        <v/>
      </c>
      <c r="K1345" s="245"/>
      <c r="L1345" s="245"/>
      <c r="M1345" s="245"/>
      <c r="N1345" s="245"/>
      <c r="O1345" s="245"/>
      <c r="P1345" s="245"/>
      <c r="Q1345" s="246"/>
      <c r="R1345" s="233"/>
      <c r="S1345" s="234" t="e">
        <f>IF(C1345="",NA(),MATCH($B1345&amp;$C1345,'Smelter Reference List'!$J:$J,0))</f>
        <v>#N/A</v>
      </c>
      <c r="T1345" s="235"/>
      <c r="U1345" s="235">
        <f t="shared" ca="1" si="40"/>
        <v>0</v>
      </c>
      <c r="V1345" s="235"/>
      <c r="W1345" s="235"/>
      <c r="Y1345" s="228" t="str">
        <f t="shared" si="41"/>
        <v/>
      </c>
    </row>
    <row r="1346" spans="1:25" s="228" customFormat="1" ht="20.25">
      <c r="A1346" s="257"/>
      <c r="B1346" s="232" t="str">
        <f>IF(LEN(A1346)=0,"",INDEX('Smelter Reference List'!$A:$A,MATCH($A1346,'Smelter Reference List'!$E:$E,0)))</f>
        <v/>
      </c>
      <c r="C1346" s="297" t="str">
        <f>IF(LEN(A1346)=0,"",INDEX('Smelter Reference List'!$C:$C,MATCH($A1346,'Smelter Reference List'!$E:$E,0)))</f>
        <v/>
      </c>
      <c r="D1346" s="161" t="str">
        <f ca="1">IF(ISERROR($S1346),"",OFFSET('Smelter Reference List'!$C$4,$S1346-4,0)&amp;"")</f>
        <v/>
      </c>
      <c r="E1346" s="161" t="str">
        <f ca="1">IF(ISERROR($S1346),"",OFFSET('Smelter Reference List'!$D$4,$S1346-4,0)&amp;"")</f>
        <v/>
      </c>
      <c r="F1346" s="161" t="str">
        <f ca="1">IF(ISERROR($S1346),"",OFFSET('Smelter Reference List'!$E$4,$S1346-4,0))</f>
        <v/>
      </c>
      <c r="G1346" s="161" t="str">
        <f ca="1">IF(C1346=$U$4,"Enter smelter details", IF(ISERROR($S1346),"",OFFSET('Smelter Reference List'!$F$4,$S1346-4,0)))</f>
        <v/>
      </c>
      <c r="H1346" s="247" t="str">
        <f ca="1">IF(ISERROR($S1346),"",OFFSET('Smelter Reference List'!$G$4,$S1346-4,0))</f>
        <v/>
      </c>
      <c r="I1346" s="248" t="str">
        <f ca="1">IF(ISERROR($S1346),"",OFFSET('Smelter Reference List'!$H$4,$S1346-4,0))</f>
        <v/>
      </c>
      <c r="J1346" s="248" t="str">
        <f ca="1">IF(ISERROR($S1346),"",OFFSET('Smelter Reference List'!$I$4,$S1346-4,0))</f>
        <v/>
      </c>
      <c r="K1346" s="245"/>
      <c r="L1346" s="245"/>
      <c r="M1346" s="245"/>
      <c r="N1346" s="245"/>
      <c r="O1346" s="245"/>
      <c r="P1346" s="245"/>
      <c r="Q1346" s="246"/>
      <c r="R1346" s="233"/>
      <c r="S1346" s="234" t="e">
        <f>IF(C1346="",NA(),MATCH($B1346&amp;$C1346,'Smelter Reference List'!$J:$J,0))</f>
        <v>#N/A</v>
      </c>
      <c r="T1346" s="235"/>
      <c r="U1346" s="235">
        <f t="shared" ca="1" si="40"/>
        <v>0</v>
      </c>
      <c r="V1346" s="235"/>
      <c r="W1346" s="235"/>
      <c r="Y1346" s="228" t="str">
        <f t="shared" si="41"/>
        <v/>
      </c>
    </row>
    <row r="1347" spans="1:25" s="228" customFormat="1" ht="20.25">
      <c r="A1347" s="257"/>
      <c r="B1347" s="232" t="str">
        <f>IF(LEN(A1347)=0,"",INDEX('Smelter Reference List'!$A:$A,MATCH($A1347,'Smelter Reference List'!$E:$E,0)))</f>
        <v/>
      </c>
      <c r="C1347" s="297" t="str">
        <f>IF(LEN(A1347)=0,"",INDEX('Smelter Reference List'!$C:$C,MATCH($A1347,'Smelter Reference List'!$E:$E,0)))</f>
        <v/>
      </c>
      <c r="D1347" s="161" t="str">
        <f ca="1">IF(ISERROR($S1347),"",OFFSET('Smelter Reference List'!$C$4,$S1347-4,0)&amp;"")</f>
        <v/>
      </c>
      <c r="E1347" s="161" t="str">
        <f ca="1">IF(ISERROR($S1347),"",OFFSET('Smelter Reference List'!$D$4,$S1347-4,0)&amp;"")</f>
        <v/>
      </c>
      <c r="F1347" s="161" t="str">
        <f ca="1">IF(ISERROR($S1347),"",OFFSET('Smelter Reference List'!$E$4,$S1347-4,0))</f>
        <v/>
      </c>
      <c r="G1347" s="161" t="str">
        <f ca="1">IF(C1347=$U$4,"Enter smelter details", IF(ISERROR($S1347),"",OFFSET('Smelter Reference List'!$F$4,$S1347-4,0)))</f>
        <v/>
      </c>
      <c r="H1347" s="247" t="str">
        <f ca="1">IF(ISERROR($S1347),"",OFFSET('Smelter Reference List'!$G$4,$S1347-4,0))</f>
        <v/>
      </c>
      <c r="I1347" s="248" t="str">
        <f ca="1">IF(ISERROR($S1347),"",OFFSET('Smelter Reference List'!$H$4,$S1347-4,0))</f>
        <v/>
      </c>
      <c r="J1347" s="248" t="str">
        <f ca="1">IF(ISERROR($S1347),"",OFFSET('Smelter Reference List'!$I$4,$S1347-4,0))</f>
        <v/>
      </c>
      <c r="K1347" s="245"/>
      <c r="L1347" s="245"/>
      <c r="M1347" s="245"/>
      <c r="N1347" s="245"/>
      <c r="O1347" s="245"/>
      <c r="P1347" s="245"/>
      <c r="Q1347" s="246"/>
      <c r="R1347" s="233"/>
      <c r="S1347" s="234" t="e">
        <f>IF(C1347="",NA(),MATCH($B1347&amp;$C1347,'Smelter Reference List'!$J:$J,0))</f>
        <v>#N/A</v>
      </c>
      <c r="T1347" s="235"/>
      <c r="U1347" s="235">
        <f t="shared" ca="1" si="40"/>
        <v>0</v>
      </c>
      <c r="V1347" s="235"/>
      <c r="W1347" s="235"/>
      <c r="Y1347" s="228" t="str">
        <f t="shared" si="41"/>
        <v/>
      </c>
    </row>
    <row r="1348" spans="1:25" s="228" customFormat="1" ht="20.25">
      <c r="A1348" s="257"/>
      <c r="B1348" s="232" t="str">
        <f>IF(LEN(A1348)=0,"",INDEX('Smelter Reference List'!$A:$A,MATCH($A1348,'Smelter Reference List'!$E:$E,0)))</f>
        <v/>
      </c>
      <c r="C1348" s="297" t="str">
        <f>IF(LEN(A1348)=0,"",INDEX('Smelter Reference List'!$C:$C,MATCH($A1348,'Smelter Reference List'!$E:$E,0)))</f>
        <v/>
      </c>
      <c r="D1348" s="161" t="str">
        <f ca="1">IF(ISERROR($S1348),"",OFFSET('Smelter Reference List'!$C$4,$S1348-4,0)&amp;"")</f>
        <v/>
      </c>
      <c r="E1348" s="161" t="str">
        <f ca="1">IF(ISERROR($S1348),"",OFFSET('Smelter Reference List'!$D$4,$S1348-4,0)&amp;"")</f>
        <v/>
      </c>
      <c r="F1348" s="161" t="str">
        <f ca="1">IF(ISERROR($S1348),"",OFFSET('Smelter Reference List'!$E$4,$S1348-4,0))</f>
        <v/>
      </c>
      <c r="G1348" s="161" t="str">
        <f ca="1">IF(C1348=$U$4,"Enter smelter details", IF(ISERROR($S1348),"",OFFSET('Smelter Reference List'!$F$4,$S1348-4,0)))</f>
        <v/>
      </c>
      <c r="H1348" s="247" t="str">
        <f ca="1">IF(ISERROR($S1348),"",OFFSET('Smelter Reference List'!$G$4,$S1348-4,0))</f>
        <v/>
      </c>
      <c r="I1348" s="248" t="str">
        <f ca="1">IF(ISERROR($S1348),"",OFFSET('Smelter Reference List'!$H$4,$S1348-4,0))</f>
        <v/>
      </c>
      <c r="J1348" s="248" t="str">
        <f ca="1">IF(ISERROR($S1348),"",OFFSET('Smelter Reference List'!$I$4,$S1348-4,0))</f>
        <v/>
      </c>
      <c r="K1348" s="245"/>
      <c r="L1348" s="245"/>
      <c r="M1348" s="245"/>
      <c r="N1348" s="245"/>
      <c r="O1348" s="245"/>
      <c r="P1348" s="245"/>
      <c r="Q1348" s="246"/>
      <c r="R1348" s="233"/>
      <c r="S1348" s="234" t="e">
        <f>IF(C1348="",NA(),MATCH($B1348&amp;$C1348,'Smelter Reference List'!$J:$J,0))</f>
        <v>#N/A</v>
      </c>
      <c r="T1348" s="235"/>
      <c r="U1348" s="235">
        <f t="shared" ca="1" si="40"/>
        <v>0</v>
      </c>
      <c r="V1348" s="235"/>
      <c r="W1348" s="235"/>
      <c r="Y1348" s="228" t="str">
        <f t="shared" si="41"/>
        <v/>
      </c>
    </row>
    <row r="1349" spans="1:25" s="228" customFormat="1" ht="20.25">
      <c r="A1349" s="257"/>
      <c r="B1349" s="232" t="str">
        <f>IF(LEN(A1349)=0,"",INDEX('Smelter Reference List'!$A:$A,MATCH($A1349,'Smelter Reference List'!$E:$E,0)))</f>
        <v/>
      </c>
      <c r="C1349" s="297" t="str">
        <f>IF(LEN(A1349)=0,"",INDEX('Smelter Reference List'!$C:$C,MATCH($A1349,'Smelter Reference List'!$E:$E,0)))</f>
        <v/>
      </c>
      <c r="D1349" s="161" t="str">
        <f ca="1">IF(ISERROR($S1349),"",OFFSET('Smelter Reference List'!$C$4,$S1349-4,0)&amp;"")</f>
        <v/>
      </c>
      <c r="E1349" s="161" t="str">
        <f ca="1">IF(ISERROR($S1349),"",OFFSET('Smelter Reference List'!$D$4,$S1349-4,0)&amp;"")</f>
        <v/>
      </c>
      <c r="F1349" s="161" t="str">
        <f ca="1">IF(ISERROR($S1349),"",OFFSET('Smelter Reference List'!$E$4,$S1349-4,0))</f>
        <v/>
      </c>
      <c r="G1349" s="161" t="str">
        <f ca="1">IF(C1349=$U$4,"Enter smelter details", IF(ISERROR($S1349),"",OFFSET('Smelter Reference List'!$F$4,$S1349-4,0)))</f>
        <v/>
      </c>
      <c r="H1349" s="247" t="str">
        <f ca="1">IF(ISERROR($S1349),"",OFFSET('Smelter Reference List'!$G$4,$S1349-4,0))</f>
        <v/>
      </c>
      <c r="I1349" s="248" t="str">
        <f ca="1">IF(ISERROR($S1349),"",OFFSET('Smelter Reference List'!$H$4,$S1349-4,0))</f>
        <v/>
      </c>
      <c r="J1349" s="248" t="str">
        <f ca="1">IF(ISERROR($S1349),"",OFFSET('Smelter Reference List'!$I$4,$S1349-4,0))</f>
        <v/>
      </c>
      <c r="K1349" s="245"/>
      <c r="L1349" s="245"/>
      <c r="M1349" s="245"/>
      <c r="N1349" s="245"/>
      <c r="O1349" s="245"/>
      <c r="P1349" s="245"/>
      <c r="Q1349" s="246"/>
      <c r="R1349" s="233"/>
      <c r="S1349" s="234" t="e">
        <f>IF(C1349="",NA(),MATCH($B1349&amp;$C1349,'Smelter Reference List'!$J:$J,0))</f>
        <v>#N/A</v>
      </c>
      <c r="T1349" s="235"/>
      <c r="U1349" s="235">
        <f t="shared" ca="1" si="40"/>
        <v>0</v>
      </c>
      <c r="V1349" s="235"/>
      <c r="W1349" s="235"/>
      <c r="Y1349" s="228" t="str">
        <f t="shared" si="41"/>
        <v/>
      </c>
    </row>
    <row r="1350" spans="1:25" s="228" customFormat="1" ht="20.25">
      <c r="A1350" s="257"/>
      <c r="B1350" s="232" t="str">
        <f>IF(LEN(A1350)=0,"",INDEX('Smelter Reference List'!$A:$A,MATCH($A1350,'Smelter Reference List'!$E:$E,0)))</f>
        <v/>
      </c>
      <c r="C1350" s="297" t="str">
        <f>IF(LEN(A1350)=0,"",INDEX('Smelter Reference List'!$C:$C,MATCH($A1350,'Smelter Reference List'!$E:$E,0)))</f>
        <v/>
      </c>
      <c r="D1350" s="161" t="str">
        <f ca="1">IF(ISERROR($S1350),"",OFFSET('Smelter Reference List'!$C$4,$S1350-4,0)&amp;"")</f>
        <v/>
      </c>
      <c r="E1350" s="161" t="str">
        <f ca="1">IF(ISERROR($S1350),"",OFFSET('Smelter Reference List'!$D$4,$S1350-4,0)&amp;"")</f>
        <v/>
      </c>
      <c r="F1350" s="161" t="str">
        <f ca="1">IF(ISERROR($S1350),"",OFFSET('Smelter Reference List'!$E$4,$S1350-4,0))</f>
        <v/>
      </c>
      <c r="G1350" s="161" t="str">
        <f ca="1">IF(C1350=$U$4,"Enter smelter details", IF(ISERROR($S1350),"",OFFSET('Smelter Reference List'!$F$4,$S1350-4,0)))</f>
        <v/>
      </c>
      <c r="H1350" s="247" t="str">
        <f ca="1">IF(ISERROR($S1350),"",OFFSET('Smelter Reference List'!$G$4,$S1350-4,0))</f>
        <v/>
      </c>
      <c r="I1350" s="248" t="str">
        <f ca="1">IF(ISERROR($S1350),"",OFFSET('Smelter Reference List'!$H$4,$S1350-4,0))</f>
        <v/>
      </c>
      <c r="J1350" s="248" t="str">
        <f ca="1">IF(ISERROR($S1350),"",OFFSET('Smelter Reference List'!$I$4,$S1350-4,0))</f>
        <v/>
      </c>
      <c r="K1350" s="245"/>
      <c r="L1350" s="245"/>
      <c r="M1350" s="245"/>
      <c r="N1350" s="245"/>
      <c r="O1350" s="245"/>
      <c r="P1350" s="245"/>
      <c r="Q1350" s="246"/>
      <c r="R1350" s="233"/>
      <c r="S1350" s="234" t="e">
        <f>IF(C1350="",NA(),MATCH($B1350&amp;$C1350,'Smelter Reference List'!$J:$J,0))</f>
        <v>#N/A</v>
      </c>
      <c r="T1350" s="235"/>
      <c r="U1350" s="235">
        <f t="shared" ref="U1350:U1413" ca="1" si="42">IF(AND(C1350="Smelter not listed",OR(LEN(D1350)=0,LEN(E1350)=0)),1,0)</f>
        <v>0</v>
      </c>
      <c r="V1350" s="235"/>
      <c r="W1350" s="235"/>
      <c r="Y1350" s="228" t="str">
        <f t="shared" ref="Y1350:Y1413" si="43">B1350&amp;C1350</f>
        <v/>
      </c>
    </row>
    <row r="1351" spans="1:25" s="228" customFormat="1" ht="20.25">
      <c r="A1351" s="257"/>
      <c r="B1351" s="232" t="str">
        <f>IF(LEN(A1351)=0,"",INDEX('Smelter Reference List'!$A:$A,MATCH($A1351,'Smelter Reference List'!$E:$E,0)))</f>
        <v/>
      </c>
      <c r="C1351" s="297" t="str">
        <f>IF(LEN(A1351)=0,"",INDEX('Smelter Reference List'!$C:$C,MATCH($A1351,'Smelter Reference List'!$E:$E,0)))</f>
        <v/>
      </c>
      <c r="D1351" s="161" t="str">
        <f ca="1">IF(ISERROR($S1351),"",OFFSET('Smelter Reference List'!$C$4,$S1351-4,0)&amp;"")</f>
        <v/>
      </c>
      <c r="E1351" s="161" t="str">
        <f ca="1">IF(ISERROR($S1351),"",OFFSET('Smelter Reference List'!$D$4,$S1351-4,0)&amp;"")</f>
        <v/>
      </c>
      <c r="F1351" s="161" t="str">
        <f ca="1">IF(ISERROR($S1351),"",OFFSET('Smelter Reference List'!$E$4,$S1351-4,0))</f>
        <v/>
      </c>
      <c r="G1351" s="161" t="str">
        <f ca="1">IF(C1351=$U$4,"Enter smelter details", IF(ISERROR($S1351),"",OFFSET('Smelter Reference List'!$F$4,$S1351-4,0)))</f>
        <v/>
      </c>
      <c r="H1351" s="247" t="str">
        <f ca="1">IF(ISERROR($S1351),"",OFFSET('Smelter Reference List'!$G$4,$S1351-4,0))</f>
        <v/>
      </c>
      <c r="I1351" s="248" t="str">
        <f ca="1">IF(ISERROR($S1351),"",OFFSET('Smelter Reference List'!$H$4,$S1351-4,0))</f>
        <v/>
      </c>
      <c r="J1351" s="248" t="str">
        <f ca="1">IF(ISERROR($S1351),"",OFFSET('Smelter Reference List'!$I$4,$S1351-4,0))</f>
        <v/>
      </c>
      <c r="K1351" s="245"/>
      <c r="L1351" s="245"/>
      <c r="M1351" s="245"/>
      <c r="N1351" s="245"/>
      <c r="O1351" s="245"/>
      <c r="P1351" s="245"/>
      <c r="Q1351" s="246"/>
      <c r="R1351" s="233"/>
      <c r="S1351" s="234" t="e">
        <f>IF(C1351="",NA(),MATCH($B1351&amp;$C1351,'Smelter Reference List'!$J:$J,0))</f>
        <v>#N/A</v>
      </c>
      <c r="T1351" s="235"/>
      <c r="U1351" s="235">
        <f t="shared" ca="1" si="42"/>
        <v>0</v>
      </c>
      <c r="V1351" s="235"/>
      <c r="W1351" s="235"/>
      <c r="Y1351" s="228" t="str">
        <f t="shared" si="43"/>
        <v/>
      </c>
    </row>
    <row r="1352" spans="1:25" s="228" customFormat="1" ht="20.25">
      <c r="A1352" s="257"/>
      <c r="B1352" s="232" t="str">
        <f>IF(LEN(A1352)=0,"",INDEX('Smelter Reference List'!$A:$A,MATCH($A1352,'Smelter Reference List'!$E:$E,0)))</f>
        <v/>
      </c>
      <c r="C1352" s="297" t="str">
        <f>IF(LEN(A1352)=0,"",INDEX('Smelter Reference List'!$C:$C,MATCH($A1352,'Smelter Reference List'!$E:$E,0)))</f>
        <v/>
      </c>
      <c r="D1352" s="161" t="str">
        <f ca="1">IF(ISERROR($S1352),"",OFFSET('Smelter Reference List'!$C$4,$S1352-4,0)&amp;"")</f>
        <v/>
      </c>
      <c r="E1352" s="161" t="str">
        <f ca="1">IF(ISERROR($S1352),"",OFFSET('Smelter Reference List'!$D$4,$S1352-4,0)&amp;"")</f>
        <v/>
      </c>
      <c r="F1352" s="161" t="str">
        <f ca="1">IF(ISERROR($S1352),"",OFFSET('Smelter Reference List'!$E$4,$S1352-4,0))</f>
        <v/>
      </c>
      <c r="G1352" s="161" t="str">
        <f ca="1">IF(C1352=$U$4,"Enter smelter details", IF(ISERROR($S1352),"",OFFSET('Smelter Reference List'!$F$4,$S1352-4,0)))</f>
        <v/>
      </c>
      <c r="H1352" s="247" t="str">
        <f ca="1">IF(ISERROR($S1352),"",OFFSET('Smelter Reference List'!$G$4,$S1352-4,0))</f>
        <v/>
      </c>
      <c r="I1352" s="248" t="str">
        <f ca="1">IF(ISERROR($S1352),"",OFFSET('Smelter Reference List'!$H$4,$S1352-4,0))</f>
        <v/>
      </c>
      <c r="J1352" s="248" t="str">
        <f ca="1">IF(ISERROR($S1352),"",OFFSET('Smelter Reference List'!$I$4,$S1352-4,0))</f>
        <v/>
      </c>
      <c r="K1352" s="245"/>
      <c r="L1352" s="245"/>
      <c r="M1352" s="245"/>
      <c r="N1352" s="245"/>
      <c r="O1352" s="245"/>
      <c r="P1352" s="245"/>
      <c r="Q1352" s="246"/>
      <c r="R1352" s="233"/>
      <c r="S1352" s="234" t="e">
        <f>IF(C1352="",NA(),MATCH($B1352&amp;$C1352,'Smelter Reference List'!$J:$J,0))</f>
        <v>#N/A</v>
      </c>
      <c r="T1352" s="235"/>
      <c r="U1352" s="235">
        <f t="shared" ca="1" si="42"/>
        <v>0</v>
      </c>
      <c r="V1352" s="235"/>
      <c r="W1352" s="235"/>
      <c r="Y1352" s="228" t="str">
        <f t="shared" si="43"/>
        <v/>
      </c>
    </row>
    <row r="1353" spans="1:25" s="228" customFormat="1" ht="20.25">
      <c r="A1353" s="257"/>
      <c r="B1353" s="232" t="str">
        <f>IF(LEN(A1353)=0,"",INDEX('Smelter Reference List'!$A:$A,MATCH($A1353,'Smelter Reference List'!$E:$E,0)))</f>
        <v/>
      </c>
      <c r="C1353" s="297" t="str">
        <f>IF(LEN(A1353)=0,"",INDEX('Smelter Reference List'!$C:$C,MATCH($A1353,'Smelter Reference List'!$E:$E,0)))</f>
        <v/>
      </c>
      <c r="D1353" s="161" t="str">
        <f ca="1">IF(ISERROR($S1353),"",OFFSET('Smelter Reference List'!$C$4,$S1353-4,0)&amp;"")</f>
        <v/>
      </c>
      <c r="E1353" s="161" t="str">
        <f ca="1">IF(ISERROR($S1353),"",OFFSET('Smelter Reference List'!$D$4,$S1353-4,0)&amp;"")</f>
        <v/>
      </c>
      <c r="F1353" s="161" t="str">
        <f ca="1">IF(ISERROR($S1353),"",OFFSET('Smelter Reference List'!$E$4,$S1353-4,0))</f>
        <v/>
      </c>
      <c r="G1353" s="161" t="str">
        <f ca="1">IF(C1353=$U$4,"Enter smelter details", IF(ISERROR($S1353),"",OFFSET('Smelter Reference List'!$F$4,$S1353-4,0)))</f>
        <v/>
      </c>
      <c r="H1353" s="247" t="str">
        <f ca="1">IF(ISERROR($S1353),"",OFFSET('Smelter Reference List'!$G$4,$S1353-4,0))</f>
        <v/>
      </c>
      <c r="I1353" s="248" t="str">
        <f ca="1">IF(ISERROR($S1353),"",OFFSET('Smelter Reference List'!$H$4,$S1353-4,0))</f>
        <v/>
      </c>
      <c r="J1353" s="248" t="str">
        <f ca="1">IF(ISERROR($S1353),"",OFFSET('Smelter Reference List'!$I$4,$S1353-4,0))</f>
        <v/>
      </c>
      <c r="K1353" s="245"/>
      <c r="L1353" s="245"/>
      <c r="M1353" s="245"/>
      <c r="N1353" s="245"/>
      <c r="O1353" s="245"/>
      <c r="P1353" s="245"/>
      <c r="Q1353" s="246"/>
      <c r="R1353" s="233"/>
      <c r="S1353" s="234" t="e">
        <f>IF(C1353="",NA(),MATCH($B1353&amp;$C1353,'Smelter Reference List'!$J:$J,0))</f>
        <v>#N/A</v>
      </c>
      <c r="T1353" s="235"/>
      <c r="U1353" s="235">
        <f t="shared" ca="1" si="42"/>
        <v>0</v>
      </c>
      <c r="V1353" s="235"/>
      <c r="W1353" s="235"/>
      <c r="Y1353" s="228" t="str">
        <f t="shared" si="43"/>
        <v/>
      </c>
    </row>
    <row r="1354" spans="1:25" s="228" customFormat="1" ht="20.25">
      <c r="A1354" s="257"/>
      <c r="B1354" s="232" t="str">
        <f>IF(LEN(A1354)=0,"",INDEX('Smelter Reference List'!$A:$A,MATCH($A1354,'Smelter Reference List'!$E:$E,0)))</f>
        <v/>
      </c>
      <c r="C1354" s="297" t="str">
        <f>IF(LEN(A1354)=0,"",INDEX('Smelter Reference List'!$C:$C,MATCH($A1354,'Smelter Reference List'!$E:$E,0)))</f>
        <v/>
      </c>
      <c r="D1354" s="161" t="str">
        <f ca="1">IF(ISERROR($S1354),"",OFFSET('Smelter Reference List'!$C$4,$S1354-4,0)&amp;"")</f>
        <v/>
      </c>
      <c r="E1354" s="161" t="str">
        <f ca="1">IF(ISERROR($S1354),"",OFFSET('Smelter Reference List'!$D$4,$S1354-4,0)&amp;"")</f>
        <v/>
      </c>
      <c r="F1354" s="161" t="str">
        <f ca="1">IF(ISERROR($S1354),"",OFFSET('Smelter Reference List'!$E$4,$S1354-4,0))</f>
        <v/>
      </c>
      <c r="G1354" s="161" t="str">
        <f ca="1">IF(C1354=$U$4,"Enter smelter details", IF(ISERROR($S1354),"",OFFSET('Smelter Reference List'!$F$4,$S1354-4,0)))</f>
        <v/>
      </c>
      <c r="H1354" s="247" t="str">
        <f ca="1">IF(ISERROR($S1354),"",OFFSET('Smelter Reference List'!$G$4,$S1354-4,0))</f>
        <v/>
      </c>
      <c r="I1354" s="248" t="str">
        <f ca="1">IF(ISERROR($S1354),"",OFFSET('Smelter Reference List'!$H$4,$S1354-4,0))</f>
        <v/>
      </c>
      <c r="J1354" s="248" t="str">
        <f ca="1">IF(ISERROR($S1354),"",OFFSET('Smelter Reference List'!$I$4,$S1354-4,0))</f>
        <v/>
      </c>
      <c r="K1354" s="245"/>
      <c r="L1354" s="245"/>
      <c r="M1354" s="245"/>
      <c r="N1354" s="245"/>
      <c r="O1354" s="245"/>
      <c r="P1354" s="245"/>
      <c r="Q1354" s="246"/>
      <c r="R1354" s="233"/>
      <c r="S1354" s="234" t="e">
        <f>IF(C1354="",NA(),MATCH($B1354&amp;$C1354,'Smelter Reference List'!$J:$J,0))</f>
        <v>#N/A</v>
      </c>
      <c r="T1354" s="235"/>
      <c r="U1354" s="235">
        <f t="shared" ca="1" si="42"/>
        <v>0</v>
      </c>
      <c r="V1354" s="235"/>
      <c r="W1354" s="235"/>
      <c r="Y1354" s="228" t="str">
        <f t="shared" si="43"/>
        <v/>
      </c>
    </row>
    <row r="1355" spans="1:25" s="228" customFormat="1" ht="20.25">
      <c r="A1355" s="257"/>
      <c r="B1355" s="232" t="str">
        <f>IF(LEN(A1355)=0,"",INDEX('Smelter Reference List'!$A:$A,MATCH($A1355,'Smelter Reference List'!$E:$E,0)))</f>
        <v/>
      </c>
      <c r="C1355" s="297" t="str">
        <f>IF(LEN(A1355)=0,"",INDEX('Smelter Reference List'!$C:$C,MATCH($A1355,'Smelter Reference List'!$E:$E,0)))</f>
        <v/>
      </c>
      <c r="D1355" s="161" t="str">
        <f ca="1">IF(ISERROR($S1355),"",OFFSET('Smelter Reference List'!$C$4,$S1355-4,0)&amp;"")</f>
        <v/>
      </c>
      <c r="E1355" s="161" t="str">
        <f ca="1">IF(ISERROR($S1355),"",OFFSET('Smelter Reference List'!$D$4,$S1355-4,0)&amp;"")</f>
        <v/>
      </c>
      <c r="F1355" s="161" t="str">
        <f ca="1">IF(ISERROR($S1355),"",OFFSET('Smelter Reference List'!$E$4,$S1355-4,0))</f>
        <v/>
      </c>
      <c r="G1355" s="161" t="str">
        <f ca="1">IF(C1355=$U$4,"Enter smelter details", IF(ISERROR($S1355),"",OFFSET('Smelter Reference List'!$F$4,$S1355-4,0)))</f>
        <v/>
      </c>
      <c r="H1355" s="247" t="str">
        <f ca="1">IF(ISERROR($S1355),"",OFFSET('Smelter Reference List'!$G$4,$S1355-4,0))</f>
        <v/>
      </c>
      <c r="I1355" s="248" t="str">
        <f ca="1">IF(ISERROR($S1355),"",OFFSET('Smelter Reference List'!$H$4,$S1355-4,0))</f>
        <v/>
      </c>
      <c r="J1355" s="248" t="str">
        <f ca="1">IF(ISERROR($S1355),"",OFFSET('Smelter Reference List'!$I$4,$S1355-4,0))</f>
        <v/>
      </c>
      <c r="K1355" s="245"/>
      <c r="L1355" s="245"/>
      <c r="M1355" s="245"/>
      <c r="N1355" s="245"/>
      <c r="O1355" s="245"/>
      <c r="P1355" s="245"/>
      <c r="Q1355" s="246"/>
      <c r="R1355" s="233"/>
      <c r="S1355" s="234" t="e">
        <f>IF(C1355="",NA(),MATCH($B1355&amp;$C1355,'Smelter Reference List'!$J:$J,0))</f>
        <v>#N/A</v>
      </c>
      <c r="T1355" s="235"/>
      <c r="U1355" s="235">
        <f t="shared" ca="1" si="42"/>
        <v>0</v>
      </c>
      <c r="V1355" s="235"/>
      <c r="W1355" s="235"/>
      <c r="Y1355" s="228" t="str">
        <f t="shared" si="43"/>
        <v/>
      </c>
    </row>
    <row r="1356" spans="1:25" s="228" customFormat="1" ht="20.25">
      <c r="A1356" s="257"/>
      <c r="B1356" s="232" t="str">
        <f>IF(LEN(A1356)=0,"",INDEX('Smelter Reference List'!$A:$A,MATCH($A1356,'Smelter Reference List'!$E:$E,0)))</f>
        <v/>
      </c>
      <c r="C1356" s="297" t="str">
        <f>IF(LEN(A1356)=0,"",INDEX('Smelter Reference List'!$C:$C,MATCH($A1356,'Smelter Reference List'!$E:$E,0)))</f>
        <v/>
      </c>
      <c r="D1356" s="161" t="str">
        <f ca="1">IF(ISERROR($S1356),"",OFFSET('Smelter Reference List'!$C$4,$S1356-4,0)&amp;"")</f>
        <v/>
      </c>
      <c r="E1356" s="161" t="str">
        <f ca="1">IF(ISERROR($S1356),"",OFFSET('Smelter Reference List'!$D$4,$S1356-4,0)&amp;"")</f>
        <v/>
      </c>
      <c r="F1356" s="161" t="str">
        <f ca="1">IF(ISERROR($S1356),"",OFFSET('Smelter Reference List'!$E$4,$S1356-4,0))</f>
        <v/>
      </c>
      <c r="G1356" s="161" t="str">
        <f ca="1">IF(C1356=$U$4,"Enter smelter details", IF(ISERROR($S1356),"",OFFSET('Smelter Reference List'!$F$4,$S1356-4,0)))</f>
        <v/>
      </c>
      <c r="H1356" s="247" t="str">
        <f ca="1">IF(ISERROR($S1356),"",OFFSET('Smelter Reference List'!$G$4,$S1356-4,0))</f>
        <v/>
      </c>
      <c r="I1356" s="248" t="str">
        <f ca="1">IF(ISERROR($S1356),"",OFFSET('Smelter Reference List'!$H$4,$S1356-4,0))</f>
        <v/>
      </c>
      <c r="J1356" s="248" t="str">
        <f ca="1">IF(ISERROR($S1356),"",OFFSET('Smelter Reference List'!$I$4,$S1356-4,0))</f>
        <v/>
      </c>
      <c r="K1356" s="245"/>
      <c r="L1356" s="245"/>
      <c r="M1356" s="245"/>
      <c r="N1356" s="245"/>
      <c r="O1356" s="245"/>
      <c r="P1356" s="245"/>
      <c r="Q1356" s="246"/>
      <c r="R1356" s="233"/>
      <c r="S1356" s="234" t="e">
        <f>IF(C1356="",NA(),MATCH($B1356&amp;$C1356,'Smelter Reference List'!$J:$J,0))</f>
        <v>#N/A</v>
      </c>
      <c r="T1356" s="235"/>
      <c r="U1356" s="235">
        <f t="shared" ca="1" si="42"/>
        <v>0</v>
      </c>
      <c r="V1356" s="235"/>
      <c r="W1356" s="235"/>
      <c r="Y1356" s="228" t="str">
        <f t="shared" si="43"/>
        <v/>
      </c>
    </row>
    <row r="1357" spans="1:25" s="228" customFormat="1" ht="20.25">
      <c r="A1357" s="257"/>
      <c r="B1357" s="232" t="str">
        <f>IF(LEN(A1357)=0,"",INDEX('Smelter Reference List'!$A:$A,MATCH($A1357,'Smelter Reference List'!$E:$E,0)))</f>
        <v/>
      </c>
      <c r="C1357" s="297" t="str">
        <f>IF(LEN(A1357)=0,"",INDEX('Smelter Reference List'!$C:$C,MATCH($A1357,'Smelter Reference List'!$E:$E,0)))</f>
        <v/>
      </c>
      <c r="D1357" s="161" t="str">
        <f ca="1">IF(ISERROR($S1357),"",OFFSET('Smelter Reference List'!$C$4,$S1357-4,0)&amp;"")</f>
        <v/>
      </c>
      <c r="E1357" s="161" t="str">
        <f ca="1">IF(ISERROR($S1357),"",OFFSET('Smelter Reference List'!$D$4,$S1357-4,0)&amp;"")</f>
        <v/>
      </c>
      <c r="F1357" s="161" t="str">
        <f ca="1">IF(ISERROR($S1357),"",OFFSET('Smelter Reference List'!$E$4,$S1357-4,0))</f>
        <v/>
      </c>
      <c r="G1357" s="161" t="str">
        <f ca="1">IF(C1357=$U$4,"Enter smelter details", IF(ISERROR($S1357),"",OFFSET('Smelter Reference List'!$F$4,$S1357-4,0)))</f>
        <v/>
      </c>
      <c r="H1357" s="247" t="str">
        <f ca="1">IF(ISERROR($S1357),"",OFFSET('Smelter Reference List'!$G$4,$S1357-4,0))</f>
        <v/>
      </c>
      <c r="I1357" s="248" t="str">
        <f ca="1">IF(ISERROR($S1357),"",OFFSET('Smelter Reference List'!$H$4,$S1357-4,0))</f>
        <v/>
      </c>
      <c r="J1357" s="248" t="str">
        <f ca="1">IF(ISERROR($S1357),"",OFFSET('Smelter Reference List'!$I$4,$S1357-4,0))</f>
        <v/>
      </c>
      <c r="K1357" s="245"/>
      <c r="L1357" s="245"/>
      <c r="M1357" s="245"/>
      <c r="N1357" s="245"/>
      <c r="O1357" s="245"/>
      <c r="P1357" s="245"/>
      <c r="Q1357" s="246"/>
      <c r="R1357" s="233"/>
      <c r="S1357" s="234" t="e">
        <f>IF(C1357="",NA(),MATCH($B1357&amp;$C1357,'Smelter Reference List'!$J:$J,0))</f>
        <v>#N/A</v>
      </c>
      <c r="T1357" s="235"/>
      <c r="U1357" s="235">
        <f t="shared" ca="1" si="42"/>
        <v>0</v>
      </c>
      <c r="V1357" s="235"/>
      <c r="W1357" s="235"/>
      <c r="Y1357" s="228" t="str">
        <f t="shared" si="43"/>
        <v/>
      </c>
    </row>
    <row r="1358" spans="1:25" s="228" customFormat="1" ht="20.25">
      <c r="A1358" s="257"/>
      <c r="B1358" s="232" t="str">
        <f>IF(LEN(A1358)=0,"",INDEX('Smelter Reference List'!$A:$A,MATCH($A1358,'Smelter Reference List'!$E:$E,0)))</f>
        <v/>
      </c>
      <c r="C1358" s="297" t="str">
        <f>IF(LEN(A1358)=0,"",INDEX('Smelter Reference List'!$C:$C,MATCH($A1358,'Smelter Reference List'!$E:$E,0)))</f>
        <v/>
      </c>
      <c r="D1358" s="161" t="str">
        <f ca="1">IF(ISERROR($S1358),"",OFFSET('Smelter Reference List'!$C$4,$S1358-4,0)&amp;"")</f>
        <v/>
      </c>
      <c r="E1358" s="161" t="str">
        <f ca="1">IF(ISERROR($S1358),"",OFFSET('Smelter Reference List'!$D$4,$S1358-4,0)&amp;"")</f>
        <v/>
      </c>
      <c r="F1358" s="161" t="str">
        <f ca="1">IF(ISERROR($S1358),"",OFFSET('Smelter Reference List'!$E$4,$S1358-4,0))</f>
        <v/>
      </c>
      <c r="G1358" s="161" t="str">
        <f ca="1">IF(C1358=$U$4,"Enter smelter details", IF(ISERROR($S1358),"",OFFSET('Smelter Reference List'!$F$4,$S1358-4,0)))</f>
        <v/>
      </c>
      <c r="H1358" s="247" t="str">
        <f ca="1">IF(ISERROR($S1358),"",OFFSET('Smelter Reference List'!$G$4,$S1358-4,0))</f>
        <v/>
      </c>
      <c r="I1358" s="248" t="str">
        <f ca="1">IF(ISERROR($S1358),"",OFFSET('Smelter Reference List'!$H$4,$S1358-4,0))</f>
        <v/>
      </c>
      <c r="J1358" s="248" t="str">
        <f ca="1">IF(ISERROR($S1358),"",OFFSET('Smelter Reference List'!$I$4,$S1358-4,0))</f>
        <v/>
      </c>
      <c r="K1358" s="245"/>
      <c r="L1358" s="245"/>
      <c r="M1358" s="245"/>
      <c r="N1358" s="245"/>
      <c r="O1358" s="245"/>
      <c r="P1358" s="245"/>
      <c r="Q1358" s="246"/>
      <c r="R1358" s="233"/>
      <c r="S1358" s="234" t="e">
        <f>IF(C1358="",NA(),MATCH($B1358&amp;$C1358,'Smelter Reference List'!$J:$J,0))</f>
        <v>#N/A</v>
      </c>
      <c r="T1358" s="235"/>
      <c r="U1358" s="235">
        <f t="shared" ca="1" si="42"/>
        <v>0</v>
      </c>
      <c r="V1358" s="235"/>
      <c r="W1358" s="235"/>
      <c r="Y1358" s="228" t="str">
        <f t="shared" si="43"/>
        <v/>
      </c>
    </row>
    <row r="1359" spans="1:25" s="228" customFormat="1" ht="20.25">
      <c r="A1359" s="257"/>
      <c r="B1359" s="232" t="str">
        <f>IF(LEN(A1359)=0,"",INDEX('Smelter Reference List'!$A:$A,MATCH($A1359,'Smelter Reference List'!$E:$E,0)))</f>
        <v/>
      </c>
      <c r="C1359" s="297" t="str">
        <f>IF(LEN(A1359)=0,"",INDEX('Smelter Reference List'!$C:$C,MATCH($A1359,'Smelter Reference List'!$E:$E,0)))</f>
        <v/>
      </c>
      <c r="D1359" s="161" t="str">
        <f ca="1">IF(ISERROR($S1359),"",OFFSET('Smelter Reference List'!$C$4,$S1359-4,0)&amp;"")</f>
        <v/>
      </c>
      <c r="E1359" s="161" t="str">
        <f ca="1">IF(ISERROR($S1359),"",OFFSET('Smelter Reference List'!$D$4,$S1359-4,0)&amp;"")</f>
        <v/>
      </c>
      <c r="F1359" s="161" t="str">
        <f ca="1">IF(ISERROR($S1359),"",OFFSET('Smelter Reference List'!$E$4,$S1359-4,0))</f>
        <v/>
      </c>
      <c r="G1359" s="161" t="str">
        <f ca="1">IF(C1359=$U$4,"Enter smelter details", IF(ISERROR($S1359),"",OFFSET('Smelter Reference List'!$F$4,$S1359-4,0)))</f>
        <v/>
      </c>
      <c r="H1359" s="247" t="str">
        <f ca="1">IF(ISERROR($S1359),"",OFFSET('Smelter Reference List'!$G$4,$S1359-4,0))</f>
        <v/>
      </c>
      <c r="I1359" s="248" t="str">
        <f ca="1">IF(ISERROR($S1359),"",OFFSET('Smelter Reference List'!$H$4,$S1359-4,0))</f>
        <v/>
      </c>
      <c r="J1359" s="248" t="str">
        <f ca="1">IF(ISERROR($S1359),"",OFFSET('Smelter Reference List'!$I$4,$S1359-4,0))</f>
        <v/>
      </c>
      <c r="K1359" s="245"/>
      <c r="L1359" s="245"/>
      <c r="M1359" s="245"/>
      <c r="N1359" s="245"/>
      <c r="O1359" s="245"/>
      <c r="P1359" s="245"/>
      <c r="Q1359" s="246"/>
      <c r="R1359" s="233"/>
      <c r="S1359" s="234" t="e">
        <f>IF(C1359="",NA(),MATCH($B1359&amp;$C1359,'Smelter Reference List'!$J:$J,0))</f>
        <v>#N/A</v>
      </c>
      <c r="T1359" s="235"/>
      <c r="U1359" s="235">
        <f t="shared" ca="1" si="42"/>
        <v>0</v>
      </c>
      <c r="V1359" s="235"/>
      <c r="W1359" s="235"/>
      <c r="Y1359" s="228" t="str">
        <f t="shared" si="43"/>
        <v/>
      </c>
    </row>
    <row r="1360" spans="1:25" s="228" customFormat="1" ht="20.25">
      <c r="A1360" s="257"/>
      <c r="B1360" s="232" t="str">
        <f>IF(LEN(A1360)=0,"",INDEX('Smelter Reference List'!$A:$A,MATCH($A1360,'Smelter Reference List'!$E:$E,0)))</f>
        <v/>
      </c>
      <c r="C1360" s="297" t="str">
        <f>IF(LEN(A1360)=0,"",INDEX('Smelter Reference List'!$C:$C,MATCH($A1360,'Smelter Reference List'!$E:$E,0)))</f>
        <v/>
      </c>
      <c r="D1360" s="161" t="str">
        <f ca="1">IF(ISERROR($S1360),"",OFFSET('Smelter Reference List'!$C$4,$S1360-4,0)&amp;"")</f>
        <v/>
      </c>
      <c r="E1360" s="161" t="str">
        <f ca="1">IF(ISERROR($S1360),"",OFFSET('Smelter Reference List'!$D$4,$S1360-4,0)&amp;"")</f>
        <v/>
      </c>
      <c r="F1360" s="161" t="str">
        <f ca="1">IF(ISERROR($S1360),"",OFFSET('Smelter Reference List'!$E$4,$S1360-4,0))</f>
        <v/>
      </c>
      <c r="G1360" s="161" t="str">
        <f ca="1">IF(C1360=$U$4,"Enter smelter details", IF(ISERROR($S1360),"",OFFSET('Smelter Reference List'!$F$4,$S1360-4,0)))</f>
        <v/>
      </c>
      <c r="H1360" s="247" t="str">
        <f ca="1">IF(ISERROR($S1360),"",OFFSET('Smelter Reference List'!$G$4,$S1360-4,0))</f>
        <v/>
      </c>
      <c r="I1360" s="248" t="str">
        <f ca="1">IF(ISERROR($S1360),"",OFFSET('Smelter Reference List'!$H$4,$S1360-4,0))</f>
        <v/>
      </c>
      <c r="J1360" s="248" t="str">
        <f ca="1">IF(ISERROR($S1360),"",OFFSET('Smelter Reference List'!$I$4,$S1360-4,0))</f>
        <v/>
      </c>
      <c r="K1360" s="245"/>
      <c r="L1360" s="245"/>
      <c r="M1360" s="245"/>
      <c r="N1360" s="245"/>
      <c r="O1360" s="245"/>
      <c r="P1360" s="245"/>
      <c r="Q1360" s="246"/>
      <c r="R1360" s="233"/>
      <c r="S1360" s="234" t="e">
        <f>IF(C1360="",NA(),MATCH($B1360&amp;$C1360,'Smelter Reference List'!$J:$J,0))</f>
        <v>#N/A</v>
      </c>
      <c r="T1360" s="235"/>
      <c r="U1360" s="235">
        <f t="shared" ca="1" si="42"/>
        <v>0</v>
      </c>
      <c r="V1360" s="235"/>
      <c r="W1360" s="235"/>
      <c r="Y1360" s="228" t="str">
        <f t="shared" si="43"/>
        <v/>
      </c>
    </row>
    <row r="1361" spans="1:25" s="228" customFormat="1" ht="20.25">
      <c r="A1361" s="257"/>
      <c r="B1361" s="232" t="str">
        <f>IF(LEN(A1361)=0,"",INDEX('Smelter Reference List'!$A:$A,MATCH($A1361,'Smelter Reference List'!$E:$E,0)))</f>
        <v/>
      </c>
      <c r="C1361" s="297" t="str">
        <f>IF(LEN(A1361)=0,"",INDEX('Smelter Reference List'!$C:$C,MATCH($A1361,'Smelter Reference List'!$E:$E,0)))</f>
        <v/>
      </c>
      <c r="D1361" s="161" t="str">
        <f ca="1">IF(ISERROR($S1361),"",OFFSET('Smelter Reference List'!$C$4,$S1361-4,0)&amp;"")</f>
        <v/>
      </c>
      <c r="E1361" s="161" t="str">
        <f ca="1">IF(ISERROR($S1361),"",OFFSET('Smelter Reference List'!$D$4,$S1361-4,0)&amp;"")</f>
        <v/>
      </c>
      <c r="F1361" s="161" t="str">
        <f ca="1">IF(ISERROR($S1361),"",OFFSET('Smelter Reference List'!$E$4,$S1361-4,0))</f>
        <v/>
      </c>
      <c r="G1361" s="161" t="str">
        <f ca="1">IF(C1361=$U$4,"Enter smelter details", IF(ISERROR($S1361),"",OFFSET('Smelter Reference List'!$F$4,$S1361-4,0)))</f>
        <v/>
      </c>
      <c r="H1361" s="247" t="str">
        <f ca="1">IF(ISERROR($S1361),"",OFFSET('Smelter Reference List'!$G$4,$S1361-4,0))</f>
        <v/>
      </c>
      <c r="I1361" s="248" t="str">
        <f ca="1">IF(ISERROR($S1361),"",OFFSET('Smelter Reference List'!$H$4,$S1361-4,0))</f>
        <v/>
      </c>
      <c r="J1361" s="248" t="str">
        <f ca="1">IF(ISERROR($S1361),"",OFFSET('Smelter Reference List'!$I$4,$S1361-4,0))</f>
        <v/>
      </c>
      <c r="K1361" s="245"/>
      <c r="L1361" s="245"/>
      <c r="M1361" s="245"/>
      <c r="N1361" s="245"/>
      <c r="O1361" s="245"/>
      <c r="P1361" s="245"/>
      <c r="Q1361" s="246"/>
      <c r="R1361" s="233"/>
      <c r="S1361" s="234" t="e">
        <f>IF(C1361="",NA(),MATCH($B1361&amp;$C1361,'Smelter Reference List'!$J:$J,0))</f>
        <v>#N/A</v>
      </c>
      <c r="T1361" s="235"/>
      <c r="U1361" s="235">
        <f t="shared" ca="1" si="42"/>
        <v>0</v>
      </c>
      <c r="V1361" s="235"/>
      <c r="W1361" s="235"/>
      <c r="Y1361" s="228" t="str">
        <f t="shared" si="43"/>
        <v/>
      </c>
    </row>
    <row r="1362" spans="1:25" s="228" customFormat="1" ht="20.25">
      <c r="A1362" s="257"/>
      <c r="B1362" s="232" t="str">
        <f>IF(LEN(A1362)=0,"",INDEX('Smelter Reference List'!$A:$A,MATCH($A1362,'Smelter Reference List'!$E:$E,0)))</f>
        <v/>
      </c>
      <c r="C1362" s="297" t="str">
        <f>IF(LEN(A1362)=0,"",INDEX('Smelter Reference List'!$C:$C,MATCH($A1362,'Smelter Reference List'!$E:$E,0)))</f>
        <v/>
      </c>
      <c r="D1362" s="161" t="str">
        <f ca="1">IF(ISERROR($S1362),"",OFFSET('Smelter Reference List'!$C$4,$S1362-4,0)&amp;"")</f>
        <v/>
      </c>
      <c r="E1362" s="161" t="str">
        <f ca="1">IF(ISERROR($S1362),"",OFFSET('Smelter Reference List'!$D$4,$S1362-4,0)&amp;"")</f>
        <v/>
      </c>
      <c r="F1362" s="161" t="str">
        <f ca="1">IF(ISERROR($S1362),"",OFFSET('Smelter Reference List'!$E$4,$S1362-4,0))</f>
        <v/>
      </c>
      <c r="G1362" s="161" t="str">
        <f ca="1">IF(C1362=$U$4,"Enter smelter details", IF(ISERROR($S1362),"",OFFSET('Smelter Reference List'!$F$4,$S1362-4,0)))</f>
        <v/>
      </c>
      <c r="H1362" s="247" t="str">
        <f ca="1">IF(ISERROR($S1362),"",OFFSET('Smelter Reference List'!$G$4,$S1362-4,0))</f>
        <v/>
      </c>
      <c r="I1362" s="248" t="str">
        <f ca="1">IF(ISERROR($S1362),"",OFFSET('Smelter Reference List'!$H$4,$S1362-4,0))</f>
        <v/>
      </c>
      <c r="J1362" s="248" t="str">
        <f ca="1">IF(ISERROR($S1362),"",OFFSET('Smelter Reference List'!$I$4,$S1362-4,0))</f>
        <v/>
      </c>
      <c r="K1362" s="245"/>
      <c r="L1362" s="245"/>
      <c r="M1362" s="245"/>
      <c r="N1362" s="245"/>
      <c r="O1362" s="245"/>
      <c r="P1362" s="245"/>
      <c r="Q1362" s="246"/>
      <c r="R1362" s="233"/>
      <c r="S1362" s="234" t="e">
        <f>IF(C1362="",NA(),MATCH($B1362&amp;$C1362,'Smelter Reference List'!$J:$J,0))</f>
        <v>#N/A</v>
      </c>
      <c r="T1362" s="235"/>
      <c r="U1362" s="235">
        <f t="shared" ca="1" si="42"/>
        <v>0</v>
      </c>
      <c r="V1362" s="235"/>
      <c r="W1362" s="235"/>
      <c r="Y1362" s="228" t="str">
        <f t="shared" si="43"/>
        <v/>
      </c>
    </row>
    <row r="1363" spans="1:25" s="228" customFormat="1" ht="20.25">
      <c r="A1363" s="257"/>
      <c r="B1363" s="232" t="str">
        <f>IF(LEN(A1363)=0,"",INDEX('Smelter Reference List'!$A:$A,MATCH($A1363,'Smelter Reference List'!$E:$E,0)))</f>
        <v/>
      </c>
      <c r="C1363" s="297" t="str">
        <f>IF(LEN(A1363)=0,"",INDEX('Smelter Reference List'!$C:$C,MATCH($A1363,'Smelter Reference List'!$E:$E,0)))</f>
        <v/>
      </c>
      <c r="D1363" s="161" t="str">
        <f ca="1">IF(ISERROR($S1363),"",OFFSET('Smelter Reference List'!$C$4,$S1363-4,0)&amp;"")</f>
        <v/>
      </c>
      <c r="E1363" s="161" t="str">
        <f ca="1">IF(ISERROR($S1363),"",OFFSET('Smelter Reference List'!$D$4,$S1363-4,0)&amp;"")</f>
        <v/>
      </c>
      <c r="F1363" s="161" t="str">
        <f ca="1">IF(ISERROR($S1363),"",OFFSET('Smelter Reference List'!$E$4,$S1363-4,0))</f>
        <v/>
      </c>
      <c r="G1363" s="161" t="str">
        <f ca="1">IF(C1363=$U$4,"Enter smelter details", IF(ISERROR($S1363),"",OFFSET('Smelter Reference List'!$F$4,$S1363-4,0)))</f>
        <v/>
      </c>
      <c r="H1363" s="247" t="str">
        <f ca="1">IF(ISERROR($S1363),"",OFFSET('Smelter Reference List'!$G$4,$S1363-4,0))</f>
        <v/>
      </c>
      <c r="I1363" s="248" t="str">
        <f ca="1">IF(ISERROR($S1363),"",OFFSET('Smelter Reference List'!$H$4,$S1363-4,0))</f>
        <v/>
      </c>
      <c r="J1363" s="248" t="str">
        <f ca="1">IF(ISERROR($S1363),"",OFFSET('Smelter Reference List'!$I$4,$S1363-4,0))</f>
        <v/>
      </c>
      <c r="K1363" s="245"/>
      <c r="L1363" s="245"/>
      <c r="M1363" s="245"/>
      <c r="N1363" s="245"/>
      <c r="O1363" s="245"/>
      <c r="P1363" s="245"/>
      <c r="Q1363" s="246"/>
      <c r="R1363" s="233"/>
      <c r="S1363" s="234" t="e">
        <f>IF(C1363="",NA(),MATCH($B1363&amp;$C1363,'Smelter Reference List'!$J:$J,0))</f>
        <v>#N/A</v>
      </c>
      <c r="T1363" s="235"/>
      <c r="U1363" s="235">
        <f t="shared" ca="1" si="42"/>
        <v>0</v>
      </c>
      <c r="V1363" s="235"/>
      <c r="W1363" s="235"/>
      <c r="Y1363" s="228" t="str">
        <f t="shared" si="43"/>
        <v/>
      </c>
    </row>
    <row r="1364" spans="1:25" s="228" customFormat="1" ht="20.25">
      <c r="A1364" s="257"/>
      <c r="B1364" s="232" t="str">
        <f>IF(LEN(A1364)=0,"",INDEX('Smelter Reference List'!$A:$A,MATCH($A1364,'Smelter Reference List'!$E:$E,0)))</f>
        <v/>
      </c>
      <c r="C1364" s="297" t="str">
        <f>IF(LEN(A1364)=0,"",INDEX('Smelter Reference List'!$C:$C,MATCH($A1364,'Smelter Reference List'!$E:$E,0)))</f>
        <v/>
      </c>
      <c r="D1364" s="161" t="str">
        <f ca="1">IF(ISERROR($S1364),"",OFFSET('Smelter Reference List'!$C$4,$S1364-4,0)&amp;"")</f>
        <v/>
      </c>
      <c r="E1364" s="161" t="str">
        <f ca="1">IF(ISERROR($S1364),"",OFFSET('Smelter Reference List'!$D$4,$S1364-4,0)&amp;"")</f>
        <v/>
      </c>
      <c r="F1364" s="161" t="str">
        <f ca="1">IF(ISERROR($S1364),"",OFFSET('Smelter Reference List'!$E$4,$S1364-4,0))</f>
        <v/>
      </c>
      <c r="G1364" s="161" t="str">
        <f ca="1">IF(C1364=$U$4,"Enter smelter details", IF(ISERROR($S1364),"",OFFSET('Smelter Reference List'!$F$4,$S1364-4,0)))</f>
        <v/>
      </c>
      <c r="H1364" s="247" t="str">
        <f ca="1">IF(ISERROR($S1364),"",OFFSET('Smelter Reference List'!$G$4,$S1364-4,0))</f>
        <v/>
      </c>
      <c r="I1364" s="248" t="str">
        <f ca="1">IF(ISERROR($S1364),"",OFFSET('Smelter Reference List'!$H$4,$S1364-4,0))</f>
        <v/>
      </c>
      <c r="J1364" s="248" t="str">
        <f ca="1">IF(ISERROR($S1364),"",OFFSET('Smelter Reference List'!$I$4,$S1364-4,0))</f>
        <v/>
      </c>
      <c r="K1364" s="245"/>
      <c r="L1364" s="245"/>
      <c r="M1364" s="245"/>
      <c r="N1364" s="245"/>
      <c r="O1364" s="245"/>
      <c r="P1364" s="245"/>
      <c r="Q1364" s="246"/>
      <c r="R1364" s="233"/>
      <c r="S1364" s="234" t="e">
        <f>IF(C1364="",NA(),MATCH($B1364&amp;$C1364,'Smelter Reference List'!$J:$J,0))</f>
        <v>#N/A</v>
      </c>
      <c r="T1364" s="235"/>
      <c r="U1364" s="235">
        <f t="shared" ca="1" si="42"/>
        <v>0</v>
      </c>
      <c r="V1364" s="235"/>
      <c r="W1364" s="235"/>
      <c r="Y1364" s="228" t="str">
        <f t="shared" si="43"/>
        <v/>
      </c>
    </row>
    <row r="1365" spans="1:25" s="228" customFormat="1" ht="20.25">
      <c r="A1365" s="257"/>
      <c r="B1365" s="232" t="str">
        <f>IF(LEN(A1365)=0,"",INDEX('Smelter Reference List'!$A:$A,MATCH($A1365,'Smelter Reference List'!$E:$E,0)))</f>
        <v/>
      </c>
      <c r="C1365" s="297" t="str">
        <f>IF(LEN(A1365)=0,"",INDEX('Smelter Reference List'!$C:$C,MATCH($A1365,'Smelter Reference List'!$E:$E,0)))</f>
        <v/>
      </c>
      <c r="D1365" s="161" t="str">
        <f ca="1">IF(ISERROR($S1365),"",OFFSET('Smelter Reference List'!$C$4,$S1365-4,0)&amp;"")</f>
        <v/>
      </c>
      <c r="E1365" s="161" t="str">
        <f ca="1">IF(ISERROR($S1365),"",OFFSET('Smelter Reference List'!$D$4,$S1365-4,0)&amp;"")</f>
        <v/>
      </c>
      <c r="F1365" s="161" t="str">
        <f ca="1">IF(ISERROR($S1365),"",OFFSET('Smelter Reference List'!$E$4,$S1365-4,0))</f>
        <v/>
      </c>
      <c r="G1365" s="161" t="str">
        <f ca="1">IF(C1365=$U$4,"Enter smelter details", IF(ISERROR($S1365),"",OFFSET('Smelter Reference List'!$F$4,$S1365-4,0)))</f>
        <v/>
      </c>
      <c r="H1365" s="247" t="str">
        <f ca="1">IF(ISERROR($S1365),"",OFFSET('Smelter Reference List'!$G$4,$S1365-4,0))</f>
        <v/>
      </c>
      <c r="I1365" s="248" t="str">
        <f ca="1">IF(ISERROR($S1365),"",OFFSET('Smelter Reference List'!$H$4,$S1365-4,0))</f>
        <v/>
      </c>
      <c r="J1365" s="248" t="str">
        <f ca="1">IF(ISERROR($S1365),"",OFFSET('Smelter Reference List'!$I$4,$S1365-4,0))</f>
        <v/>
      </c>
      <c r="K1365" s="245"/>
      <c r="L1365" s="245"/>
      <c r="M1365" s="245"/>
      <c r="N1365" s="245"/>
      <c r="O1365" s="245"/>
      <c r="P1365" s="245"/>
      <c r="Q1365" s="246"/>
      <c r="R1365" s="233"/>
      <c r="S1365" s="234" t="e">
        <f>IF(C1365="",NA(),MATCH($B1365&amp;$C1365,'Smelter Reference List'!$J:$J,0))</f>
        <v>#N/A</v>
      </c>
      <c r="T1365" s="235"/>
      <c r="U1365" s="235">
        <f t="shared" ca="1" si="42"/>
        <v>0</v>
      </c>
      <c r="V1365" s="235"/>
      <c r="W1365" s="235"/>
      <c r="Y1365" s="228" t="str">
        <f t="shared" si="43"/>
        <v/>
      </c>
    </row>
    <row r="1366" spans="1:25" s="228" customFormat="1" ht="20.25">
      <c r="A1366" s="257"/>
      <c r="B1366" s="232" t="str">
        <f>IF(LEN(A1366)=0,"",INDEX('Smelter Reference List'!$A:$A,MATCH($A1366,'Smelter Reference List'!$E:$E,0)))</f>
        <v/>
      </c>
      <c r="C1366" s="297" t="str">
        <f>IF(LEN(A1366)=0,"",INDEX('Smelter Reference List'!$C:$C,MATCH($A1366,'Smelter Reference List'!$E:$E,0)))</f>
        <v/>
      </c>
      <c r="D1366" s="161" t="str">
        <f ca="1">IF(ISERROR($S1366),"",OFFSET('Smelter Reference List'!$C$4,$S1366-4,0)&amp;"")</f>
        <v/>
      </c>
      <c r="E1366" s="161" t="str">
        <f ca="1">IF(ISERROR($S1366),"",OFFSET('Smelter Reference List'!$D$4,$S1366-4,0)&amp;"")</f>
        <v/>
      </c>
      <c r="F1366" s="161" t="str">
        <f ca="1">IF(ISERROR($S1366),"",OFFSET('Smelter Reference List'!$E$4,$S1366-4,0))</f>
        <v/>
      </c>
      <c r="G1366" s="161" t="str">
        <f ca="1">IF(C1366=$U$4,"Enter smelter details", IF(ISERROR($S1366),"",OFFSET('Smelter Reference List'!$F$4,$S1366-4,0)))</f>
        <v/>
      </c>
      <c r="H1366" s="247" t="str">
        <f ca="1">IF(ISERROR($S1366),"",OFFSET('Smelter Reference List'!$G$4,$S1366-4,0))</f>
        <v/>
      </c>
      <c r="I1366" s="248" t="str">
        <f ca="1">IF(ISERROR($S1366),"",OFFSET('Smelter Reference List'!$H$4,$S1366-4,0))</f>
        <v/>
      </c>
      <c r="J1366" s="248" t="str">
        <f ca="1">IF(ISERROR($S1366),"",OFFSET('Smelter Reference List'!$I$4,$S1366-4,0))</f>
        <v/>
      </c>
      <c r="K1366" s="245"/>
      <c r="L1366" s="245"/>
      <c r="M1366" s="245"/>
      <c r="N1366" s="245"/>
      <c r="O1366" s="245"/>
      <c r="P1366" s="245"/>
      <c r="Q1366" s="246"/>
      <c r="R1366" s="233"/>
      <c r="S1366" s="234" t="e">
        <f>IF(C1366="",NA(),MATCH($B1366&amp;$C1366,'Smelter Reference List'!$J:$J,0))</f>
        <v>#N/A</v>
      </c>
      <c r="T1366" s="235"/>
      <c r="U1366" s="235">
        <f t="shared" ca="1" si="42"/>
        <v>0</v>
      </c>
      <c r="V1366" s="235"/>
      <c r="W1366" s="235"/>
      <c r="Y1366" s="228" t="str">
        <f t="shared" si="43"/>
        <v/>
      </c>
    </row>
    <row r="1367" spans="1:25" s="228" customFormat="1" ht="20.25">
      <c r="A1367" s="257"/>
      <c r="B1367" s="232" t="str">
        <f>IF(LEN(A1367)=0,"",INDEX('Smelter Reference List'!$A:$A,MATCH($A1367,'Smelter Reference List'!$E:$E,0)))</f>
        <v/>
      </c>
      <c r="C1367" s="297" t="str">
        <f>IF(LEN(A1367)=0,"",INDEX('Smelter Reference List'!$C:$C,MATCH($A1367,'Smelter Reference List'!$E:$E,0)))</f>
        <v/>
      </c>
      <c r="D1367" s="161" t="str">
        <f ca="1">IF(ISERROR($S1367),"",OFFSET('Smelter Reference List'!$C$4,$S1367-4,0)&amp;"")</f>
        <v/>
      </c>
      <c r="E1367" s="161" t="str">
        <f ca="1">IF(ISERROR($S1367),"",OFFSET('Smelter Reference List'!$D$4,$S1367-4,0)&amp;"")</f>
        <v/>
      </c>
      <c r="F1367" s="161" t="str">
        <f ca="1">IF(ISERROR($S1367),"",OFFSET('Smelter Reference List'!$E$4,$S1367-4,0))</f>
        <v/>
      </c>
      <c r="G1367" s="161" t="str">
        <f ca="1">IF(C1367=$U$4,"Enter smelter details", IF(ISERROR($S1367),"",OFFSET('Smelter Reference List'!$F$4,$S1367-4,0)))</f>
        <v/>
      </c>
      <c r="H1367" s="247" t="str">
        <f ca="1">IF(ISERROR($S1367),"",OFFSET('Smelter Reference List'!$G$4,$S1367-4,0))</f>
        <v/>
      </c>
      <c r="I1367" s="248" t="str">
        <f ca="1">IF(ISERROR($S1367),"",OFFSET('Smelter Reference List'!$H$4,$S1367-4,0))</f>
        <v/>
      </c>
      <c r="J1367" s="248" t="str">
        <f ca="1">IF(ISERROR($S1367),"",OFFSET('Smelter Reference List'!$I$4,$S1367-4,0))</f>
        <v/>
      </c>
      <c r="K1367" s="245"/>
      <c r="L1367" s="245"/>
      <c r="M1367" s="245"/>
      <c r="N1367" s="245"/>
      <c r="O1367" s="245"/>
      <c r="P1367" s="245"/>
      <c r="Q1367" s="246"/>
      <c r="R1367" s="233"/>
      <c r="S1367" s="234" t="e">
        <f>IF(C1367="",NA(),MATCH($B1367&amp;$C1367,'Smelter Reference List'!$J:$J,0))</f>
        <v>#N/A</v>
      </c>
      <c r="T1367" s="235"/>
      <c r="U1367" s="235">
        <f t="shared" ca="1" si="42"/>
        <v>0</v>
      </c>
      <c r="V1367" s="235"/>
      <c r="W1367" s="235"/>
      <c r="Y1367" s="228" t="str">
        <f t="shared" si="43"/>
        <v/>
      </c>
    </row>
    <row r="1368" spans="1:25" s="228" customFormat="1" ht="20.25">
      <c r="A1368" s="257"/>
      <c r="B1368" s="232" t="str">
        <f>IF(LEN(A1368)=0,"",INDEX('Smelter Reference List'!$A:$A,MATCH($A1368,'Smelter Reference List'!$E:$E,0)))</f>
        <v/>
      </c>
      <c r="C1368" s="297" t="str">
        <f>IF(LEN(A1368)=0,"",INDEX('Smelter Reference List'!$C:$C,MATCH($A1368,'Smelter Reference List'!$E:$E,0)))</f>
        <v/>
      </c>
      <c r="D1368" s="161" t="str">
        <f ca="1">IF(ISERROR($S1368),"",OFFSET('Smelter Reference List'!$C$4,$S1368-4,0)&amp;"")</f>
        <v/>
      </c>
      <c r="E1368" s="161" t="str">
        <f ca="1">IF(ISERROR($S1368),"",OFFSET('Smelter Reference List'!$D$4,$S1368-4,0)&amp;"")</f>
        <v/>
      </c>
      <c r="F1368" s="161" t="str">
        <f ca="1">IF(ISERROR($S1368),"",OFFSET('Smelter Reference List'!$E$4,$S1368-4,0))</f>
        <v/>
      </c>
      <c r="G1368" s="161" t="str">
        <f ca="1">IF(C1368=$U$4,"Enter smelter details", IF(ISERROR($S1368),"",OFFSET('Smelter Reference List'!$F$4,$S1368-4,0)))</f>
        <v/>
      </c>
      <c r="H1368" s="247" t="str">
        <f ca="1">IF(ISERROR($S1368),"",OFFSET('Smelter Reference List'!$G$4,$S1368-4,0))</f>
        <v/>
      </c>
      <c r="I1368" s="248" t="str">
        <f ca="1">IF(ISERROR($S1368),"",OFFSET('Smelter Reference List'!$H$4,$S1368-4,0))</f>
        <v/>
      </c>
      <c r="J1368" s="248" t="str">
        <f ca="1">IF(ISERROR($S1368),"",OFFSET('Smelter Reference List'!$I$4,$S1368-4,0))</f>
        <v/>
      </c>
      <c r="K1368" s="245"/>
      <c r="L1368" s="245"/>
      <c r="M1368" s="245"/>
      <c r="N1368" s="245"/>
      <c r="O1368" s="245"/>
      <c r="P1368" s="245"/>
      <c r="Q1368" s="246"/>
      <c r="R1368" s="233"/>
      <c r="S1368" s="234" t="e">
        <f>IF(C1368="",NA(),MATCH($B1368&amp;$C1368,'Smelter Reference List'!$J:$J,0))</f>
        <v>#N/A</v>
      </c>
      <c r="T1368" s="235"/>
      <c r="U1368" s="235">
        <f t="shared" ca="1" si="42"/>
        <v>0</v>
      </c>
      <c r="V1368" s="235"/>
      <c r="W1368" s="235"/>
      <c r="Y1368" s="228" t="str">
        <f t="shared" si="43"/>
        <v/>
      </c>
    </row>
    <row r="1369" spans="1:25" s="228" customFormat="1" ht="20.25">
      <c r="A1369" s="257"/>
      <c r="B1369" s="232" t="str">
        <f>IF(LEN(A1369)=0,"",INDEX('Smelter Reference List'!$A:$A,MATCH($A1369,'Smelter Reference List'!$E:$E,0)))</f>
        <v/>
      </c>
      <c r="C1369" s="297" t="str">
        <f>IF(LEN(A1369)=0,"",INDEX('Smelter Reference List'!$C:$C,MATCH($A1369,'Smelter Reference List'!$E:$E,0)))</f>
        <v/>
      </c>
      <c r="D1369" s="161" t="str">
        <f ca="1">IF(ISERROR($S1369),"",OFFSET('Smelter Reference List'!$C$4,$S1369-4,0)&amp;"")</f>
        <v/>
      </c>
      <c r="E1369" s="161" t="str">
        <f ca="1">IF(ISERROR($S1369),"",OFFSET('Smelter Reference List'!$D$4,$S1369-4,0)&amp;"")</f>
        <v/>
      </c>
      <c r="F1369" s="161" t="str">
        <f ca="1">IF(ISERROR($S1369),"",OFFSET('Smelter Reference List'!$E$4,$S1369-4,0))</f>
        <v/>
      </c>
      <c r="G1369" s="161" t="str">
        <f ca="1">IF(C1369=$U$4,"Enter smelter details", IF(ISERROR($S1369),"",OFFSET('Smelter Reference List'!$F$4,$S1369-4,0)))</f>
        <v/>
      </c>
      <c r="H1369" s="247" t="str">
        <f ca="1">IF(ISERROR($S1369),"",OFFSET('Smelter Reference List'!$G$4,$S1369-4,0))</f>
        <v/>
      </c>
      <c r="I1369" s="248" t="str">
        <f ca="1">IF(ISERROR($S1369),"",OFFSET('Smelter Reference List'!$H$4,$S1369-4,0))</f>
        <v/>
      </c>
      <c r="J1369" s="248" t="str">
        <f ca="1">IF(ISERROR($S1369),"",OFFSET('Smelter Reference List'!$I$4,$S1369-4,0))</f>
        <v/>
      </c>
      <c r="K1369" s="245"/>
      <c r="L1369" s="245"/>
      <c r="M1369" s="245"/>
      <c r="N1369" s="245"/>
      <c r="O1369" s="245"/>
      <c r="P1369" s="245"/>
      <c r="Q1369" s="246"/>
      <c r="R1369" s="233"/>
      <c r="S1369" s="234" t="e">
        <f>IF(C1369="",NA(),MATCH($B1369&amp;$C1369,'Smelter Reference List'!$J:$J,0))</f>
        <v>#N/A</v>
      </c>
      <c r="T1369" s="235"/>
      <c r="U1369" s="235">
        <f t="shared" ca="1" si="42"/>
        <v>0</v>
      </c>
      <c r="V1369" s="235"/>
      <c r="W1369" s="235"/>
      <c r="Y1369" s="228" t="str">
        <f t="shared" si="43"/>
        <v/>
      </c>
    </row>
    <row r="1370" spans="1:25" s="228" customFormat="1" ht="20.25">
      <c r="A1370" s="257"/>
      <c r="B1370" s="232" t="str">
        <f>IF(LEN(A1370)=0,"",INDEX('Smelter Reference List'!$A:$A,MATCH($A1370,'Smelter Reference List'!$E:$E,0)))</f>
        <v/>
      </c>
      <c r="C1370" s="297" t="str">
        <f>IF(LEN(A1370)=0,"",INDEX('Smelter Reference List'!$C:$C,MATCH($A1370,'Smelter Reference List'!$E:$E,0)))</f>
        <v/>
      </c>
      <c r="D1370" s="161" t="str">
        <f ca="1">IF(ISERROR($S1370),"",OFFSET('Smelter Reference List'!$C$4,$S1370-4,0)&amp;"")</f>
        <v/>
      </c>
      <c r="E1370" s="161" t="str">
        <f ca="1">IF(ISERROR($S1370),"",OFFSET('Smelter Reference List'!$D$4,$S1370-4,0)&amp;"")</f>
        <v/>
      </c>
      <c r="F1370" s="161" t="str">
        <f ca="1">IF(ISERROR($S1370),"",OFFSET('Smelter Reference List'!$E$4,$S1370-4,0))</f>
        <v/>
      </c>
      <c r="G1370" s="161" t="str">
        <f ca="1">IF(C1370=$U$4,"Enter smelter details", IF(ISERROR($S1370),"",OFFSET('Smelter Reference List'!$F$4,$S1370-4,0)))</f>
        <v/>
      </c>
      <c r="H1370" s="247" t="str">
        <f ca="1">IF(ISERROR($S1370),"",OFFSET('Smelter Reference List'!$G$4,$S1370-4,0))</f>
        <v/>
      </c>
      <c r="I1370" s="248" t="str">
        <f ca="1">IF(ISERROR($S1370),"",OFFSET('Smelter Reference List'!$H$4,$S1370-4,0))</f>
        <v/>
      </c>
      <c r="J1370" s="248" t="str">
        <f ca="1">IF(ISERROR($S1370),"",OFFSET('Smelter Reference List'!$I$4,$S1370-4,0))</f>
        <v/>
      </c>
      <c r="K1370" s="245"/>
      <c r="L1370" s="245"/>
      <c r="M1370" s="245"/>
      <c r="N1370" s="245"/>
      <c r="O1370" s="245"/>
      <c r="P1370" s="245"/>
      <c r="Q1370" s="246"/>
      <c r="R1370" s="233"/>
      <c r="S1370" s="234" t="e">
        <f>IF(C1370="",NA(),MATCH($B1370&amp;$C1370,'Smelter Reference List'!$J:$J,0))</f>
        <v>#N/A</v>
      </c>
      <c r="T1370" s="235"/>
      <c r="U1370" s="235">
        <f t="shared" ca="1" si="42"/>
        <v>0</v>
      </c>
      <c r="V1370" s="235"/>
      <c r="W1370" s="235"/>
      <c r="Y1370" s="228" t="str">
        <f t="shared" si="43"/>
        <v/>
      </c>
    </row>
    <row r="1371" spans="1:25" s="228" customFormat="1" ht="20.25">
      <c r="A1371" s="257"/>
      <c r="B1371" s="232" t="str">
        <f>IF(LEN(A1371)=0,"",INDEX('Smelter Reference List'!$A:$A,MATCH($A1371,'Smelter Reference List'!$E:$E,0)))</f>
        <v/>
      </c>
      <c r="C1371" s="297" t="str">
        <f>IF(LEN(A1371)=0,"",INDEX('Smelter Reference List'!$C:$C,MATCH($A1371,'Smelter Reference List'!$E:$E,0)))</f>
        <v/>
      </c>
      <c r="D1371" s="161" t="str">
        <f ca="1">IF(ISERROR($S1371),"",OFFSET('Smelter Reference List'!$C$4,$S1371-4,0)&amp;"")</f>
        <v/>
      </c>
      <c r="E1371" s="161" t="str">
        <f ca="1">IF(ISERROR($S1371),"",OFFSET('Smelter Reference List'!$D$4,$S1371-4,0)&amp;"")</f>
        <v/>
      </c>
      <c r="F1371" s="161" t="str">
        <f ca="1">IF(ISERROR($S1371),"",OFFSET('Smelter Reference List'!$E$4,$S1371-4,0))</f>
        <v/>
      </c>
      <c r="G1371" s="161" t="str">
        <f ca="1">IF(C1371=$U$4,"Enter smelter details", IF(ISERROR($S1371),"",OFFSET('Smelter Reference List'!$F$4,$S1371-4,0)))</f>
        <v/>
      </c>
      <c r="H1371" s="247" t="str">
        <f ca="1">IF(ISERROR($S1371),"",OFFSET('Smelter Reference List'!$G$4,$S1371-4,0))</f>
        <v/>
      </c>
      <c r="I1371" s="248" t="str">
        <f ca="1">IF(ISERROR($S1371),"",OFFSET('Smelter Reference List'!$H$4,$S1371-4,0))</f>
        <v/>
      </c>
      <c r="J1371" s="248" t="str">
        <f ca="1">IF(ISERROR($S1371),"",OFFSET('Smelter Reference List'!$I$4,$S1371-4,0))</f>
        <v/>
      </c>
      <c r="K1371" s="245"/>
      <c r="L1371" s="245"/>
      <c r="M1371" s="245"/>
      <c r="N1371" s="245"/>
      <c r="O1371" s="245"/>
      <c r="P1371" s="245"/>
      <c r="Q1371" s="246"/>
      <c r="R1371" s="233"/>
      <c r="S1371" s="234" t="e">
        <f>IF(C1371="",NA(),MATCH($B1371&amp;$C1371,'Smelter Reference List'!$J:$J,0))</f>
        <v>#N/A</v>
      </c>
      <c r="T1371" s="235"/>
      <c r="U1371" s="235">
        <f t="shared" ca="1" si="42"/>
        <v>0</v>
      </c>
      <c r="V1371" s="235"/>
      <c r="W1371" s="235"/>
      <c r="Y1371" s="228" t="str">
        <f t="shared" si="43"/>
        <v/>
      </c>
    </row>
    <row r="1372" spans="1:25" s="228" customFormat="1" ht="20.25">
      <c r="A1372" s="257"/>
      <c r="B1372" s="232" t="str">
        <f>IF(LEN(A1372)=0,"",INDEX('Smelter Reference List'!$A:$A,MATCH($A1372,'Smelter Reference List'!$E:$E,0)))</f>
        <v/>
      </c>
      <c r="C1372" s="297" t="str">
        <f>IF(LEN(A1372)=0,"",INDEX('Smelter Reference List'!$C:$C,MATCH($A1372,'Smelter Reference List'!$E:$E,0)))</f>
        <v/>
      </c>
      <c r="D1372" s="161" t="str">
        <f ca="1">IF(ISERROR($S1372),"",OFFSET('Smelter Reference List'!$C$4,$S1372-4,0)&amp;"")</f>
        <v/>
      </c>
      <c r="E1372" s="161" t="str">
        <f ca="1">IF(ISERROR($S1372),"",OFFSET('Smelter Reference List'!$D$4,$S1372-4,0)&amp;"")</f>
        <v/>
      </c>
      <c r="F1372" s="161" t="str">
        <f ca="1">IF(ISERROR($S1372),"",OFFSET('Smelter Reference List'!$E$4,$S1372-4,0))</f>
        <v/>
      </c>
      <c r="G1372" s="161" t="str">
        <f ca="1">IF(C1372=$U$4,"Enter smelter details", IF(ISERROR($S1372),"",OFFSET('Smelter Reference List'!$F$4,$S1372-4,0)))</f>
        <v/>
      </c>
      <c r="H1372" s="247" t="str">
        <f ca="1">IF(ISERROR($S1372),"",OFFSET('Smelter Reference List'!$G$4,$S1372-4,0))</f>
        <v/>
      </c>
      <c r="I1372" s="248" t="str">
        <f ca="1">IF(ISERROR($S1372),"",OFFSET('Smelter Reference List'!$H$4,$S1372-4,0))</f>
        <v/>
      </c>
      <c r="J1372" s="248" t="str">
        <f ca="1">IF(ISERROR($S1372),"",OFFSET('Smelter Reference List'!$I$4,$S1372-4,0))</f>
        <v/>
      </c>
      <c r="K1372" s="245"/>
      <c r="L1372" s="245"/>
      <c r="M1372" s="245"/>
      <c r="N1372" s="245"/>
      <c r="O1372" s="245"/>
      <c r="P1372" s="245"/>
      <c r="Q1372" s="246"/>
      <c r="R1372" s="233"/>
      <c r="S1372" s="234" t="e">
        <f>IF(C1372="",NA(),MATCH($B1372&amp;$C1372,'Smelter Reference List'!$J:$J,0))</f>
        <v>#N/A</v>
      </c>
      <c r="T1372" s="235"/>
      <c r="U1372" s="235">
        <f t="shared" ca="1" si="42"/>
        <v>0</v>
      </c>
      <c r="V1372" s="235"/>
      <c r="W1372" s="235"/>
      <c r="Y1372" s="228" t="str">
        <f t="shared" si="43"/>
        <v/>
      </c>
    </row>
    <row r="1373" spans="1:25" s="228" customFormat="1" ht="20.25">
      <c r="A1373" s="257"/>
      <c r="B1373" s="232" t="str">
        <f>IF(LEN(A1373)=0,"",INDEX('Smelter Reference List'!$A:$A,MATCH($A1373,'Smelter Reference List'!$E:$E,0)))</f>
        <v/>
      </c>
      <c r="C1373" s="297" t="str">
        <f>IF(LEN(A1373)=0,"",INDEX('Smelter Reference List'!$C:$C,MATCH($A1373,'Smelter Reference List'!$E:$E,0)))</f>
        <v/>
      </c>
      <c r="D1373" s="161" t="str">
        <f ca="1">IF(ISERROR($S1373),"",OFFSET('Smelter Reference List'!$C$4,$S1373-4,0)&amp;"")</f>
        <v/>
      </c>
      <c r="E1373" s="161" t="str">
        <f ca="1">IF(ISERROR($S1373),"",OFFSET('Smelter Reference List'!$D$4,$S1373-4,0)&amp;"")</f>
        <v/>
      </c>
      <c r="F1373" s="161" t="str">
        <f ca="1">IF(ISERROR($S1373),"",OFFSET('Smelter Reference List'!$E$4,$S1373-4,0))</f>
        <v/>
      </c>
      <c r="G1373" s="161" t="str">
        <f ca="1">IF(C1373=$U$4,"Enter smelter details", IF(ISERROR($S1373),"",OFFSET('Smelter Reference List'!$F$4,$S1373-4,0)))</f>
        <v/>
      </c>
      <c r="H1373" s="247" t="str">
        <f ca="1">IF(ISERROR($S1373),"",OFFSET('Smelter Reference List'!$G$4,$S1373-4,0))</f>
        <v/>
      </c>
      <c r="I1373" s="248" t="str">
        <f ca="1">IF(ISERROR($S1373),"",OFFSET('Smelter Reference List'!$H$4,$S1373-4,0))</f>
        <v/>
      </c>
      <c r="J1373" s="248" t="str">
        <f ca="1">IF(ISERROR($S1373),"",OFFSET('Smelter Reference List'!$I$4,$S1373-4,0))</f>
        <v/>
      </c>
      <c r="K1373" s="245"/>
      <c r="L1373" s="245"/>
      <c r="M1373" s="245"/>
      <c r="N1373" s="245"/>
      <c r="O1373" s="245"/>
      <c r="P1373" s="245"/>
      <c r="Q1373" s="246"/>
      <c r="R1373" s="233"/>
      <c r="S1373" s="234" t="e">
        <f>IF(C1373="",NA(),MATCH($B1373&amp;$C1373,'Smelter Reference List'!$J:$J,0))</f>
        <v>#N/A</v>
      </c>
      <c r="T1373" s="235"/>
      <c r="U1373" s="235">
        <f t="shared" ca="1" si="42"/>
        <v>0</v>
      </c>
      <c r="V1373" s="235"/>
      <c r="W1373" s="235"/>
      <c r="Y1373" s="228" t="str">
        <f t="shared" si="43"/>
        <v/>
      </c>
    </row>
    <row r="1374" spans="1:25" s="228" customFormat="1" ht="20.25">
      <c r="A1374" s="257"/>
      <c r="B1374" s="232" t="str">
        <f>IF(LEN(A1374)=0,"",INDEX('Smelter Reference List'!$A:$A,MATCH($A1374,'Smelter Reference List'!$E:$E,0)))</f>
        <v/>
      </c>
      <c r="C1374" s="297" t="str">
        <f>IF(LEN(A1374)=0,"",INDEX('Smelter Reference List'!$C:$C,MATCH($A1374,'Smelter Reference List'!$E:$E,0)))</f>
        <v/>
      </c>
      <c r="D1374" s="161" t="str">
        <f ca="1">IF(ISERROR($S1374),"",OFFSET('Smelter Reference List'!$C$4,$S1374-4,0)&amp;"")</f>
        <v/>
      </c>
      <c r="E1374" s="161" t="str">
        <f ca="1">IF(ISERROR($S1374),"",OFFSET('Smelter Reference List'!$D$4,$S1374-4,0)&amp;"")</f>
        <v/>
      </c>
      <c r="F1374" s="161" t="str">
        <f ca="1">IF(ISERROR($S1374),"",OFFSET('Smelter Reference List'!$E$4,$S1374-4,0))</f>
        <v/>
      </c>
      <c r="G1374" s="161" t="str">
        <f ca="1">IF(C1374=$U$4,"Enter smelter details", IF(ISERROR($S1374),"",OFFSET('Smelter Reference List'!$F$4,$S1374-4,0)))</f>
        <v/>
      </c>
      <c r="H1374" s="247" t="str">
        <f ca="1">IF(ISERROR($S1374),"",OFFSET('Smelter Reference List'!$G$4,$S1374-4,0))</f>
        <v/>
      </c>
      <c r="I1374" s="248" t="str">
        <f ca="1">IF(ISERROR($S1374),"",OFFSET('Smelter Reference List'!$H$4,$S1374-4,0))</f>
        <v/>
      </c>
      <c r="J1374" s="248" t="str">
        <f ca="1">IF(ISERROR($S1374),"",OFFSET('Smelter Reference List'!$I$4,$S1374-4,0))</f>
        <v/>
      </c>
      <c r="K1374" s="245"/>
      <c r="L1374" s="245"/>
      <c r="M1374" s="245"/>
      <c r="N1374" s="245"/>
      <c r="O1374" s="245"/>
      <c r="P1374" s="245"/>
      <c r="Q1374" s="246"/>
      <c r="R1374" s="233"/>
      <c r="S1374" s="234" t="e">
        <f>IF(C1374="",NA(),MATCH($B1374&amp;$C1374,'Smelter Reference List'!$J:$J,0))</f>
        <v>#N/A</v>
      </c>
      <c r="T1374" s="235"/>
      <c r="U1374" s="235">
        <f t="shared" ca="1" si="42"/>
        <v>0</v>
      </c>
      <c r="V1374" s="235"/>
      <c r="W1374" s="235"/>
      <c r="Y1374" s="228" t="str">
        <f t="shared" si="43"/>
        <v/>
      </c>
    </row>
    <row r="1375" spans="1:25" s="228" customFormat="1" ht="20.25">
      <c r="A1375" s="257"/>
      <c r="B1375" s="232" t="str">
        <f>IF(LEN(A1375)=0,"",INDEX('Smelter Reference List'!$A:$A,MATCH($A1375,'Smelter Reference List'!$E:$E,0)))</f>
        <v/>
      </c>
      <c r="C1375" s="297" t="str">
        <f>IF(LEN(A1375)=0,"",INDEX('Smelter Reference List'!$C:$C,MATCH($A1375,'Smelter Reference List'!$E:$E,0)))</f>
        <v/>
      </c>
      <c r="D1375" s="161" t="str">
        <f ca="1">IF(ISERROR($S1375),"",OFFSET('Smelter Reference List'!$C$4,$S1375-4,0)&amp;"")</f>
        <v/>
      </c>
      <c r="E1375" s="161" t="str">
        <f ca="1">IF(ISERROR($S1375),"",OFFSET('Smelter Reference List'!$D$4,$S1375-4,0)&amp;"")</f>
        <v/>
      </c>
      <c r="F1375" s="161" t="str">
        <f ca="1">IF(ISERROR($S1375),"",OFFSET('Smelter Reference List'!$E$4,$S1375-4,0))</f>
        <v/>
      </c>
      <c r="G1375" s="161" t="str">
        <f ca="1">IF(C1375=$U$4,"Enter smelter details", IF(ISERROR($S1375),"",OFFSET('Smelter Reference List'!$F$4,$S1375-4,0)))</f>
        <v/>
      </c>
      <c r="H1375" s="247" t="str">
        <f ca="1">IF(ISERROR($S1375),"",OFFSET('Smelter Reference List'!$G$4,$S1375-4,0))</f>
        <v/>
      </c>
      <c r="I1375" s="248" t="str">
        <f ca="1">IF(ISERROR($S1375),"",OFFSET('Smelter Reference List'!$H$4,$S1375-4,0))</f>
        <v/>
      </c>
      <c r="J1375" s="248" t="str">
        <f ca="1">IF(ISERROR($S1375),"",OFFSET('Smelter Reference List'!$I$4,$S1375-4,0))</f>
        <v/>
      </c>
      <c r="K1375" s="245"/>
      <c r="L1375" s="245"/>
      <c r="M1375" s="245"/>
      <c r="N1375" s="245"/>
      <c r="O1375" s="245"/>
      <c r="P1375" s="245"/>
      <c r="Q1375" s="246"/>
      <c r="R1375" s="233"/>
      <c r="S1375" s="234" t="e">
        <f>IF(C1375="",NA(),MATCH($B1375&amp;$C1375,'Smelter Reference List'!$J:$J,0))</f>
        <v>#N/A</v>
      </c>
      <c r="T1375" s="235"/>
      <c r="U1375" s="235">
        <f t="shared" ca="1" si="42"/>
        <v>0</v>
      </c>
      <c r="V1375" s="235"/>
      <c r="W1375" s="235"/>
      <c r="Y1375" s="228" t="str">
        <f t="shared" si="43"/>
        <v/>
      </c>
    </row>
    <row r="1376" spans="1:25" s="228" customFormat="1" ht="20.25">
      <c r="A1376" s="257"/>
      <c r="B1376" s="232" t="str">
        <f>IF(LEN(A1376)=0,"",INDEX('Smelter Reference List'!$A:$A,MATCH($A1376,'Smelter Reference List'!$E:$E,0)))</f>
        <v/>
      </c>
      <c r="C1376" s="297" t="str">
        <f>IF(LEN(A1376)=0,"",INDEX('Smelter Reference List'!$C:$C,MATCH($A1376,'Smelter Reference List'!$E:$E,0)))</f>
        <v/>
      </c>
      <c r="D1376" s="161" t="str">
        <f ca="1">IF(ISERROR($S1376),"",OFFSET('Smelter Reference List'!$C$4,$S1376-4,0)&amp;"")</f>
        <v/>
      </c>
      <c r="E1376" s="161" t="str">
        <f ca="1">IF(ISERROR($S1376),"",OFFSET('Smelter Reference List'!$D$4,$S1376-4,0)&amp;"")</f>
        <v/>
      </c>
      <c r="F1376" s="161" t="str">
        <f ca="1">IF(ISERROR($S1376),"",OFFSET('Smelter Reference List'!$E$4,$S1376-4,0))</f>
        <v/>
      </c>
      <c r="G1376" s="161" t="str">
        <f ca="1">IF(C1376=$U$4,"Enter smelter details", IF(ISERROR($S1376),"",OFFSET('Smelter Reference List'!$F$4,$S1376-4,0)))</f>
        <v/>
      </c>
      <c r="H1376" s="247" t="str">
        <f ca="1">IF(ISERROR($S1376),"",OFFSET('Smelter Reference List'!$G$4,$S1376-4,0))</f>
        <v/>
      </c>
      <c r="I1376" s="248" t="str">
        <f ca="1">IF(ISERROR($S1376),"",OFFSET('Smelter Reference List'!$H$4,$S1376-4,0))</f>
        <v/>
      </c>
      <c r="J1376" s="248" t="str">
        <f ca="1">IF(ISERROR($S1376),"",OFFSET('Smelter Reference List'!$I$4,$S1376-4,0))</f>
        <v/>
      </c>
      <c r="K1376" s="245"/>
      <c r="L1376" s="245"/>
      <c r="M1376" s="245"/>
      <c r="N1376" s="245"/>
      <c r="O1376" s="245"/>
      <c r="P1376" s="245"/>
      <c r="Q1376" s="246"/>
      <c r="R1376" s="233"/>
      <c r="S1376" s="234" t="e">
        <f>IF(C1376="",NA(),MATCH($B1376&amp;$C1376,'Smelter Reference List'!$J:$J,0))</f>
        <v>#N/A</v>
      </c>
      <c r="T1376" s="235"/>
      <c r="U1376" s="235">
        <f t="shared" ca="1" si="42"/>
        <v>0</v>
      </c>
      <c r="V1376" s="235"/>
      <c r="W1376" s="235"/>
      <c r="Y1376" s="228" t="str">
        <f t="shared" si="43"/>
        <v/>
      </c>
    </row>
    <row r="1377" spans="1:25" s="228" customFormat="1" ht="20.25">
      <c r="A1377" s="257"/>
      <c r="B1377" s="232" t="str">
        <f>IF(LEN(A1377)=0,"",INDEX('Smelter Reference List'!$A:$A,MATCH($A1377,'Smelter Reference List'!$E:$E,0)))</f>
        <v/>
      </c>
      <c r="C1377" s="297" t="str">
        <f>IF(LEN(A1377)=0,"",INDEX('Smelter Reference List'!$C:$C,MATCH($A1377,'Smelter Reference List'!$E:$E,0)))</f>
        <v/>
      </c>
      <c r="D1377" s="161" t="str">
        <f ca="1">IF(ISERROR($S1377),"",OFFSET('Smelter Reference List'!$C$4,$S1377-4,0)&amp;"")</f>
        <v/>
      </c>
      <c r="E1377" s="161" t="str">
        <f ca="1">IF(ISERROR($S1377),"",OFFSET('Smelter Reference List'!$D$4,$S1377-4,0)&amp;"")</f>
        <v/>
      </c>
      <c r="F1377" s="161" t="str">
        <f ca="1">IF(ISERROR($S1377),"",OFFSET('Smelter Reference List'!$E$4,$S1377-4,0))</f>
        <v/>
      </c>
      <c r="G1377" s="161" t="str">
        <f ca="1">IF(C1377=$U$4,"Enter smelter details", IF(ISERROR($S1377),"",OFFSET('Smelter Reference List'!$F$4,$S1377-4,0)))</f>
        <v/>
      </c>
      <c r="H1377" s="247" t="str">
        <f ca="1">IF(ISERROR($S1377),"",OFFSET('Smelter Reference List'!$G$4,$S1377-4,0))</f>
        <v/>
      </c>
      <c r="I1377" s="248" t="str">
        <f ca="1">IF(ISERROR($S1377),"",OFFSET('Smelter Reference List'!$H$4,$S1377-4,0))</f>
        <v/>
      </c>
      <c r="J1377" s="248" t="str">
        <f ca="1">IF(ISERROR($S1377),"",OFFSET('Smelter Reference List'!$I$4,$S1377-4,0))</f>
        <v/>
      </c>
      <c r="K1377" s="245"/>
      <c r="L1377" s="245"/>
      <c r="M1377" s="245"/>
      <c r="N1377" s="245"/>
      <c r="O1377" s="245"/>
      <c r="P1377" s="245"/>
      <c r="Q1377" s="246"/>
      <c r="R1377" s="233"/>
      <c r="S1377" s="234" t="e">
        <f>IF(C1377="",NA(),MATCH($B1377&amp;$C1377,'Smelter Reference List'!$J:$J,0))</f>
        <v>#N/A</v>
      </c>
      <c r="T1377" s="235"/>
      <c r="U1377" s="235">
        <f t="shared" ca="1" si="42"/>
        <v>0</v>
      </c>
      <c r="V1377" s="235"/>
      <c r="W1377" s="235"/>
      <c r="Y1377" s="228" t="str">
        <f t="shared" si="43"/>
        <v/>
      </c>
    </row>
    <row r="1378" spans="1:25" s="228" customFormat="1" ht="20.25">
      <c r="A1378" s="257"/>
      <c r="B1378" s="232" t="str">
        <f>IF(LEN(A1378)=0,"",INDEX('Smelter Reference List'!$A:$A,MATCH($A1378,'Smelter Reference List'!$E:$E,0)))</f>
        <v/>
      </c>
      <c r="C1378" s="297" t="str">
        <f>IF(LEN(A1378)=0,"",INDEX('Smelter Reference List'!$C:$C,MATCH($A1378,'Smelter Reference List'!$E:$E,0)))</f>
        <v/>
      </c>
      <c r="D1378" s="161" t="str">
        <f ca="1">IF(ISERROR($S1378),"",OFFSET('Smelter Reference List'!$C$4,$S1378-4,0)&amp;"")</f>
        <v/>
      </c>
      <c r="E1378" s="161" t="str">
        <f ca="1">IF(ISERROR($S1378),"",OFFSET('Smelter Reference List'!$D$4,$S1378-4,0)&amp;"")</f>
        <v/>
      </c>
      <c r="F1378" s="161" t="str">
        <f ca="1">IF(ISERROR($S1378),"",OFFSET('Smelter Reference List'!$E$4,$S1378-4,0))</f>
        <v/>
      </c>
      <c r="G1378" s="161" t="str">
        <f ca="1">IF(C1378=$U$4,"Enter smelter details", IF(ISERROR($S1378),"",OFFSET('Smelter Reference List'!$F$4,$S1378-4,0)))</f>
        <v/>
      </c>
      <c r="H1378" s="247" t="str">
        <f ca="1">IF(ISERROR($S1378),"",OFFSET('Smelter Reference List'!$G$4,$S1378-4,0))</f>
        <v/>
      </c>
      <c r="I1378" s="248" t="str">
        <f ca="1">IF(ISERROR($S1378),"",OFFSET('Smelter Reference List'!$H$4,$S1378-4,0))</f>
        <v/>
      </c>
      <c r="J1378" s="248" t="str">
        <f ca="1">IF(ISERROR($S1378),"",OFFSET('Smelter Reference List'!$I$4,$S1378-4,0))</f>
        <v/>
      </c>
      <c r="K1378" s="245"/>
      <c r="L1378" s="245"/>
      <c r="M1378" s="245"/>
      <c r="N1378" s="245"/>
      <c r="O1378" s="245"/>
      <c r="P1378" s="245"/>
      <c r="Q1378" s="246"/>
      <c r="R1378" s="233"/>
      <c r="S1378" s="234" t="e">
        <f>IF(C1378="",NA(),MATCH($B1378&amp;$C1378,'Smelter Reference List'!$J:$J,0))</f>
        <v>#N/A</v>
      </c>
      <c r="T1378" s="235"/>
      <c r="U1378" s="235">
        <f t="shared" ca="1" si="42"/>
        <v>0</v>
      </c>
      <c r="V1378" s="235"/>
      <c r="W1378" s="235"/>
      <c r="Y1378" s="228" t="str">
        <f t="shared" si="43"/>
        <v/>
      </c>
    </row>
    <row r="1379" spans="1:25" s="228" customFormat="1" ht="20.25">
      <c r="A1379" s="257"/>
      <c r="B1379" s="232" t="str">
        <f>IF(LEN(A1379)=0,"",INDEX('Smelter Reference List'!$A:$A,MATCH($A1379,'Smelter Reference List'!$E:$E,0)))</f>
        <v/>
      </c>
      <c r="C1379" s="297" t="str">
        <f>IF(LEN(A1379)=0,"",INDEX('Smelter Reference List'!$C:$C,MATCH($A1379,'Smelter Reference List'!$E:$E,0)))</f>
        <v/>
      </c>
      <c r="D1379" s="161" t="str">
        <f ca="1">IF(ISERROR($S1379),"",OFFSET('Smelter Reference List'!$C$4,$S1379-4,0)&amp;"")</f>
        <v/>
      </c>
      <c r="E1379" s="161" t="str">
        <f ca="1">IF(ISERROR($S1379),"",OFFSET('Smelter Reference List'!$D$4,$S1379-4,0)&amp;"")</f>
        <v/>
      </c>
      <c r="F1379" s="161" t="str">
        <f ca="1">IF(ISERROR($S1379),"",OFFSET('Smelter Reference List'!$E$4,$S1379-4,0))</f>
        <v/>
      </c>
      <c r="G1379" s="161" t="str">
        <f ca="1">IF(C1379=$U$4,"Enter smelter details", IF(ISERROR($S1379),"",OFFSET('Smelter Reference List'!$F$4,$S1379-4,0)))</f>
        <v/>
      </c>
      <c r="H1379" s="247" t="str">
        <f ca="1">IF(ISERROR($S1379),"",OFFSET('Smelter Reference List'!$G$4,$S1379-4,0))</f>
        <v/>
      </c>
      <c r="I1379" s="248" t="str">
        <f ca="1">IF(ISERROR($S1379),"",OFFSET('Smelter Reference List'!$H$4,$S1379-4,0))</f>
        <v/>
      </c>
      <c r="J1379" s="248" t="str">
        <f ca="1">IF(ISERROR($S1379),"",OFFSET('Smelter Reference List'!$I$4,$S1379-4,0))</f>
        <v/>
      </c>
      <c r="K1379" s="245"/>
      <c r="L1379" s="245"/>
      <c r="M1379" s="245"/>
      <c r="N1379" s="245"/>
      <c r="O1379" s="245"/>
      <c r="P1379" s="245"/>
      <c r="Q1379" s="246"/>
      <c r="R1379" s="233"/>
      <c r="S1379" s="234" t="e">
        <f>IF(C1379="",NA(),MATCH($B1379&amp;$C1379,'Smelter Reference List'!$J:$J,0))</f>
        <v>#N/A</v>
      </c>
      <c r="T1379" s="235"/>
      <c r="U1379" s="235">
        <f t="shared" ca="1" si="42"/>
        <v>0</v>
      </c>
      <c r="V1379" s="235"/>
      <c r="W1379" s="235"/>
      <c r="Y1379" s="228" t="str">
        <f t="shared" si="43"/>
        <v/>
      </c>
    </row>
    <row r="1380" spans="1:25" s="228" customFormat="1" ht="20.25">
      <c r="A1380" s="257"/>
      <c r="B1380" s="232" t="str">
        <f>IF(LEN(A1380)=0,"",INDEX('Smelter Reference List'!$A:$A,MATCH($A1380,'Smelter Reference List'!$E:$E,0)))</f>
        <v/>
      </c>
      <c r="C1380" s="297" t="str">
        <f>IF(LEN(A1380)=0,"",INDEX('Smelter Reference List'!$C:$C,MATCH($A1380,'Smelter Reference List'!$E:$E,0)))</f>
        <v/>
      </c>
      <c r="D1380" s="161" t="str">
        <f ca="1">IF(ISERROR($S1380),"",OFFSET('Smelter Reference List'!$C$4,$S1380-4,0)&amp;"")</f>
        <v/>
      </c>
      <c r="E1380" s="161" t="str">
        <f ca="1">IF(ISERROR($S1380),"",OFFSET('Smelter Reference List'!$D$4,$S1380-4,0)&amp;"")</f>
        <v/>
      </c>
      <c r="F1380" s="161" t="str">
        <f ca="1">IF(ISERROR($S1380),"",OFFSET('Smelter Reference List'!$E$4,$S1380-4,0))</f>
        <v/>
      </c>
      <c r="G1380" s="161" t="str">
        <f ca="1">IF(C1380=$U$4,"Enter smelter details", IF(ISERROR($S1380),"",OFFSET('Smelter Reference List'!$F$4,$S1380-4,0)))</f>
        <v/>
      </c>
      <c r="H1380" s="247" t="str">
        <f ca="1">IF(ISERROR($S1380),"",OFFSET('Smelter Reference List'!$G$4,$S1380-4,0))</f>
        <v/>
      </c>
      <c r="I1380" s="248" t="str">
        <f ca="1">IF(ISERROR($S1380),"",OFFSET('Smelter Reference List'!$H$4,$S1380-4,0))</f>
        <v/>
      </c>
      <c r="J1380" s="248" t="str">
        <f ca="1">IF(ISERROR($S1380),"",OFFSET('Smelter Reference List'!$I$4,$S1380-4,0))</f>
        <v/>
      </c>
      <c r="K1380" s="245"/>
      <c r="L1380" s="245"/>
      <c r="M1380" s="245"/>
      <c r="N1380" s="245"/>
      <c r="O1380" s="245"/>
      <c r="P1380" s="245"/>
      <c r="Q1380" s="246"/>
      <c r="R1380" s="233"/>
      <c r="S1380" s="234" t="e">
        <f>IF(C1380="",NA(),MATCH($B1380&amp;$C1380,'Smelter Reference List'!$J:$J,0))</f>
        <v>#N/A</v>
      </c>
      <c r="T1380" s="235"/>
      <c r="U1380" s="235">
        <f t="shared" ca="1" si="42"/>
        <v>0</v>
      </c>
      <c r="V1380" s="235"/>
      <c r="W1380" s="235"/>
      <c r="Y1380" s="228" t="str">
        <f t="shared" si="43"/>
        <v/>
      </c>
    </row>
    <row r="1381" spans="1:25" s="228" customFormat="1" ht="20.25">
      <c r="A1381" s="257"/>
      <c r="B1381" s="232" t="str">
        <f>IF(LEN(A1381)=0,"",INDEX('Smelter Reference List'!$A:$A,MATCH($A1381,'Smelter Reference List'!$E:$E,0)))</f>
        <v/>
      </c>
      <c r="C1381" s="297" t="str">
        <f>IF(LEN(A1381)=0,"",INDEX('Smelter Reference List'!$C:$C,MATCH($A1381,'Smelter Reference List'!$E:$E,0)))</f>
        <v/>
      </c>
      <c r="D1381" s="161" t="str">
        <f ca="1">IF(ISERROR($S1381),"",OFFSET('Smelter Reference List'!$C$4,$S1381-4,0)&amp;"")</f>
        <v/>
      </c>
      <c r="E1381" s="161" t="str">
        <f ca="1">IF(ISERROR($S1381),"",OFFSET('Smelter Reference List'!$D$4,$S1381-4,0)&amp;"")</f>
        <v/>
      </c>
      <c r="F1381" s="161" t="str">
        <f ca="1">IF(ISERROR($S1381),"",OFFSET('Smelter Reference List'!$E$4,$S1381-4,0))</f>
        <v/>
      </c>
      <c r="G1381" s="161" t="str">
        <f ca="1">IF(C1381=$U$4,"Enter smelter details", IF(ISERROR($S1381),"",OFFSET('Smelter Reference List'!$F$4,$S1381-4,0)))</f>
        <v/>
      </c>
      <c r="H1381" s="247" t="str">
        <f ca="1">IF(ISERROR($S1381),"",OFFSET('Smelter Reference List'!$G$4,$S1381-4,0))</f>
        <v/>
      </c>
      <c r="I1381" s="248" t="str">
        <f ca="1">IF(ISERROR($S1381),"",OFFSET('Smelter Reference List'!$H$4,$S1381-4,0))</f>
        <v/>
      </c>
      <c r="J1381" s="248" t="str">
        <f ca="1">IF(ISERROR($S1381),"",OFFSET('Smelter Reference List'!$I$4,$S1381-4,0))</f>
        <v/>
      </c>
      <c r="K1381" s="245"/>
      <c r="L1381" s="245"/>
      <c r="M1381" s="245"/>
      <c r="N1381" s="245"/>
      <c r="O1381" s="245"/>
      <c r="P1381" s="245"/>
      <c r="Q1381" s="246"/>
      <c r="R1381" s="233"/>
      <c r="S1381" s="234" t="e">
        <f>IF(C1381="",NA(),MATCH($B1381&amp;$C1381,'Smelter Reference List'!$J:$J,0))</f>
        <v>#N/A</v>
      </c>
      <c r="T1381" s="235"/>
      <c r="U1381" s="235">
        <f t="shared" ca="1" si="42"/>
        <v>0</v>
      </c>
      <c r="V1381" s="235"/>
      <c r="W1381" s="235"/>
      <c r="Y1381" s="228" t="str">
        <f t="shared" si="43"/>
        <v/>
      </c>
    </row>
    <row r="1382" spans="1:25" s="228" customFormat="1" ht="20.25">
      <c r="A1382" s="257"/>
      <c r="B1382" s="232" t="str">
        <f>IF(LEN(A1382)=0,"",INDEX('Smelter Reference List'!$A:$A,MATCH($A1382,'Smelter Reference List'!$E:$E,0)))</f>
        <v/>
      </c>
      <c r="C1382" s="297" t="str">
        <f>IF(LEN(A1382)=0,"",INDEX('Smelter Reference List'!$C:$C,MATCH($A1382,'Smelter Reference List'!$E:$E,0)))</f>
        <v/>
      </c>
      <c r="D1382" s="161" t="str">
        <f ca="1">IF(ISERROR($S1382),"",OFFSET('Smelter Reference List'!$C$4,$S1382-4,0)&amp;"")</f>
        <v/>
      </c>
      <c r="E1382" s="161" t="str">
        <f ca="1">IF(ISERROR($S1382),"",OFFSET('Smelter Reference List'!$D$4,$S1382-4,0)&amp;"")</f>
        <v/>
      </c>
      <c r="F1382" s="161" t="str">
        <f ca="1">IF(ISERROR($S1382),"",OFFSET('Smelter Reference List'!$E$4,$S1382-4,0))</f>
        <v/>
      </c>
      <c r="G1382" s="161" t="str">
        <f ca="1">IF(C1382=$U$4,"Enter smelter details", IF(ISERROR($S1382),"",OFFSET('Smelter Reference List'!$F$4,$S1382-4,0)))</f>
        <v/>
      </c>
      <c r="H1382" s="247" t="str">
        <f ca="1">IF(ISERROR($S1382),"",OFFSET('Smelter Reference List'!$G$4,$S1382-4,0))</f>
        <v/>
      </c>
      <c r="I1382" s="248" t="str">
        <f ca="1">IF(ISERROR($S1382),"",OFFSET('Smelter Reference List'!$H$4,$S1382-4,0))</f>
        <v/>
      </c>
      <c r="J1382" s="248" t="str">
        <f ca="1">IF(ISERROR($S1382),"",OFFSET('Smelter Reference List'!$I$4,$S1382-4,0))</f>
        <v/>
      </c>
      <c r="K1382" s="245"/>
      <c r="L1382" s="245"/>
      <c r="M1382" s="245"/>
      <c r="N1382" s="245"/>
      <c r="O1382" s="245"/>
      <c r="P1382" s="245"/>
      <c r="Q1382" s="246"/>
      <c r="R1382" s="233"/>
      <c r="S1382" s="234" t="e">
        <f>IF(C1382="",NA(),MATCH($B1382&amp;$C1382,'Smelter Reference List'!$J:$J,0))</f>
        <v>#N/A</v>
      </c>
      <c r="T1382" s="235"/>
      <c r="U1382" s="235">
        <f t="shared" ca="1" si="42"/>
        <v>0</v>
      </c>
      <c r="V1382" s="235"/>
      <c r="W1382" s="235"/>
      <c r="Y1382" s="228" t="str">
        <f t="shared" si="43"/>
        <v/>
      </c>
    </row>
    <row r="1383" spans="1:25" s="228" customFormat="1" ht="20.25">
      <c r="A1383" s="257"/>
      <c r="B1383" s="232" t="str">
        <f>IF(LEN(A1383)=0,"",INDEX('Smelter Reference List'!$A:$A,MATCH($A1383,'Smelter Reference List'!$E:$E,0)))</f>
        <v/>
      </c>
      <c r="C1383" s="297" t="str">
        <f>IF(LEN(A1383)=0,"",INDEX('Smelter Reference List'!$C:$C,MATCH($A1383,'Smelter Reference List'!$E:$E,0)))</f>
        <v/>
      </c>
      <c r="D1383" s="161" t="str">
        <f ca="1">IF(ISERROR($S1383),"",OFFSET('Smelter Reference List'!$C$4,$S1383-4,0)&amp;"")</f>
        <v/>
      </c>
      <c r="E1383" s="161" t="str">
        <f ca="1">IF(ISERROR($S1383),"",OFFSET('Smelter Reference List'!$D$4,$S1383-4,0)&amp;"")</f>
        <v/>
      </c>
      <c r="F1383" s="161" t="str">
        <f ca="1">IF(ISERROR($S1383),"",OFFSET('Smelter Reference List'!$E$4,$S1383-4,0))</f>
        <v/>
      </c>
      <c r="G1383" s="161" t="str">
        <f ca="1">IF(C1383=$U$4,"Enter smelter details", IF(ISERROR($S1383),"",OFFSET('Smelter Reference List'!$F$4,$S1383-4,0)))</f>
        <v/>
      </c>
      <c r="H1383" s="247" t="str">
        <f ca="1">IF(ISERROR($S1383),"",OFFSET('Smelter Reference List'!$G$4,$S1383-4,0))</f>
        <v/>
      </c>
      <c r="I1383" s="248" t="str">
        <f ca="1">IF(ISERROR($S1383),"",OFFSET('Smelter Reference List'!$H$4,$S1383-4,0))</f>
        <v/>
      </c>
      <c r="J1383" s="248" t="str">
        <f ca="1">IF(ISERROR($S1383),"",OFFSET('Smelter Reference List'!$I$4,$S1383-4,0))</f>
        <v/>
      </c>
      <c r="K1383" s="245"/>
      <c r="L1383" s="245"/>
      <c r="M1383" s="245"/>
      <c r="N1383" s="245"/>
      <c r="O1383" s="245"/>
      <c r="P1383" s="245"/>
      <c r="Q1383" s="246"/>
      <c r="R1383" s="233"/>
      <c r="S1383" s="234" t="e">
        <f>IF(C1383="",NA(),MATCH($B1383&amp;$C1383,'Smelter Reference List'!$J:$J,0))</f>
        <v>#N/A</v>
      </c>
      <c r="T1383" s="235"/>
      <c r="U1383" s="235">
        <f t="shared" ca="1" si="42"/>
        <v>0</v>
      </c>
      <c r="V1383" s="235"/>
      <c r="W1383" s="235"/>
      <c r="Y1383" s="228" t="str">
        <f t="shared" si="43"/>
        <v/>
      </c>
    </row>
    <row r="1384" spans="1:25" s="228" customFormat="1" ht="20.25">
      <c r="A1384" s="257"/>
      <c r="B1384" s="232" t="str">
        <f>IF(LEN(A1384)=0,"",INDEX('Smelter Reference List'!$A:$A,MATCH($A1384,'Smelter Reference List'!$E:$E,0)))</f>
        <v/>
      </c>
      <c r="C1384" s="297" t="str">
        <f>IF(LEN(A1384)=0,"",INDEX('Smelter Reference List'!$C:$C,MATCH($A1384,'Smelter Reference List'!$E:$E,0)))</f>
        <v/>
      </c>
      <c r="D1384" s="161" t="str">
        <f ca="1">IF(ISERROR($S1384),"",OFFSET('Smelter Reference List'!$C$4,$S1384-4,0)&amp;"")</f>
        <v/>
      </c>
      <c r="E1384" s="161" t="str">
        <f ca="1">IF(ISERROR($S1384),"",OFFSET('Smelter Reference List'!$D$4,$S1384-4,0)&amp;"")</f>
        <v/>
      </c>
      <c r="F1384" s="161" t="str">
        <f ca="1">IF(ISERROR($S1384),"",OFFSET('Smelter Reference List'!$E$4,$S1384-4,0))</f>
        <v/>
      </c>
      <c r="G1384" s="161" t="str">
        <f ca="1">IF(C1384=$U$4,"Enter smelter details", IF(ISERROR($S1384),"",OFFSET('Smelter Reference List'!$F$4,$S1384-4,0)))</f>
        <v/>
      </c>
      <c r="H1384" s="247" t="str">
        <f ca="1">IF(ISERROR($S1384),"",OFFSET('Smelter Reference List'!$G$4,$S1384-4,0))</f>
        <v/>
      </c>
      <c r="I1384" s="248" t="str">
        <f ca="1">IF(ISERROR($S1384),"",OFFSET('Smelter Reference List'!$H$4,$S1384-4,0))</f>
        <v/>
      </c>
      <c r="J1384" s="248" t="str">
        <f ca="1">IF(ISERROR($S1384),"",OFFSET('Smelter Reference List'!$I$4,$S1384-4,0))</f>
        <v/>
      </c>
      <c r="K1384" s="245"/>
      <c r="L1384" s="245"/>
      <c r="M1384" s="245"/>
      <c r="N1384" s="245"/>
      <c r="O1384" s="245"/>
      <c r="P1384" s="245"/>
      <c r="Q1384" s="246"/>
      <c r="R1384" s="233"/>
      <c r="S1384" s="234" t="e">
        <f>IF(C1384="",NA(),MATCH($B1384&amp;$C1384,'Smelter Reference List'!$J:$J,0))</f>
        <v>#N/A</v>
      </c>
      <c r="T1384" s="235"/>
      <c r="U1384" s="235">
        <f t="shared" ca="1" si="42"/>
        <v>0</v>
      </c>
      <c r="V1384" s="235"/>
      <c r="W1384" s="235"/>
      <c r="Y1384" s="228" t="str">
        <f t="shared" si="43"/>
        <v/>
      </c>
    </row>
    <row r="1385" spans="1:25" s="228" customFormat="1" ht="20.25">
      <c r="A1385" s="257"/>
      <c r="B1385" s="232" t="str">
        <f>IF(LEN(A1385)=0,"",INDEX('Smelter Reference List'!$A:$A,MATCH($A1385,'Smelter Reference List'!$E:$E,0)))</f>
        <v/>
      </c>
      <c r="C1385" s="297" t="str">
        <f>IF(LEN(A1385)=0,"",INDEX('Smelter Reference List'!$C:$C,MATCH($A1385,'Smelter Reference List'!$E:$E,0)))</f>
        <v/>
      </c>
      <c r="D1385" s="161" t="str">
        <f ca="1">IF(ISERROR($S1385),"",OFFSET('Smelter Reference List'!$C$4,$S1385-4,0)&amp;"")</f>
        <v/>
      </c>
      <c r="E1385" s="161" t="str">
        <f ca="1">IF(ISERROR($S1385),"",OFFSET('Smelter Reference List'!$D$4,$S1385-4,0)&amp;"")</f>
        <v/>
      </c>
      <c r="F1385" s="161" t="str">
        <f ca="1">IF(ISERROR($S1385),"",OFFSET('Smelter Reference List'!$E$4,$S1385-4,0))</f>
        <v/>
      </c>
      <c r="G1385" s="161" t="str">
        <f ca="1">IF(C1385=$U$4,"Enter smelter details", IF(ISERROR($S1385),"",OFFSET('Smelter Reference List'!$F$4,$S1385-4,0)))</f>
        <v/>
      </c>
      <c r="H1385" s="247" t="str">
        <f ca="1">IF(ISERROR($S1385),"",OFFSET('Smelter Reference List'!$G$4,$S1385-4,0))</f>
        <v/>
      </c>
      <c r="I1385" s="248" t="str">
        <f ca="1">IF(ISERROR($S1385),"",OFFSET('Smelter Reference List'!$H$4,$S1385-4,0))</f>
        <v/>
      </c>
      <c r="J1385" s="248" t="str">
        <f ca="1">IF(ISERROR($S1385),"",OFFSET('Smelter Reference List'!$I$4,$S1385-4,0))</f>
        <v/>
      </c>
      <c r="K1385" s="245"/>
      <c r="L1385" s="245"/>
      <c r="M1385" s="245"/>
      <c r="N1385" s="245"/>
      <c r="O1385" s="245"/>
      <c r="P1385" s="245"/>
      <c r="Q1385" s="246"/>
      <c r="R1385" s="233"/>
      <c r="S1385" s="234" t="e">
        <f>IF(C1385="",NA(),MATCH($B1385&amp;$C1385,'Smelter Reference List'!$J:$J,0))</f>
        <v>#N/A</v>
      </c>
      <c r="T1385" s="235"/>
      <c r="U1385" s="235">
        <f t="shared" ca="1" si="42"/>
        <v>0</v>
      </c>
      <c r="V1385" s="235"/>
      <c r="W1385" s="235"/>
      <c r="Y1385" s="228" t="str">
        <f t="shared" si="43"/>
        <v/>
      </c>
    </row>
    <row r="1386" spans="1:25" s="228" customFormat="1" ht="20.25">
      <c r="A1386" s="257"/>
      <c r="B1386" s="232" t="str">
        <f>IF(LEN(A1386)=0,"",INDEX('Smelter Reference List'!$A:$A,MATCH($A1386,'Smelter Reference List'!$E:$E,0)))</f>
        <v/>
      </c>
      <c r="C1386" s="297" t="str">
        <f>IF(LEN(A1386)=0,"",INDEX('Smelter Reference List'!$C:$C,MATCH($A1386,'Smelter Reference List'!$E:$E,0)))</f>
        <v/>
      </c>
      <c r="D1386" s="161" t="str">
        <f ca="1">IF(ISERROR($S1386),"",OFFSET('Smelter Reference List'!$C$4,$S1386-4,0)&amp;"")</f>
        <v/>
      </c>
      <c r="E1386" s="161" t="str">
        <f ca="1">IF(ISERROR($S1386),"",OFFSET('Smelter Reference List'!$D$4,$S1386-4,0)&amp;"")</f>
        <v/>
      </c>
      <c r="F1386" s="161" t="str">
        <f ca="1">IF(ISERROR($S1386),"",OFFSET('Smelter Reference List'!$E$4,$S1386-4,0))</f>
        <v/>
      </c>
      <c r="G1386" s="161" t="str">
        <f ca="1">IF(C1386=$U$4,"Enter smelter details", IF(ISERROR($S1386),"",OFFSET('Smelter Reference List'!$F$4,$S1386-4,0)))</f>
        <v/>
      </c>
      <c r="H1386" s="247" t="str">
        <f ca="1">IF(ISERROR($S1386),"",OFFSET('Smelter Reference List'!$G$4,$S1386-4,0))</f>
        <v/>
      </c>
      <c r="I1386" s="248" t="str">
        <f ca="1">IF(ISERROR($S1386),"",OFFSET('Smelter Reference List'!$H$4,$S1386-4,0))</f>
        <v/>
      </c>
      <c r="J1386" s="248" t="str">
        <f ca="1">IF(ISERROR($S1386),"",OFFSET('Smelter Reference List'!$I$4,$S1386-4,0))</f>
        <v/>
      </c>
      <c r="K1386" s="245"/>
      <c r="L1386" s="245"/>
      <c r="M1386" s="245"/>
      <c r="N1386" s="245"/>
      <c r="O1386" s="245"/>
      <c r="P1386" s="245"/>
      <c r="Q1386" s="246"/>
      <c r="R1386" s="233"/>
      <c r="S1386" s="234" t="e">
        <f>IF(C1386="",NA(),MATCH($B1386&amp;$C1386,'Smelter Reference List'!$J:$J,0))</f>
        <v>#N/A</v>
      </c>
      <c r="T1386" s="235"/>
      <c r="U1386" s="235">
        <f t="shared" ca="1" si="42"/>
        <v>0</v>
      </c>
      <c r="V1386" s="235"/>
      <c r="W1386" s="235"/>
      <c r="Y1386" s="228" t="str">
        <f t="shared" si="43"/>
        <v/>
      </c>
    </row>
    <row r="1387" spans="1:25" s="228" customFormat="1" ht="20.25">
      <c r="A1387" s="257"/>
      <c r="B1387" s="232" t="str">
        <f>IF(LEN(A1387)=0,"",INDEX('Smelter Reference List'!$A:$A,MATCH($A1387,'Smelter Reference List'!$E:$E,0)))</f>
        <v/>
      </c>
      <c r="C1387" s="297" t="str">
        <f>IF(LEN(A1387)=0,"",INDEX('Smelter Reference List'!$C:$C,MATCH($A1387,'Smelter Reference List'!$E:$E,0)))</f>
        <v/>
      </c>
      <c r="D1387" s="161" t="str">
        <f ca="1">IF(ISERROR($S1387),"",OFFSET('Smelter Reference List'!$C$4,$S1387-4,0)&amp;"")</f>
        <v/>
      </c>
      <c r="E1387" s="161" t="str">
        <f ca="1">IF(ISERROR($S1387),"",OFFSET('Smelter Reference List'!$D$4,$S1387-4,0)&amp;"")</f>
        <v/>
      </c>
      <c r="F1387" s="161" t="str">
        <f ca="1">IF(ISERROR($S1387),"",OFFSET('Smelter Reference List'!$E$4,$S1387-4,0))</f>
        <v/>
      </c>
      <c r="G1387" s="161" t="str">
        <f ca="1">IF(C1387=$U$4,"Enter smelter details", IF(ISERROR($S1387),"",OFFSET('Smelter Reference List'!$F$4,$S1387-4,0)))</f>
        <v/>
      </c>
      <c r="H1387" s="247" t="str">
        <f ca="1">IF(ISERROR($S1387),"",OFFSET('Smelter Reference List'!$G$4,$S1387-4,0))</f>
        <v/>
      </c>
      <c r="I1387" s="248" t="str">
        <f ca="1">IF(ISERROR($S1387),"",OFFSET('Smelter Reference List'!$H$4,$S1387-4,0))</f>
        <v/>
      </c>
      <c r="J1387" s="248" t="str">
        <f ca="1">IF(ISERROR($S1387),"",OFFSET('Smelter Reference List'!$I$4,$S1387-4,0))</f>
        <v/>
      </c>
      <c r="K1387" s="245"/>
      <c r="L1387" s="245"/>
      <c r="M1387" s="245"/>
      <c r="N1387" s="245"/>
      <c r="O1387" s="245"/>
      <c r="P1387" s="245"/>
      <c r="Q1387" s="246"/>
      <c r="R1387" s="233"/>
      <c r="S1387" s="234" t="e">
        <f>IF(C1387="",NA(),MATCH($B1387&amp;$C1387,'Smelter Reference List'!$J:$J,0))</f>
        <v>#N/A</v>
      </c>
      <c r="T1387" s="235"/>
      <c r="U1387" s="235">
        <f t="shared" ca="1" si="42"/>
        <v>0</v>
      </c>
      <c r="V1387" s="235"/>
      <c r="W1387" s="235"/>
      <c r="Y1387" s="228" t="str">
        <f t="shared" si="43"/>
        <v/>
      </c>
    </row>
    <row r="1388" spans="1:25" s="228" customFormat="1" ht="20.25">
      <c r="A1388" s="257"/>
      <c r="B1388" s="232" t="str">
        <f>IF(LEN(A1388)=0,"",INDEX('Smelter Reference List'!$A:$A,MATCH($A1388,'Smelter Reference List'!$E:$E,0)))</f>
        <v/>
      </c>
      <c r="C1388" s="297" t="str">
        <f>IF(LEN(A1388)=0,"",INDEX('Smelter Reference List'!$C:$C,MATCH($A1388,'Smelter Reference List'!$E:$E,0)))</f>
        <v/>
      </c>
      <c r="D1388" s="161" t="str">
        <f ca="1">IF(ISERROR($S1388),"",OFFSET('Smelter Reference List'!$C$4,$S1388-4,0)&amp;"")</f>
        <v/>
      </c>
      <c r="E1388" s="161" t="str">
        <f ca="1">IF(ISERROR($S1388),"",OFFSET('Smelter Reference List'!$D$4,$S1388-4,0)&amp;"")</f>
        <v/>
      </c>
      <c r="F1388" s="161" t="str">
        <f ca="1">IF(ISERROR($S1388),"",OFFSET('Smelter Reference List'!$E$4,$S1388-4,0))</f>
        <v/>
      </c>
      <c r="G1388" s="161" t="str">
        <f ca="1">IF(C1388=$U$4,"Enter smelter details", IF(ISERROR($S1388),"",OFFSET('Smelter Reference List'!$F$4,$S1388-4,0)))</f>
        <v/>
      </c>
      <c r="H1388" s="247" t="str">
        <f ca="1">IF(ISERROR($S1388),"",OFFSET('Smelter Reference List'!$G$4,$S1388-4,0))</f>
        <v/>
      </c>
      <c r="I1388" s="248" t="str">
        <f ca="1">IF(ISERROR($S1388),"",OFFSET('Smelter Reference List'!$H$4,$S1388-4,0))</f>
        <v/>
      </c>
      <c r="J1388" s="248" t="str">
        <f ca="1">IF(ISERROR($S1388),"",OFFSET('Smelter Reference List'!$I$4,$S1388-4,0))</f>
        <v/>
      </c>
      <c r="K1388" s="245"/>
      <c r="L1388" s="245"/>
      <c r="M1388" s="245"/>
      <c r="N1388" s="245"/>
      <c r="O1388" s="245"/>
      <c r="P1388" s="245"/>
      <c r="Q1388" s="246"/>
      <c r="R1388" s="233"/>
      <c r="S1388" s="234" t="e">
        <f>IF(C1388="",NA(),MATCH($B1388&amp;$C1388,'Smelter Reference List'!$J:$J,0))</f>
        <v>#N/A</v>
      </c>
      <c r="T1388" s="235"/>
      <c r="U1388" s="235">
        <f t="shared" ca="1" si="42"/>
        <v>0</v>
      </c>
      <c r="V1388" s="235"/>
      <c r="W1388" s="235"/>
      <c r="Y1388" s="228" t="str">
        <f t="shared" si="43"/>
        <v/>
      </c>
    </row>
    <row r="1389" spans="1:25" s="228" customFormat="1" ht="20.25">
      <c r="A1389" s="257"/>
      <c r="B1389" s="232" t="str">
        <f>IF(LEN(A1389)=0,"",INDEX('Smelter Reference List'!$A:$A,MATCH($A1389,'Smelter Reference List'!$E:$E,0)))</f>
        <v/>
      </c>
      <c r="C1389" s="297" t="str">
        <f>IF(LEN(A1389)=0,"",INDEX('Smelter Reference List'!$C:$C,MATCH($A1389,'Smelter Reference List'!$E:$E,0)))</f>
        <v/>
      </c>
      <c r="D1389" s="161" t="str">
        <f ca="1">IF(ISERROR($S1389),"",OFFSET('Smelter Reference List'!$C$4,$S1389-4,0)&amp;"")</f>
        <v/>
      </c>
      <c r="E1389" s="161" t="str">
        <f ca="1">IF(ISERROR($S1389),"",OFFSET('Smelter Reference List'!$D$4,$S1389-4,0)&amp;"")</f>
        <v/>
      </c>
      <c r="F1389" s="161" t="str">
        <f ca="1">IF(ISERROR($S1389),"",OFFSET('Smelter Reference List'!$E$4,$S1389-4,0))</f>
        <v/>
      </c>
      <c r="G1389" s="161" t="str">
        <f ca="1">IF(C1389=$U$4,"Enter smelter details", IF(ISERROR($S1389),"",OFFSET('Smelter Reference List'!$F$4,$S1389-4,0)))</f>
        <v/>
      </c>
      <c r="H1389" s="247" t="str">
        <f ca="1">IF(ISERROR($S1389),"",OFFSET('Smelter Reference List'!$G$4,$S1389-4,0))</f>
        <v/>
      </c>
      <c r="I1389" s="248" t="str">
        <f ca="1">IF(ISERROR($S1389),"",OFFSET('Smelter Reference List'!$H$4,$S1389-4,0))</f>
        <v/>
      </c>
      <c r="J1389" s="248" t="str">
        <f ca="1">IF(ISERROR($S1389),"",OFFSET('Smelter Reference List'!$I$4,$S1389-4,0))</f>
        <v/>
      </c>
      <c r="K1389" s="245"/>
      <c r="L1389" s="245"/>
      <c r="M1389" s="245"/>
      <c r="N1389" s="245"/>
      <c r="O1389" s="245"/>
      <c r="P1389" s="245"/>
      <c r="Q1389" s="246"/>
      <c r="R1389" s="233"/>
      <c r="S1389" s="234" t="e">
        <f>IF(C1389="",NA(),MATCH($B1389&amp;$C1389,'Smelter Reference List'!$J:$J,0))</f>
        <v>#N/A</v>
      </c>
      <c r="T1389" s="235"/>
      <c r="U1389" s="235">
        <f t="shared" ca="1" si="42"/>
        <v>0</v>
      </c>
      <c r="V1389" s="235"/>
      <c r="W1389" s="235"/>
      <c r="Y1389" s="228" t="str">
        <f t="shared" si="43"/>
        <v/>
      </c>
    </row>
    <row r="1390" spans="1:25" s="228" customFormat="1" ht="20.25">
      <c r="A1390" s="257"/>
      <c r="B1390" s="232" t="str">
        <f>IF(LEN(A1390)=0,"",INDEX('Smelter Reference List'!$A:$A,MATCH($A1390,'Smelter Reference List'!$E:$E,0)))</f>
        <v/>
      </c>
      <c r="C1390" s="297" t="str">
        <f>IF(LEN(A1390)=0,"",INDEX('Smelter Reference List'!$C:$C,MATCH($A1390,'Smelter Reference List'!$E:$E,0)))</f>
        <v/>
      </c>
      <c r="D1390" s="161" t="str">
        <f ca="1">IF(ISERROR($S1390),"",OFFSET('Smelter Reference List'!$C$4,$S1390-4,0)&amp;"")</f>
        <v/>
      </c>
      <c r="E1390" s="161" t="str">
        <f ca="1">IF(ISERROR($S1390),"",OFFSET('Smelter Reference List'!$D$4,$S1390-4,0)&amp;"")</f>
        <v/>
      </c>
      <c r="F1390" s="161" t="str">
        <f ca="1">IF(ISERROR($S1390),"",OFFSET('Smelter Reference List'!$E$4,$S1390-4,0))</f>
        <v/>
      </c>
      <c r="G1390" s="161" t="str">
        <f ca="1">IF(C1390=$U$4,"Enter smelter details", IF(ISERROR($S1390),"",OFFSET('Smelter Reference List'!$F$4,$S1390-4,0)))</f>
        <v/>
      </c>
      <c r="H1390" s="247" t="str">
        <f ca="1">IF(ISERROR($S1390),"",OFFSET('Smelter Reference List'!$G$4,$S1390-4,0))</f>
        <v/>
      </c>
      <c r="I1390" s="248" t="str">
        <f ca="1">IF(ISERROR($S1390),"",OFFSET('Smelter Reference List'!$H$4,$S1390-4,0))</f>
        <v/>
      </c>
      <c r="J1390" s="248" t="str">
        <f ca="1">IF(ISERROR($S1390),"",OFFSET('Smelter Reference List'!$I$4,$S1390-4,0))</f>
        <v/>
      </c>
      <c r="K1390" s="245"/>
      <c r="L1390" s="245"/>
      <c r="M1390" s="245"/>
      <c r="N1390" s="245"/>
      <c r="O1390" s="245"/>
      <c r="P1390" s="245"/>
      <c r="Q1390" s="246"/>
      <c r="R1390" s="233"/>
      <c r="S1390" s="234" t="e">
        <f>IF(C1390="",NA(),MATCH($B1390&amp;$C1390,'Smelter Reference List'!$J:$J,0))</f>
        <v>#N/A</v>
      </c>
      <c r="T1390" s="235"/>
      <c r="U1390" s="235">
        <f t="shared" ca="1" si="42"/>
        <v>0</v>
      </c>
      <c r="V1390" s="235"/>
      <c r="W1390" s="235"/>
      <c r="Y1390" s="228" t="str">
        <f t="shared" si="43"/>
        <v/>
      </c>
    </row>
    <row r="1391" spans="1:25" s="228" customFormat="1" ht="20.25">
      <c r="A1391" s="257"/>
      <c r="B1391" s="232" t="str">
        <f>IF(LEN(A1391)=0,"",INDEX('Smelter Reference List'!$A:$A,MATCH($A1391,'Smelter Reference List'!$E:$E,0)))</f>
        <v/>
      </c>
      <c r="C1391" s="297" t="str">
        <f>IF(LEN(A1391)=0,"",INDEX('Smelter Reference List'!$C:$C,MATCH($A1391,'Smelter Reference List'!$E:$E,0)))</f>
        <v/>
      </c>
      <c r="D1391" s="161" t="str">
        <f ca="1">IF(ISERROR($S1391),"",OFFSET('Smelter Reference List'!$C$4,$S1391-4,0)&amp;"")</f>
        <v/>
      </c>
      <c r="E1391" s="161" t="str">
        <f ca="1">IF(ISERROR($S1391),"",OFFSET('Smelter Reference List'!$D$4,$S1391-4,0)&amp;"")</f>
        <v/>
      </c>
      <c r="F1391" s="161" t="str">
        <f ca="1">IF(ISERROR($S1391),"",OFFSET('Smelter Reference List'!$E$4,$S1391-4,0))</f>
        <v/>
      </c>
      <c r="G1391" s="161" t="str">
        <f ca="1">IF(C1391=$U$4,"Enter smelter details", IF(ISERROR($S1391),"",OFFSET('Smelter Reference List'!$F$4,$S1391-4,0)))</f>
        <v/>
      </c>
      <c r="H1391" s="247" t="str">
        <f ca="1">IF(ISERROR($S1391),"",OFFSET('Smelter Reference List'!$G$4,$S1391-4,0))</f>
        <v/>
      </c>
      <c r="I1391" s="248" t="str">
        <f ca="1">IF(ISERROR($S1391),"",OFFSET('Smelter Reference List'!$H$4,$S1391-4,0))</f>
        <v/>
      </c>
      <c r="J1391" s="248" t="str">
        <f ca="1">IF(ISERROR($S1391),"",OFFSET('Smelter Reference List'!$I$4,$S1391-4,0))</f>
        <v/>
      </c>
      <c r="K1391" s="245"/>
      <c r="L1391" s="245"/>
      <c r="M1391" s="245"/>
      <c r="N1391" s="245"/>
      <c r="O1391" s="245"/>
      <c r="P1391" s="245"/>
      <c r="Q1391" s="246"/>
      <c r="R1391" s="233"/>
      <c r="S1391" s="234" t="e">
        <f>IF(C1391="",NA(),MATCH($B1391&amp;$C1391,'Smelter Reference List'!$J:$J,0))</f>
        <v>#N/A</v>
      </c>
      <c r="T1391" s="235"/>
      <c r="U1391" s="235">
        <f t="shared" ca="1" si="42"/>
        <v>0</v>
      </c>
      <c r="V1391" s="235"/>
      <c r="W1391" s="235"/>
      <c r="Y1391" s="228" t="str">
        <f t="shared" si="43"/>
        <v/>
      </c>
    </row>
    <row r="1392" spans="1:25" s="228" customFormat="1" ht="20.25">
      <c r="A1392" s="257"/>
      <c r="B1392" s="232" t="str">
        <f>IF(LEN(A1392)=0,"",INDEX('Smelter Reference List'!$A:$A,MATCH($A1392,'Smelter Reference List'!$E:$E,0)))</f>
        <v/>
      </c>
      <c r="C1392" s="297" t="str">
        <f>IF(LEN(A1392)=0,"",INDEX('Smelter Reference List'!$C:$C,MATCH($A1392,'Smelter Reference List'!$E:$E,0)))</f>
        <v/>
      </c>
      <c r="D1392" s="161" t="str">
        <f ca="1">IF(ISERROR($S1392),"",OFFSET('Smelter Reference List'!$C$4,$S1392-4,0)&amp;"")</f>
        <v/>
      </c>
      <c r="E1392" s="161" t="str">
        <f ca="1">IF(ISERROR($S1392),"",OFFSET('Smelter Reference List'!$D$4,$S1392-4,0)&amp;"")</f>
        <v/>
      </c>
      <c r="F1392" s="161" t="str">
        <f ca="1">IF(ISERROR($S1392),"",OFFSET('Smelter Reference List'!$E$4,$S1392-4,0))</f>
        <v/>
      </c>
      <c r="G1392" s="161" t="str">
        <f ca="1">IF(C1392=$U$4,"Enter smelter details", IF(ISERROR($S1392),"",OFFSET('Smelter Reference List'!$F$4,$S1392-4,0)))</f>
        <v/>
      </c>
      <c r="H1392" s="247" t="str">
        <f ca="1">IF(ISERROR($S1392),"",OFFSET('Smelter Reference List'!$G$4,$S1392-4,0))</f>
        <v/>
      </c>
      <c r="I1392" s="248" t="str">
        <f ca="1">IF(ISERROR($S1392),"",OFFSET('Smelter Reference List'!$H$4,$S1392-4,0))</f>
        <v/>
      </c>
      <c r="J1392" s="248" t="str">
        <f ca="1">IF(ISERROR($S1392),"",OFFSET('Smelter Reference List'!$I$4,$S1392-4,0))</f>
        <v/>
      </c>
      <c r="K1392" s="245"/>
      <c r="L1392" s="245"/>
      <c r="M1392" s="245"/>
      <c r="N1392" s="245"/>
      <c r="O1392" s="245"/>
      <c r="P1392" s="245"/>
      <c r="Q1392" s="246"/>
      <c r="R1392" s="233"/>
      <c r="S1392" s="234" t="e">
        <f>IF(C1392="",NA(),MATCH($B1392&amp;$C1392,'Smelter Reference List'!$J:$J,0))</f>
        <v>#N/A</v>
      </c>
      <c r="T1392" s="235"/>
      <c r="U1392" s="235">
        <f t="shared" ca="1" si="42"/>
        <v>0</v>
      </c>
      <c r="V1392" s="235"/>
      <c r="W1392" s="235"/>
      <c r="Y1392" s="228" t="str">
        <f t="shared" si="43"/>
        <v/>
      </c>
    </row>
    <row r="1393" spans="1:25" s="228" customFormat="1" ht="20.25">
      <c r="A1393" s="257"/>
      <c r="B1393" s="232" t="str">
        <f>IF(LEN(A1393)=0,"",INDEX('Smelter Reference List'!$A:$A,MATCH($A1393,'Smelter Reference List'!$E:$E,0)))</f>
        <v/>
      </c>
      <c r="C1393" s="297" t="str">
        <f>IF(LEN(A1393)=0,"",INDEX('Smelter Reference List'!$C:$C,MATCH($A1393,'Smelter Reference List'!$E:$E,0)))</f>
        <v/>
      </c>
      <c r="D1393" s="161" t="str">
        <f ca="1">IF(ISERROR($S1393),"",OFFSET('Smelter Reference List'!$C$4,$S1393-4,0)&amp;"")</f>
        <v/>
      </c>
      <c r="E1393" s="161" t="str">
        <f ca="1">IF(ISERROR($S1393),"",OFFSET('Smelter Reference List'!$D$4,$S1393-4,0)&amp;"")</f>
        <v/>
      </c>
      <c r="F1393" s="161" t="str">
        <f ca="1">IF(ISERROR($S1393),"",OFFSET('Smelter Reference List'!$E$4,$S1393-4,0))</f>
        <v/>
      </c>
      <c r="G1393" s="161" t="str">
        <f ca="1">IF(C1393=$U$4,"Enter smelter details", IF(ISERROR($S1393),"",OFFSET('Smelter Reference List'!$F$4,$S1393-4,0)))</f>
        <v/>
      </c>
      <c r="H1393" s="247" t="str">
        <f ca="1">IF(ISERROR($S1393),"",OFFSET('Smelter Reference List'!$G$4,$S1393-4,0))</f>
        <v/>
      </c>
      <c r="I1393" s="248" t="str">
        <f ca="1">IF(ISERROR($S1393),"",OFFSET('Smelter Reference List'!$H$4,$S1393-4,0))</f>
        <v/>
      </c>
      <c r="J1393" s="248" t="str">
        <f ca="1">IF(ISERROR($S1393),"",OFFSET('Smelter Reference List'!$I$4,$S1393-4,0))</f>
        <v/>
      </c>
      <c r="K1393" s="245"/>
      <c r="L1393" s="245"/>
      <c r="M1393" s="245"/>
      <c r="N1393" s="245"/>
      <c r="O1393" s="245"/>
      <c r="P1393" s="245"/>
      <c r="Q1393" s="246"/>
      <c r="R1393" s="233"/>
      <c r="S1393" s="234" t="e">
        <f>IF(C1393="",NA(),MATCH($B1393&amp;$C1393,'Smelter Reference List'!$J:$J,0))</f>
        <v>#N/A</v>
      </c>
      <c r="T1393" s="235"/>
      <c r="U1393" s="235">
        <f t="shared" ca="1" si="42"/>
        <v>0</v>
      </c>
      <c r="V1393" s="235"/>
      <c r="W1393" s="235"/>
      <c r="Y1393" s="228" t="str">
        <f t="shared" si="43"/>
        <v/>
      </c>
    </row>
    <row r="1394" spans="1:25" s="228" customFormat="1" ht="20.25">
      <c r="A1394" s="257"/>
      <c r="B1394" s="232" t="str">
        <f>IF(LEN(A1394)=0,"",INDEX('Smelter Reference List'!$A:$A,MATCH($A1394,'Smelter Reference List'!$E:$E,0)))</f>
        <v/>
      </c>
      <c r="C1394" s="297" t="str">
        <f>IF(LEN(A1394)=0,"",INDEX('Smelter Reference List'!$C:$C,MATCH($A1394,'Smelter Reference List'!$E:$E,0)))</f>
        <v/>
      </c>
      <c r="D1394" s="161" t="str">
        <f ca="1">IF(ISERROR($S1394),"",OFFSET('Smelter Reference List'!$C$4,$S1394-4,0)&amp;"")</f>
        <v/>
      </c>
      <c r="E1394" s="161" t="str">
        <f ca="1">IF(ISERROR($S1394),"",OFFSET('Smelter Reference List'!$D$4,$S1394-4,0)&amp;"")</f>
        <v/>
      </c>
      <c r="F1394" s="161" t="str">
        <f ca="1">IF(ISERROR($S1394),"",OFFSET('Smelter Reference List'!$E$4,$S1394-4,0))</f>
        <v/>
      </c>
      <c r="G1394" s="161" t="str">
        <f ca="1">IF(C1394=$U$4,"Enter smelter details", IF(ISERROR($S1394),"",OFFSET('Smelter Reference List'!$F$4,$S1394-4,0)))</f>
        <v/>
      </c>
      <c r="H1394" s="247" t="str">
        <f ca="1">IF(ISERROR($S1394),"",OFFSET('Smelter Reference List'!$G$4,$S1394-4,0))</f>
        <v/>
      </c>
      <c r="I1394" s="248" t="str">
        <f ca="1">IF(ISERROR($S1394),"",OFFSET('Smelter Reference List'!$H$4,$S1394-4,0))</f>
        <v/>
      </c>
      <c r="J1394" s="248" t="str">
        <f ca="1">IF(ISERROR($S1394),"",OFFSET('Smelter Reference List'!$I$4,$S1394-4,0))</f>
        <v/>
      </c>
      <c r="K1394" s="245"/>
      <c r="L1394" s="245"/>
      <c r="M1394" s="245"/>
      <c r="N1394" s="245"/>
      <c r="O1394" s="245"/>
      <c r="P1394" s="245"/>
      <c r="Q1394" s="246"/>
      <c r="R1394" s="233"/>
      <c r="S1394" s="234" t="e">
        <f>IF(C1394="",NA(),MATCH($B1394&amp;$C1394,'Smelter Reference List'!$J:$J,0))</f>
        <v>#N/A</v>
      </c>
      <c r="T1394" s="235"/>
      <c r="U1394" s="235">
        <f t="shared" ca="1" si="42"/>
        <v>0</v>
      </c>
      <c r="V1394" s="235"/>
      <c r="W1394" s="235"/>
      <c r="Y1394" s="228" t="str">
        <f t="shared" si="43"/>
        <v/>
      </c>
    </row>
    <row r="1395" spans="1:25" s="228" customFormat="1" ht="20.25">
      <c r="A1395" s="257"/>
      <c r="B1395" s="232" t="str">
        <f>IF(LEN(A1395)=0,"",INDEX('Smelter Reference List'!$A:$A,MATCH($A1395,'Smelter Reference List'!$E:$E,0)))</f>
        <v/>
      </c>
      <c r="C1395" s="297" t="str">
        <f>IF(LEN(A1395)=0,"",INDEX('Smelter Reference List'!$C:$C,MATCH($A1395,'Smelter Reference List'!$E:$E,0)))</f>
        <v/>
      </c>
      <c r="D1395" s="161" t="str">
        <f ca="1">IF(ISERROR($S1395),"",OFFSET('Smelter Reference List'!$C$4,$S1395-4,0)&amp;"")</f>
        <v/>
      </c>
      <c r="E1395" s="161" t="str">
        <f ca="1">IF(ISERROR($S1395),"",OFFSET('Smelter Reference List'!$D$4,$S1395-4,0)&amp;"")</f>
        <v/>
      </c>
      <c r="F1395" s="161" t="str">
        <f ca="1">IF(ISERROR($S1395),"",OFFSET('Smelter Reference List'!$E$4,$S1395-4,0))</f>
        <v/>
      </c>
      <c r="G1395" s="161" t="str">
        <f ca="1">IF(C1395=$U$4,"Enter smelter details", IF(ISERROR($S1395),"",OFFSET('Smelter Reference List'!$F$4,$S1395-4,0)))</f>
        <v/>
      </c>
      <c r="H1395" s="247" t="str">
        <f ca="1">IF(ISERROR($S1395),"",OFFSET('Smelter Reference List'!$G$4,$S1395-4,0))</f>
        <v/>
      </c>
      <c r="I1395" s="248" t="str">
        <f ca="1">IF(ISERROR($S1395),"",OFFSET('Smelter Reference List'!$H$4,$S1395-4,0))</f>
        <v/>
      </c>
      <c r="J1395" s="248" t="str">
        <f ca="1">IF(ISERROR($S1395),"",OFFSET('Smelter Reference List'!$I$4,$S1395-4,0))</f>
        <v/>
      </c>
      <c r="K1395" s="245"/>
      <c r="L1395" s="245"/>
      <c r="M1395" s="245"/>
      <c r="N1395" s="245"/>
      <c r="O1395" s="245"/>
      <c r="P1395" s="245"/>
      <c r="Q1395" s="246"/>
      <c r="R1395" s="233"/>
      <c r="S1395" s="234" t="e">
        <f>IF(C1395="",NA(),MATCH($B1395&amp;$C1395,'Smelter Reference List'!$J:$J,0))</f>
        <v>#N/A</v>
      </c>
      <c r="T1395" s="235"/>
      <c r="U1395" s="235">
        <f t="shared" ca="1" si="42"/>
        <v>0</v>
      </c>
      <c r="V1395" s="235"/>
      <c r="W1395" s="235"/>
      <c r="Y1395" s="228" t="str">
        <f t="shared" si="43"/>
        <v/>
      </c>
    </row>
    <row r="1396" spans="1:25" s="228" customFormat="1" ht="20.25">
      <c r="A1396" s="257"/>
      <c r="B1396" s="232" t="str">
        <f>IF(LEN(A1396)=0,"",INDEX('Smelter Reference List'!$A:$A,MATCH($A1396,'Smelter Reference List'!$E:$E,0)))</f>
        <v/>
      </c>
      <c r="C1396" s="297" t="str">
        <f>IF(LEN(A1396)=0,"",INDEX('Smelter Reference List'!$C:$C,MATCH($A1396,'Smelter Reference List'!$E:$E,0)))</f>
        <v/>
      </c>
      <c r="D1396" s="161" t="str">
        <f ca="1">IF(ISERROR($S1396),"",OFFSET('Smelter Reference List'!$C$4,$S1396-4,0)&amp;"")</f>
        <v/>
      </c>
      <c r="E1396" s="161" t="str">
        <f ca="1">IF(ISERROR($S1396),"",OFFSET('Smelter Reference List'!$D$4,$S1396-4,0)&amp;"")</f>
        <v/>
      </c>
      <c r="F1396" s="161" t="str">
        <f ca="1">IF(ISERROR($S1396),"",OFFSET('Smelter Reference List'!$E$4,$S1396-4,0))</f>
        <v/>
      </c>
      <c r="G1396" s="161" t="str">
        <f ca="1">IF(C1396=$U$4,"Enter smelter details", IF(ISERROR($S1396),"",OFFSET('Smelter Reference List'!$F$4,$S1396-4,0)))</f>
        <v/>
      </c>
      <c r="H1396" s="247" t="str">
        <f ca="1">IF(ISERROR($S1396),"",OFFSET('Smelter Reference List'!$G$4,$S1396-4,0))</f>
        <v/>
      </c>
      <c r="I1396" s="248" t="str">
        <f ca="1">IF(ISERROR($S1396),"",OFFSET('Smelter Reference List'!$H$4,$S1396-4,0))</f>
        <v/>
      </c>
      <c r="J1396" s="248" t="str">
        <f ca="1">IF(ISERROR($S1396),"",OFFSET('Smelter Reference List'!$I$4,$S1396-4,0))</f>
        <v/>
      </c>
      <c r="K1396" s="245"/>
      <c r="L1396" s="245"/>
      <c r="M1396" s="245"/>
      <c r="N1396" s="245"/>
      <c r="O1396" s="245"/>
      <c r="P1396" s="245"/>
      <c r="Q1396" s="246"/>
      <c r="R1396" s="233"/>
      <c r="S1396" s="234" t="e">
        <f>IF(C1396="",NA(),MATCH($B1396&amp;$C1396,'Smelter Reference List'!$J:$J,0))</f>
        <v>#N/A</v>
      </c>
      <c r="T1396" s="235"/>
      <c r="U1396" s="235">
        <f t="shared" ca="1" si="42"/>
        <v>0</v>
      </c>
      <c r="V1396" s="235"/>
      <c r="W1396" s="235"/>
      <c r="Y1396" s="228" t="str">
        <f t="shared" si="43"/>
        <v/>
      </c>
    </row>
    <row r="1397" spans="1:25" s="228" customFormat="1" ht="20.25">
      <c r="A1397" s="257"/>
      <c r="B1397" s="232" t="str">
        <f>IF(LEN(A1397)=0,"",INDEX('Smelter Reference List'!$A:$A,MATCH($A1397,'Smelter Reference List'!$E:$E,0)))</f>
        <v/>
      </c>
      <c r="C1397" s="297" t="str">
        <f>IF(LEN(A1397)=0,"",INDEX('Smelter Reference List'!$C:$C,MATCH($A1397,'Smelter Reference List'!$E:$E,0)))</f>
        <v/>
      </c>
      <c r="D1397" s="161" t="str">
        <f ca="1">IF(ISERROR($S1397),"",OFFSET('Smelter Reference List'!$C$4,$S1397-4,0)&amp;"")</f>
        <v/>
      </c>
      <c r="E1397" s="161" t="str">
        <f ca="1">IF(ISERROR($S1397),"",OFFSET('Smelter Reference List'!$D$4,$S1397-4,0)&amp;"")</f>
        <v/>
      </c>
      <c r="F1397" s="161" t="str">
        <f ca="1">IF(ISERROR($S1397),"",OFFSET('Smelter Reference List'!$E$4,$S1397-4,0))</f>
        <v/>
      </c>
      <c r="G1397" s="161" t="str">
        <f ca="1">IF(C1397=$U$4,"Enter smelter details", IF(ISERROR($S1397),"",OFFSET('Smelter Reference List'!$F$4,$S1397-4,0)))</f>
        <v/>
      </c>
      <c r="H1397" s="247" t="str">
        <f ca="1">IF(ISERROR($S1397),"",OFFSET('Smelter Reference List'!$G$4,$S1397-4,0))</f>
        <v/>
      </c>
      <c r="I1397" s="248" t="str">
        <f ca="1">IF(ISERROR($S1397),"",OFFSET('Smelter Reference List'!$H$4,$S1397-4,0))</f>
        <v/>
      </c>
      <c r="J1397" s="248" t="str">
        <f ca="1">IF(ISERROR($S1397),"",OFFSET('Smelter Reference List'!$I$4,$S1397-4,0))</f>
        <v/>
      </c>
      <c r="K1397" s="245"/>
      <c r="L1397" s="245"/>
      <c r="M1397" s="245"/>
      <c r="N1397" s="245"/>
      <c r="O1397" s="245"/>
      <c r="P1397" s="245"/>
      <c r="Q1397" s="246"/>
      <c r="R1397" s="233"/>
      <c r="S1397" s="234" t="e">
        <f>IF(C1397="",NA(),MATCH($B1397&amp;$C1397,'Smelter Reference List'!$J:$J,0))</f>
        <v>#N/A</v>
      </c>
      <c r="T1397" s="235"/>
      <c r="U1397" s="235">
        <f t="shared" ca="1" si="42"/>
        <v>0</v>
      </c>
      <c r="V1397" s="235"/>
      <c r="W1397" s="235"/>
      <c r="Y1397" s="228" t="str">
        <f t="shared" si="43"/>
        <v/>
      </c>
    </row>
    <row r="1398" spans="1:25" s="228" customFormat="1" ht="20.25">
      <c r="A1398" s="257"/>
      <c r="B1398" s="232" t="str">
        <f>IF(LEN(A1398)=0,"",INDEX('Smelter Reference List'!$A:$A,MATCH($A1398,'Smelter Reference List'!$E:$E,0)))</f>
        <v/>
      </c>
      <c r="C1398" s="297" t="str">
        <f>IF(LEN(A1398)=0,"",INDEX('Smelter Reference List'!$C:$C,MATCH($A1398,'Smelter Reference List'!$E:$E,0)))</f>
        <v/>
      </c>
      <c r="D1398" s="161" t="str">
        <f ca="1">IF(ISERROR($S1398),"",OFFSET('Smelter Reference List'!$C$4,$S1398-4,0)&amp;"")</f>
        <v/>
      </c>
      <c r="E1398" s="161" t="str">
        <f ca="1">IF(ISERROR($S1398),"",OFFSET('Smelter Reference List'!$D$4,$S1398-4,0)&amp;"")</f>
        <v/>
      </c>
      <c r="F1398" s="161" t="str">
        <f ca="1">IF(ISERROR($S1398),"",OFFSET('Smelter Reference List'!$E$4,$S1398-4,0))</f>
        <v/>
      </c>
      <c r="G1398" s="161" t="str">
        <f ca="1">IF(C1398=$U$4,"Enter smelter details", IF(ISERROR($S1398),"",OFFSET('Smelter Reference List'!$F$4,$S1398-4,0)))</f>
        <v/>
      </c>
      <c r="H1398" s="247" t="str">
        <f ca="1">IF(ISERROR($S1398),"",OFFSET('Smelter Reference List'!$G$4,$S1398-4,0))</f>
        <v/>
      </c>
      <c r="I1398" s="248" t="str">
        <f ca="1">IF(ISERROR($S1398),"",OFFSET('Smelter Reference List'!$H$4,$S1398-4,0))</f>
        <v/>
      </c>
      <c r="J1398" s="248" t="str">
        <f ca="1">IF(ISERROR($S1398),"",OFFSET('Smelter Reference List'!$I$4,$S1398-4,0))</f>
        <v/>
      </c>
      <c r="K1398" s="245"/>
      <c r="L1398" s="245"/>
      <c r="M1398" s="245"/>
      <c r="N1398" s="245"/>
      <c r="O1398" s="245"/>
      <c r="P1398" s="245"/>
      <c r="Q1398" s="246"/>
      <c r="R1398" s="233"/>
      <c r="S1398" s="234" t="e">
        <f>IF(C1398="",NA(),MATCH($B1398&amp;$C1398,'Smelter Reference List'!$J:$J,0))</f>
        <v>#N/A</v>
      </c>
      <c r="T1398" s="235"/>
      <c r="U1398" s="235">
        <f t="shared" ca="1" si="42"/>
        <v>0</v>
      </c>
      <c r="V1398" s="235"/>
      <c r="W1398" s="235"/>
      <c r="Y1398" s="228" t="str">
        <f t="shared" si="43"/>
        <v/>
      </c>
    </row>
    <row r="1399" spans="1:25" s="228" customFormat="1" ht="20.25">
      <c r="A1399" s="257"/>
      <c r="B1399" s="232" t="str">
        <f>IF(LEN(A1399)=0,"",INDEX('Smelter Reference List'!$A:$A,MATCH($A1399,'Smelter Reference List'!$E:$E,0)))</f>
        <v/>
      </c>
      <c r="C1399" s="297" t="str">
        <f>IF(LEN(A1399)=0,"",INDEX('Smelter Reference List'!$C:$C,MATCH($A1399,'Smelter Reference List'!$E:$E,0)))</f>
        <v/>
      </c>
      <c r="D1399" s="161" t="str">
        <f ca="1">IF(ISERROR($S1399),"",OFFSET('Smelter Reference List'!$C$4,$S1399-4,0)&amp;"")</f>
        <v/>
      </c>
      <c r="E1399" s="161" t="str">
        <f ca="1">IF(ISERROR($S1399),"",OFFSET('Smelter Reference List'!$D$4,$S1399-4,0)&amp;"")</f>
        <v/>
      </c>
      <c r="F1399" s="161" t="str">
        <f ca="1">IF(ISERROR($S1399),"",OFFSET('Smelter Reference List'!$E$4,$S1399-4,0))</f>
        <v/>
      </c>
      <c r="G1399" s="161" t="str">
        <f ca="1">IF(C1399=$U$4,"Enter smelter details", IF(ISERROR($S1399),"",OFFSET('Smelter Reference List'!$F$4,$S1399-4,0)))</f>
        <v/>
      </c>
      <c r="H1399" s="247" t="str">
        <f ca="1">IF(ISERROR($S1399),"",OFFSET('Smelter Reference List'!$G$4,$S1399-4,0))</f>
        <v/>
      </c>
      <c r="I1399" s="248" t="str">
        <f ca="1">IF(ISERROR($S1399),"",OFFSET('Smelter Reference List'!$H$4,$S1399-4,0))</f>
        <v/>
      </c>
      <c r="J1399" s="248" t="str">
        <f ca="1">IF(ISERROR($S1399),"",OFFSET('Smelter Reference List'!$I$4,$S1399-4,0))</f>
        <v/>
      </c>
      <c r="K1399" s="245"/>
      <c r="L1399" s="245"/>
      <c r="M1399" s="245"/>
      <c r="N1399" s="245"/>
      <c r="O1399" s="245"/>
      <c r="P1399" s="245"/>
      <c r="Q1399" s="246"/>
      <c r="R1399" s="233"/>
      <c r="S1399" s="234" t="e">
        <f>IF(C1399="",NA(),MATCH($B1399&amp;$C1399,'Smelter Reference List'!$J:$J,0))</f>
        <v>#N/A</v>
      </c>
      <c r="T1399" s="235"/>
      <c r="U1399" s="235">
        <f t="shared" ca="1" si="42"/>
        <v>0</v>
      </c>
      <c r="V1399" s="235"/>
      <c r="W1399" s="235"/>
      <c r="Y1399" s="228" t="str">
        <f t="shared" si="43"/>
        <v/>
      </c>
    </row>
    <row r="1400" spans="1:25" s="228" customFormat="1" ht="20.25">
      <c r="A1400" s="257"/>
      <c r="B1400" s="232" t="str">
        <f>IF(LEN(A1400)=0,"",INDEX('Smelter Reference List'!$A:$A,MATCH($A1400,'Smelter Reference List'!$E:$E,0)))</f>
        <v/>
      </c>
      <c r="C1400" s="297" t="str">
        <f>IF(LEN(A1400)=0,"",INDEX('Smelter Reference List'!$C:$C,MATCH($A1400,'Smelter Reference List'!$E:$E,0)))</f>
        <v/>
      </c>
      <c r="D1400" s="161" t="str">
        <f ca="1">IF(ISERROR($S1400),"",OFFSET('Smelter Reference List'!$C$4,$S1400-4,0)&amp;"")</f>
        <v/>
      </c>
      <c r="E1400" s="161" t="str">
        <f ca="1">IF(ISERROR($S1400),"",OFFSET('Smelter Reference List'!$D$4,$S1400-4,0)&amp;"")</f>
        <v/>
      </c>
      <c r="F1400" s="161" t="str">
        <f ca="1">IF(ISERROR($S1400),"",OFFSET('Smelter Reference List'!$E$4,$S1400-4,0))</f>
        <v/>
      </c>
      <c r="G1400" s="161" t="str">
        <f ca="1">IF(C1400=$U$4,"Enter smelter details", IF(ISERROR($S1400),"",OFFSET('Smelter Reference List'!$F$4,$S1400-4,0)))</f>
        <v/>
      </c>
      <c r="H1400" s="247" t="str">
        <f ca="1">IF(ISERROR($S1400),"",OFFSET('Smelter Reference List'!$G$4,$S1400-4,0))</f>
        <v/>
      </c>
      <c r="I1400" s="248" t="str">
        <f ca="1">IF(ISERROR($S1400),"",OFFSET('Smelter Reference List'!$H$4,$S1400-4,0))</f>
        <v/>
      </c>
      <c r="J1400" s="248" t="str">
        <f ca="1">IF(ISERROR($S1400),"",OFFSET('Smelter Reference List'!$I$4,$S1400-4,0))</f>
        <v/>
      </c>
      <c r="K1400" s="245"/>
      <c r="L1400" s="245"/>
      <c r="M1400" s="245"/>
      <c r="N1400" s="245"/>
      <c r="O1400" s="245"/>
      <c r="P1400" s="245"/>
      <c r="Q1400" s="246"/>
      <c r="R1400" s="233"/>
      <c r="S1400" s="234" t="e">
        <f>IF(C1400="",NA(),MATCH($B1400&amp;$C1400,'Smelter Reference List'!$J:$J,0))</f>
        <v>#N/A</v>
      </c>
      <c r="T1400" s="235"/>
      <c r="U1400" s="235">
        <f t="shared" ca="1" si="42"/>
        <v>0</v>
      </c>
      <c r="V1400" s="235"/>
      <c r="W1400" s="235"/>
      <c r="Y1400" s="228" t="str">
        <f t="shared" si="43"/>
        <v/>
      </c>
    </row>
    <row r="1401" spans="1:25" s="228" customFormat="1" ht="20.25">
      <c r="A1401" s="257"/>
      <c r="B1401" s="232" t="str">
        <f>IF(LEN(A1401)=0,"",INDEX('Smelter Reference List'!$A:$A,MATCH($A1401,'Smelter Reference List'!$E:$E,0)))</f>
        <v/>
      </c>
      <c r="C1401" s="297" t="str">
        <f>IF(LEN(A1401)=0,"",INDEX('Smelter Reference List'!$C:$C,MATCH($A1401,'Smelter Reference List'!$E:$E,0)))</f>
        <v/>
      </c>
      <c r="D1401" s="161" t="str">
        <f ca="1">IF(ISERROR($S1401),"",OFFSET('Smelter Reference List'!$C$4,$S1401-4,0)&amp;"")</f>
        <v/>
      </c>
      <c r="E1401" s="161" t="str">
        <f ca="1">IF(ISERROR($S1401),"",OFFSET('Smelter Reference List'!$D$4,$S1401-4,0)&amp;"")</f>
        <v/>
      </c>
      <c r="F1401" s="161" t="str">
        <f ca="1">IF(ISERROR($S1401),"",OFFSET('Smelter Reference List'!$E$4,$S1401-4,0))</f>
        <v/>
      </c>
      <c r="G1401" s="161" t="str">
        <f ca="1">IF(C1401=$U$4,"Enter smelter details", IF(ISERROR($S1401),"",OFFSET('Smelter Reference List'!$F$4,$S1401-4,0)))</f>
        <v/>
      </c>
      <c r="H1401" s="247" t="str">
        <f ca="1">IF(ISERROR($S1401),"",OFFSET('Smelter Reference List'!$G$4,$S1401-4,0))</f>
        <v/>
      </c>
      <c r="I1401" s="248" t="str">
        <f ca="1">IF(ISERROR($S1401),"",OFFSET('Smelter Reference List'!$H$4,$S1401-4,0))</f>
        <v/>
      </c>
      <c r="J1401" s="248" t="str">
        <f ca="1">IF(ISERROR($S1401),"",OFFSET('Smelter Reference List'!$I$4,$S1401-4,0))</f>
        <v/>
      </c>
      <c r="K1401" s="245"/>
      <c r="L1401" s="245"/>
      <c r="M1401" s="245"/>
      <c r="N1401" s="245"/>
      <c r="O1401" s="245"/>
      <c r="P1401" s="245"/>
      <c r="Q1401" s="246"/>
      <c r="R1401" s="233"/>
      <c r="S1401" s="234" t="e">
        <f>IF(C1401="",NA(),MATCH($B1401&amp;$C1401,'Smelter Reference List'!$J:$J,0))</f>
        <v>#N/A</v>
      </c>
      <c r="T1401" s="235"/>
      <c r="U1401" s="235">
        <f t="shared" ca="1" si="42"/>
        <v>0</v>
      </c>
      <c r="V1401" s="235"/>
      <c r="W1401" s="235"/>
      <c r="Y1401" s="228" t="str">
        <f t="shared" si="43"/>
        <v/>
      </c>
    </row>
    <row r="1402" spans="1:25" s="228" customFormat="1" ht="20.25">
      <c r="A1402" s="257"/>
      <c r="B1402" s="232" t="str">
        <f>IF(LEN(A1402)=0,"",INDEX('Smelter Reference List'!$A:$A,MATCH($A1402,'Smelter Reference List'!$E:$E,0)))</f>
        <v/>
      </c>
      <c r="C1402" s="297" t="str">
        <f>IF(LEN(A1402)=0,"",INDEX('Smelter Reference List'!$C:$C,MATCH($A1402,'Smelter Reference List'!$E:$E,0)))</f>
        <v/>
      </c>
      <c r="D1402" s="161" t="str">
        <f ca="1">IF(ISERROR($S1402),"",OFFSET('Smelter Reference List'!$C$4,$S1402-4,0)&amp;"")</f>
        <v/>
      </c>
      <c r="E1402" s="161" t="str">
        <f ca="1">IF(ISERROR($S1402),"",OFFSET('Smelter Reference List'!$D$4,$S1402-4,0)&amp;"")</f>
        <v/>
      </c>
      <c r="F1402" s="161" t="str">
        <f ca="1">IF(ISERROR($S1402),"",OFFSET('Smelter Reference List'!$E$4,$S1402-4,0))</f>
        <v/>
      </c>
      <c r="G1402" s="161" t="str">
        <f ca="1">IF(C1402=$U$4,"Enter smelter details", IF(ISERROR($S1402),"",OFFSET('Smelter Reference List'!$F$4,$S1402-4,0)))</f>
        <v/>
      </c>
      <c r="H1402" s="247" t="str">
        <f ca="1">IF(ISERROR($S1402),"",OFFSET('Smelter Reference List'!$G$4,$S1402-4,0))</f>
        <v/>
      </c>
      <c r="I1402" s="248" t="str">
        <f ca="1">IF(ISERROR($S1402),"",OFFSET('Smelter Reference List'!$H$4,$S1402-4,0))</f>
        <v/>
      </c>
      <c r="J1402" s="248" t="str">
        <f ca="1">IF(ISERROR($S1402),"",OFFSET('Smelter Reference List'!$I$4,$S1402-4,0))</f>
        <v/>
      </c>
      <c r="K1402" s="245"/>
      <c r="L1402" s="245"/>
      <c r="M1402" s="245"/>
      <c r="N1402" s="245"/>
      <c r="O1402" s="245"/>
      <c r="P1402" s="245"/>
      <c r="Q1402" s="246"/>
      <c r="R1402" s="233"/>
      <c r="S1402" s="234" t="e">
        <f>IF(C1402="",NA(),MATCH($B1402&amp;$C1402,'Smelter Reference List'!$J:$J,0))</f>
        <v>#N/A</v>
      </c>
      <c r="T1402" s="235"/>
      <c r="U1402" s="235">
        <f t="shared" ca="1" si="42"/>
        <v>0</v>
      </c>
      <c r="V1402" s="235"/>
      <c r="W1402" s="235"/>
      <c r="Y1402" s="228" t="str">
        <f t="shared" si="43"/>
        <v/>
      </c>
    </row>
    <row r="1403" spans="1:25" s="228" customFormat="1" ht="20.25">
      <c r="A1403" s="257"/>
      <c r="B1403" s="232" t="str">
        <f>IF(LEN(A1403)=0,"",INDEX('Smelter Reference List'!$A:$A,MATCH($A1403,'Smelter Reference List'!$E:$E,0)))</f>
        <v/>
      </c>
      <c r="C1403" s="297" t="str">
        <f>IF(LEN(A1403)=0,"",INDEX('Smelter Reference List'!$C:$C,MATCH($A1403,'Smelter Reference List'!$E:$E,0)))</f>
        <v/>
      </c>
      <c r="D1403" s="161" t="str">
        <f ca="1">IF(ISERROR($S1403),"",OFFSET('Smelter Reference List'!$C$4,$S1403-4,0)&amp;"")</f>
        <v/>
      </c>
      <c r="E1403" s="161" t="str">
        <f ca="1">IF(ISERROR($S1403),"",OFFSET('Smelter Reference List'!$D$4,$S1403-4,0)&amp;"")</f>
        <v/>
      </c>
      <c r="F1403" s="161" t="str">
        <f ca="1">IF(ISERROR($S1403),"",OFFSET('Smelter Reference List'!$E$4,$S1403-4,0))</f>
        <v/>
      </c>
      <c r="G1403" s="161" t="str">
        <f ca="1">IF(C1403=$U$4,"Enter smelter details", IF(ISERROR($S1403),"",OFFSET('Smelter Reference List'!$F$4,$S1403-4,0)))</f>
        <v/>
      </c>
      <c r="H1403" s="247" t="str">
        <f ca="1">IF(ISERROR($S1403),"",OFFSET('Smelter Reference List'!$G$4,$S1403-4,0))</f>
        <v/>
      </c>
      <c r="I1403" s="248" t="str">
        <f ca="1">IF(ISERROR($S1403),"",OFFSET('Smelter Reference List'!$H$4,$S1403-4,0))</f>
        <v/>
      </c>
      <c r="J1403" s="248" t="str">
        <f ca="1">IF(ISERROR($S1403),"",OFFSET('Smelter Reference List'!$I$4,$S1403-4,0))</f>
        <v/>
      </c>
      <c r="K1403" s="245"/>
      <c r="L1403" s="245"/>
      <c r="M1403" s="245"/>
      <c r="N1403" s="245"/>
      <c r="O1403" s="245"/>
      <c r="P1403" s="245"/>
      <c r="Q1403" s="246"/>
      <c r="R1403" s="233"/>
      <c r="S1403" s="234" t="e">
        <f>IF(C1403="",NA(),MATCH($B1403&amp;$C1403,'Smelter Reference List'!$J:$J,0))</f>
        <v>#N/A</v>
      </c>
      <c r="T1403" s="235"/>
      <c r="U1403" s="235">
        <f t="shared" ca="1" si="42"/>
        <v>0</v>
      </c>
      <c r="V1403" s="235"/>
      <c r="W1403" s="235"/>
      <c r="Y1403" s="228" t="str">
        <f t="shared" si="43"/>
        <v/>
      </c>
    </row>
    <row r="1404" spans="1:25" s="228" customFormat="1" ht="20.25">
      <c r="A1404" s="257"/>
      <c r="B1404" s="232" t="str">
        <f>IF(LEN(A1404)=0,"",INDEX('Smelter Reference List'!$A:$A,MATCH($A1404,'Smelter Reference List'!$E:$E,0)))</f>
        <v/>
      </c>
      <c r="C1404" s="297" t="str">
        <f>IF(LEN(A1404)=0,"",INDEX('Smelter Reference List'!$C:$C,MATCH($A1404,'Smelter Reference List'!$E:$E,0)))</f>
        <v/>
      </c>
      <c r="D1404" s="161" t="str">
        <f ca="1">IF(ISERROR($S1404),"",OFFSET('Smelter Reference List'!$C$4,$S1404-4,0)&amp;"")</f>
        <v/>
      </c>
      <c r="E1404" s="161" t="str">
        <f ca="1">IF(ISERROR($S1404),"",OFFSET('Smelter Reference List'!$D$4,$S1404-4,0)&amp;"")</f>
        <v/>
      </c>
      <c r="F1404" s="161" t="str">
        <f ca="1">IF(ISERROR($S1404),"",OFFSET('Smelter Reference List'!$E$4,$S1404-4,0))</f>
        <v/>
      </c>
      <c r="G1404" s="161" t="str">
        <f ca="1">IF(C1404=$U$4,"Enter smelter details", IF(ISERROR($S1404),"",OFFSET('Smelter Reference List'!$F$4,$S1404-4,0)))</f>
        <v/>
      </c>
      <c r="H1404" s="247" t="str">
        <f ca="1">IF(ISERROR($S1404),"",OFFSET('Smelter Reference List'!$G$4,$S1404-4,0))</f>
        <v/>
      </c>
      <c r="I1404" s="248" t="str">
        <f ca="1">IF(ISERROR($S1404),"",OFFSET('Smelter Reference List'!$H$4,$S1404-4,0))</f>
        <v/>
      </c>
      <c r="J1404" s="248" t="str">
        <f ca="1">IF(ISERROR($S1404),"",OFFSET('Smelter Reference List'!$I$4,$S1404-4,0))</f>
        <v/>
      </c>
      <c r="K1404" s="245"/>
      <c r="L1404" s="245"/>
      <c r="M1404" s="245"/>
      <c r="N1404" s="245"/>
      <c r="O1404" s="245"/>
      <c r="P1404" s="245"/>
      <c r="Q1404" s="246"/>
      <c r="R1404" s="233"/>
      <c r="S1404" s="234" t="e">
        <f>IF(C1404="",NA(),MATCH($B1404&amp;$C1404,'Smelter Reference List'!$J:$J,0))</f>
        <v>#N/A</v>
      </c>
      <c r="T1404" s="235"/>
      <c r="U1404" s="235">
        <f t="shared" ca="1" si="42"/>
        <v>0</v>
      </c>
      <c r="V1404" s="235"/>
      <c r="W1404" s="235"/>
      <c r="Y1404" s="228" t="str">
        <f t="shared" si="43"/>
        <v/>
      </c>
    </row>
    <row r="1405" spans="1:25" s="228" customFormat="1" ht="20.25">
      <c r="A1405" s="257"/>
      <c r="B1405" s="232" t="str">
        <f>IF(LEN(A1405)=0,"",INDEX('Smelter Reference List'!$A:$A,MATCH($A1405,'Smelter Reference List'!$E:$E,0)))</f>
        <v/>
      </c>
      <c r="C1405" s="297" t="str">
        <f>IF(LEN(A1405)=0,"",INDEX('Smelter Reference List'!$C:$C,MATCH($A1405,'Smelter Reference List'!$E:$E,0)))</f>
        <v/>
      </c>
      <c r="D1405" s="161" t="str">
        <f ca="1">IF(ISERROR($S1405),"",OFFSET('Smelter Reference List'!$C$4,$S1405-4,0)&amp;"")</f>
        <v/>
      </c>
      <c r="E1405" s="161" t="str">
        <f ca="1">IF(ISERROR($S1405),"",OFFSET('Smelter Reference List'!$D$4,$S1405-4,0)&amp;"")</f>
        <v/>
      </c>
      <c r="F1405" s="161" t="str">
        <f ca="1">IF(ISERROR($S1405),"",OFFSET('Smelter Reference List'!$E$4,$S1405-4,0))</f>
        <v/>
      </c>
      <c r="G1405" s="161" t="str">
        <f ca="1">IF(C1405=$U$4,"Enter smelter details", IF(ISERROR($S1405),"",OFFSET('Smelter Reference List'!$F$4,$S1405-4,0)))</f>
        <v/>
      </c>
      <c r="H1405" s="247" t="str">
        <f ca="1">IF(ISERROR($S1405),"",OFFSET('Smelter Reference List'!$G$4,$S1405-4,0))</f>
        <v/>
      </c>
      <c r="I1405" s="248" t="str">
        <f ca="1">IF(ISERROR($S1405),"",OFFSET('Smelter Reference List'!$H$4,$S1405-4,0))</f>
        <v/>
      </c>
      <c r="J1405" s="248" t="str">
        <f ca="1">IF(ISERROR($S1405),"",OFFSET('Smelter Reference List'!$I$4,$S1405-4,0))</f>
        <v/>
      </c>
      <c r="K1405" s="245"/>
      <c r="L1405" s="245"/>
      <c r="M1405" s="245"/>
      <c r="N1405" s="245"/>
      <c r="O1405" s="245"/>
      <c r="P1405" s="245"/>
      <c r="Q1405" s="246"/>
      <c r="R1405" s="233"/>
      <c r="S1405" s="234" t="e">
        <f>IF(C1405="",NA(),MATCH($B1405&amp;$C1405,'Smelter Reference List'!$J:$J,0))</f>
        <v>#N/A</v>
      </c>
      <c r="T1405" s="235"/>
      <c r="U1405" s="235">
        <f t="shared" ca="1" si="42"/>
        <v>0</v>
      </c>
      <c r="V1405" s="235"/>
      <c r="W1405" s="235"/>
      <c r="Y1405" s="228" t="str">
        <f t="shared" si="43"/>
        <v/>
      </c>
    </row>
    <row r="1406" spans="1:25" s="228" customFormat="1" ht="20.25">
      <c r="A1406" s="257"/>
      <c r="B1406" s="232" t="str">
        <f>IF(LEN(A1406)=0,"",INDEX('Smelter Reference List'!$A:$A,MATCH($A1406,'Smelter Reference List'!$E:$E,0)))</f>
        <v/>
      </c>
      <c r="C1406" s="297" t="str">
        <f>IF(LEN(A1406)=0,"",INDEX('Smelter Reference List'!$C:$C,MATCH($A1406,'Smelter Reference List'!$E:$E,0)))</f>
        <v/>
      </c>
      <c r="D1406" s="161" t="str">
        <f ca="1">IF(ISERROR($S1406),"",OFFSET('Smelter Reference List'!$C$4,$S1406-4,0)&amp;"")</f>
        <v/>
      </c>
      <c r="E1406" s="161" t="str">
        <f ca="1">IF(ISERROR($S1406),"",OFFSET('Smelter Reference List'!$D$4,$S1406-4,0)&amp;"")</f>
        <v/>
      </c>
      <c r="F1406" s="161" t="str">
        <f ca="1">IF(ISERROR($S1406),"",OFFSET('Smelter Reference List'!$E$4,$S1406-4,0))</f>
        <v/>
      </c>
      <c r="G1406" s="161" t="str">
        <f ca="1">IF(C1406=$U$4,"Enter smelter details", IF(ISERROR($S1406),"",OFFSET('Smelter Reference List'!$F$4,$S1406-4,0)))</f>
        <v/>
      </c>
      <c r="H1406" s="247" t="str">
        <f ca="1">IF(ISERROR($S1406),"",OFFSET('Smelter Reference List'!$G$4,$S1406-4,0))</f>
        <v/>
      </c>
      <c r="I1406" s="248" t="str">
        <f ca="1">IF(ISERROR($S1406),"",OFFSET('Smelter Reference List'!$H$4,$S1406-4,0))</f>
        <v/>
      </c>
      <c r="J1406" s="248" t="str">
        <f ca="1">IF(ISERROR($S1406),"",OFFSET('Smelter Reference List'!$I$4,$S1406-4,0))</f>
        <v/>
      </c>
      <c r="K1406" s="245"/>
      <c r="L1406" s="245"/>
      <c r="M1406" s="245"/>
      <c r="N1406" s="245"/>
      <c r="O1406" s="245"/>
      <c r="P1406" s="245"/>
      <c r="Q1406" s="246"/>
      <c r="R1406" s="233"/>
      <c r="S1406" s="234" t="e">
        <f>IF(C1406="",NA(),MATCH($B1406&amp;$C1406,'Smelter Reference List'!$J:$J,0))</f>
        <v>#N/A</v>
      </c>
      <c r="T1406" s="235"/>
      <c r="U1406" s="235">
        <f t="shared" ca="1" si="42"/>
        <v>0</v>
      </c>
      <c r="V1406" s="235"/>
      <c r="W1406" s="235"/>
      <c r="Y1406" s="228" t="str">
        <f t="shared" si="43"/>
        <v/>
      </c>
    </row>
    <row r="1407" spans="1:25" s="228" customFormat="1" ht="20.25">
      <c r="A1407" s="257"/>
      <c r="B1407" s="232" t="str">
        <f>IF(LEN(A1407)=0,"",INDEX('Smelter Reference List'!$A:$A,MATCH($A1407,'Smelter Reference List'!$E:$E,0)))</f>
        <v/>
      </c>
      <c r="C1407" s="297" t="str">
        <f>IF(LEN(A1407)=0,"",INDEX('Smelter Reference List'!$C:$C,MATCH($A1407,'Smelter Reference List'!$E:$E,0)))</f>
        <v/>
      </c>
      <c r="D1407" s="161" t="str">
        <f ca="1">IF(ISERROR($S1407),"",OFFSET('Smelter Reference List'!$C$4,$S1407-4,0)&amp;"")</f>
        <v/>
      </c>
      <c r="E1407" s="161" t="str">
        <f ca="1">IF(ISERROR($S1407),"",OFFSET('Smelter Reference List'!$D$4,$S1407-4,0)&amp;"")</f>
        <v/>
      </c>
      <c r="F1407" s="161" t="str">
        <f ca="1">IF(ISERROR($S1407),"",OFFSET('Smelter Reference List'!$E$4,$S1407-4,0))</f>
        <v/>
      </c>
      <c r="G1407" s="161" t="str">
        <f ca="1">IF(C1407=$U$4,"Enter smelter details", IF(ISERROR($S1407),"",OFFSET('Smelter Reference List'!$F$4,$S1407-4,0)))</f>
        <v/>
      </c>
      <c r="H1407" s="247" t="str">
        <f ca="1">IF(ISERROR($S1407),"",OFFSET('Smelter Reference List'!$G$4,$S1407-4,0))</f>
        <v/>
      </c>
      <c r="I1407" s="248" t="str">
        <f ca="1">IF(ISERROR($S1407),"",OFFSET('Smelter Reference List'!$H$4,$S1407-4,0))</f>
        <v/>
      </c>
      <c r="J1407" s="248" t="str">
        <f ca="1">IF(ISERROR($S1407),"",OFFSET('Smelter Reference List'!$I$4,$S1407-4,0))</f>
        <v/>
      </c>
      <c r="K1407" s="245"/>
      <c r="L1407" s="245"/>
      <c r="M1407" s="245"/>
      <c r="N1407" s="245"/>
      <c r="O1407" s="245"/>
      <c r="P1407" s="245"/>
      <c r="Q1407" s="246"/>
      <c r="R1407" s="233"/>
      <c r="S1407" s="234" t="e">
        <f>IF(C1407="",NA(),MATCH($B1407&amp;$C1407,'Smelter Reference List'!$J:$J,0))</f>
        <v>#N/A</v>
      </c>
      <c r="T1407" s="235"/>
      <c r="U1407" s="235">
        <f t="shared" ca="1" si="42"/>
        <v>0</v>
      </c>
      <c r="V1407" s="235"/>
      <c r="W1407" s="235"/>
      <c r="Y1407" s="228" t="str">
        <f t="shared" si="43"/>
        <v/>
      </c>
    </row>
    <row r="1408" spans="1:25" s="228" customFormat="1" ht="20.25">
      <c r="A1408" s="257"/>
      <c r="B1408" s="232" t="str">
        <f>IF(LEN(A1408)=0,"",INDEX('Smelter Reference List'!$A:$A,MATCH($A1408,'Smelter Reference List'!$E:$E,0)))</f>
        <v/>
      </c>
      <c r="C1408" s="297" t="str">
        <f>IF(LEN(A1408)=0,"",INDEX('Smelter Reference List'!$C:$C,MATCH($A1408,'Smelter Reference List'!$E:$E,0)))</f>
        <v/>
      </c>
      <c r="D1408" s="161" t="str">
        <f ca="1">IF(ISERROR($S1408),"",OFFSET('Smelter Reference List'!$C$4,$S1408-4,0)&amp;"")</f>
        <v/>
      </c>
      <c r="E1408" s="161" t="str">
        <f ca="1">IF(ISERROR($S1408),"",OFFSET('Smelter Reference List'!$D$4,$S1408-4,0)&amp;"")</f>
        <v/>
      </c>
      <c r="F1408" s="161" t="str">
        <f ca="1">IF(ISERROR($S1408),"",OFFSET('Smelter Reference List'!$E$4,$S1408-4,0))</f>
        <v/>
      </c>
      <c r="G1408" s="161" t="str">
        <f ca="1">IF(C1408=$U$4,"Enter smelter details", IF(ISERROR($S1408),"",OFFSET('Smelter Reference List'!$F$4,$S1408-4,0)))</f>
        <v/>
      </c>
      <c r="H1408" s="247" t="str">
        <f ca="1">IF(ISERROR($S1408),"",OFFSET('Smelter Reference List'!$G$4,$S1408-4,0))</f>
        <v/>
      </c>
      <c r="I1408" s="248" t="str">
        <f ca="1">IF(ISERROR($S1408),"",OFFSET('Smelter Reference List'!$H$4,$S1408-4,0))</f>
        <v/>
      </c>
      <c r="J1408" s="248" t="str">
        <f ca="1">IF(ISERROR($S1408),"",OFFSET('Smelter Reference List'!$I$4,$S1408-4,0))</f>
        <v/>
      </c>
      <c r="K1408" s="245"/>
      <c r="L1408" s="245"/>
      <c r="M1408" s="245"/>
      <c r="N1408" s="245"/>
      <c r="O1408" s="245"/>
      <c r="P1408" s="245"/>
      <c r="Q1408" s="246"/>
      <c r="R1408" s="233"/>
      <c r="S1408" s="234" t="e">
        <f>IF(C1408="",NA(),MATCH($B1408&amp;$C1408,'Smelter Reference List'!$J:$J,0))</f>
        <v>#N/A</v>
      </c>
      <c r="T1408" s="235"/>
      <c r="U1408" s="235">
        <f t="shared" ca="1" si="42"/>
        <v>0</v>
      </c>
      <c r="V1408" s="235"/>
      <c r="W1408" s="235"/>
      <c r="Y1408" s="228" t="str">
        <f t="shared" si="43"/>
        <v/>
      </c>
    </row>
    <row r="1409" spans="1:25" s="228" customFormat="1" ht="20.25">
      <c r="A1409" s="257"/>
      <c r="B1409" s="232" t="str">
        <f>IF(LEN(A1409)=0,"",INDEX('Smelter Reference List'!$A:$A,MATCH($A1409,'Smelter Reference List'!$E:$E,0)))</f>
        <v/>
      </c>
      <c r="C1409" s="297" t="str">
        <f>IF(LEN(A1409)=0,"",INDEX('Smelter Reference List'!$C:$C,MATCH($A1409,'Smelter Reference List'!$E:$E,0)))</f>
        <v/>
      </c>
      <c r="D1409" s="161" t="str">
        <f ca="1">IF(ISERROR($S1409),"",OFFSET('Smelter Reference List'!$C$4,$S1409-4,0)&amp;"")</f>
        <v/>
      </c>
      <c r="E1409" s="161" t="str">
        <f ca="1">IF(ISERROR($S1409),"",OFFSET('Smelter Reference List'!$D$4,$S1409-4,0)&amp;"")</f>
        <v/>
      </c>
      <c r="F1409" s="161" t="str">
        <f ca="1">IF(ISERROR($S1409),"",OFFSET('Smelter Reference List'!$E$4,$S1409-4,0))</f>
        <v/>
      </c>
      <c r="G1409" s="161" t="str">
        <f ca="1">IF(C1409=$U$4,"Enter smelter details", IF(ISERROR($S1409),"",OFFSET('Smelter Reference List'!$F$4,$S1409-4,0)))</f>
        <v/>
      </c>
      <c r="H1409" s="247" t="str">
        <f ca="1">IF(ISERROR($S1409),"",OFFSET('Smelter Reference List'!$G$4,$S1409-4,0))</f>
        <v/>
      </c>
      <c r="I1409" s="248" t="str">
        <f ca="1">IF(ISERROR($S1409),"",OFFSET('Smelter Reference List'!$H$4,$S1409-4,0))</f>
        <v/>
      </c>
      <c r="J1409" s="248" t="str">
        <f ca="1">IF(ISERROR($S1409),"",OFFSET('Smelter Reference List'!$I$4,$S1409-4,0))</f>
        <v/>
      </c>
      <c r="K1409" s="245"/>
      <c r="L1409" s="245"/>
      <c r="M1409" s="245"/>
      <c r="N1409" s="245"/>
      <c r="O1409" s="245"/>
      <c r="P1409" s="245"/>
      <c r="Q1409" s="246"/>
      <c r="R1409" s="233"/>
      <c r="S1409" s="234" t="e">
        <f>IF(C1409="",NA(),MATCH($B1409&amp;$C1409,'Smelter Reference List'!$J:$J,0))</f>
        <v>#N/A</v>
      </c>
      <c r="T1409" s="235"/>
      <c r="U1409" s="235">
        <f t="shared" ca="1" si="42"/>
        <v>0</v>
      </c>
      <c r="V1409" s="235"/>
      <c r="W1409" s="235"/>
      <c r="Y1409" s="228" t="str">
        <f t="shared" si="43"/>
        <v/>
      </c>
    </row>
    <row r="1410" spans="1:25" s="228" customFormat="1" ht="20.25">
      <c r="A1410" s="257"/>
      <c r="B1410" s="232" t="str">
        <f>IF(LEN(A1410)=0,"",INDEX('Smelter Reference List'!$A:$A,MATCH($A1410,'Smelter Reference List'!$E:$E,0)))</f>
        <v/>
      </c>
      <c r="C1410" s="297" t="str">
        <f>IF(LEN(A1410)=0,"",INDEX('Smelter Reference List'!$C:$C,MATCH($A1410,'Smelter Reference List'!$E:$E,0)))</f>
        <v/>
      </c>
      <c r="D1410" s="161" t="str">
        <f ca="1">IF(ISERROR($S1410),"",OFFSET('Smelter Reference List'!$C$4,$S1410-4,0)&amp;"")</f>
        <v/>
      </c>
      <c r="E1410" s="161" t="str">
        <f ca="1">IF(ISERROR($S1410),"",OFFSET('Smelter Reference List'!$D$4,$S1410-4,0)&amp;"")</f>
        <v/>
      </c>
      <c r="F1410" s="161" t="str">
        <f ca="1">IF(ISERROR($S1410),"",OFFSET('Smelter Reference List'!$E$4,$S1410-4,0))</f>
        <v/>
      </c>
      <c r="G1410" s="161" t="str">
        <f ca="1">IF(C1410=$U$4,"Enter smelter details", IF(ISERROR($S1410),"",OFFSET('Smelter Reference List'!$F$4,$S1410-4,0)))</f>
        <v/>
      </c>
      <c r="H1410" s="247" t="str">
        <f ca="1">IF(ISERROR($S1410),"",OFFSET('Smelter Reference List'!$G$4,$S1410-4,0))</f>
        <v/>
      </c>
      <c r="I1410" s="248" t="str">
        <f ca="1">IF(ISERROR($S1410),"",OFFSET('Smelter Reference List'!$H$4,$S1410-4,0))</f>
        <v/>
      </c>
      <c r="J1410" s="248" t="str">
        <f ca="1">IF(ISERROR($S1410),"",OFFSET('Smelter Reference List'!$I$4,$S1410-4,0))</f>
        <v/>
      </c>
      <c r="K1410" s="245"/>
      <c r="L1410" s="245"/>
      <c r="M1410" s="245"/>
      <c r="N1410" s="245"/>
      <c r="O1410" s="245"/>
      <c r="P1410" s="245"/>
      <c r="Q1410" s="246"/>
      <c r="R1410" s="233"/>
      <c r="S1410" s="234" t="e">
        <f>IF(C1410="",NA(),MATCH($B1410&amp;$C1410,'Smelter Reference List'!$J:$J,0))</f>
        <v>#N/A</v>
      </c>
      <c r="T1410" s="235"/>
      <c r="U1410" s="235">
        <f t="shared" ca="1" si="42"/>
        <v>0</v>
      </c>
      <c r="V1410" s="235"/>
      <c r="W1410" s="235"/>
      <c r="Y1410" s="228" t="str">
        <f t="shared" si="43"/>
        <v/>
      </c>
    </row>
    <row r="1411" spans="1:25" s="228" customFormat="1" ht="20.25">
      <c r="A1411" s="257"/>
      <c r="B1411" s="232" t="str">
        <f>IF(LEN(A1411)=0,"",INDEX('Smelter Reference List'!$A:$A,MATCH($A1411,'Smelter Reference List'!$E:$E,0)))</f>
        <v/>
      </c>
      <c r="C1411" s="297" t="str">
        <f>IF(LEN(A1411)=0,"",INDEX('Smelter Reference List'!$C:$C,MATCH($A1411,'Smelter Reference List'!$E:$E,0)))</f>
        <v/>
      </c>
      <c r="D1411" s="161" t="str">
        <f ca="1">IF(ISERROR($S1411),"",OFFSET('Smelter Reference List'!$C$4,$S1411-4,0)&amp;"")</f>
        <v/>
      </c>
      <c r="E1411" s="161" t="str">
        <f ca="1">IF(ISERROR($S1411),"",OFFSET('Smelter Reference List'!$D$4,$S1411-4,0)&amp;"")</f>
        <v/>
      </c>
      <c r="F1411" s="161" t="str">
        <f ca="1">IF(ISERROR($S1411),"",OFFSET('Smelter Reference List'!$E$4,$S1411-4,0))</f>
        <v/>
      </c>
      <c r="G1411" s="161" t="str">
        <f ca="1">IF(C1411=$U$4,"Enter smelter details", IF(ISERROR($S1411),"",OFFSET('Smelter Reference List'!$F$4,$S1411-4,0)))</f>
        <v/>
      </c>
      <c r="H1411" s="247" t="str">
        <f ca="1">IF(ISERROR($S1411),"",OFFSET('Smelter Reference List'!$G$4,$S1411-4,0))</f>
        <v/>
      </c>
      <c r="I1411" s="248" t="str">
        <f ca="1">IF(ISERROR($S1411),"",OFFSET('Smelter Reference List'!$H$4,$S1411-4,0))</f>
        <v/>
      </c>
      <c r="J1411" s="248" t="str">
        <f ca="1">IF(ISERROR($S1411),"",OFFSET('Smelter Reference List'!$I$4,$S1411-4,0))</f>
        <v/>
      </c>
      <c r="K1411" s="245"/>
      <c r="L1411" s="245"/>
      <c r="M1411" s="245"/>
      <c r="N1411" s="245"/>
      <c r="O1411" s="245"/>
      <c r="P1411" s="245"/>
      <c r="Q1411" s="246"/>
      <c r="R1411" s="233"/>
      <c r="S1411" s="234" t="e">
        <f>IF(C1411="",NA(),MATCH($B1411&amp;$C1411,'Smelter Reference List'!$J:$J,0))</f>
        <v>#N/A</v>
      </c>
      <c r="T1411" s="235"/>
      <c r="U1411" s="235">
        <f t="shared" ca="1" si="42"/>
        <v>0</v>
      </c>
      <c r="V1411" s="235"/>
      <c r="W1411" s="235"/>
      <c r="Y1411" s="228" t="str">
        <f t="shared" si="43"/>
        <v/>
      </c>
    </row>
    <row r="1412" spans="1:25" s="228" customFormat="1" ht="20.25">
      <c r="A1412" s="257"/>
      <c r="B1412" s="232" t="str">
        <f>IF(LEN(A1412)=0,"",INDEX('Smelter Reference List'!$A:$A,MATCH($A1412,'Smelter Reference List'!$E:$E,0)))</f>
        <v/>
      </c>
      <c r="C1412" s="297" t="str">
        <f>IF(LEN(A1412)=0,"",INDEX('Smelter Reference List'!$C:$C,MATCH($A1412,'Smelter Reference List'!$E:$E,0)))</f>
        <v/>
      </c>
      <c r="D1412" s="161" t="str">
        <f ca="1">IF(ISERROR($S1412),"",OFFSET('Smelter Reference List'!$C$4,$S1412-4,0)&amp;"")</f>
        <v/>
      </c>
      <c r="E1412" s="161" t="str">
        <f ca="1">IF(ISERROR($S1412),"",OFFSET('Smelter Reference List'!$D$4,$S1412-4,0)&amp;"")</f>
        <v/>
      </c>
      <c r="F1412" s="161" t="str">
        <f ca="1">IF(ISERROR($S1412),"",OFFSET('Smelter Reference List'!$E$4,$S1412-4,0))</f>
        <v/>
      </c>
      <c r="G1412" s="161" t="str">
        <f ca="1">IF(C1412=$U$4,"Enter smelter details", IF(ISERROR($S1412),"",OFFSET('Smelter Reference List'!$F$4,$S1412-4,0)))</f>
        <v/>
      </c>
      <c r="H1412" s="247" t="str">
        <f ca="1">IF(ISERROR($S1412),"",OFFSET('Smelter Reference List'!$G$4,$S1412-4,0))</f>
        <v/>
      </c>
      <c r="I1412" s="248" t="str">
        <f ca="1">IF(ISERROR($S1412),"",OFFSET('Smelter Reference List'!$H$4,$S1412-4,0))</f>
        <v/>
      </c>
      <c r="J1412" s="248" t="str">
        <f ca="1">IF(ISERROR($S1412),"",OFFSET('Smelter Reference List'!$I$4,$S1412-4,0))</f>
        <v/>
      </c>
      <c r="K1412" s="245"/>
      <c r="L1412" s="245"/>
      <c r="M1412" s="245"/>
      <c r="N1412" s="245"/>
      <c r="O1412" s="245"/>
      <c r="P1412" s="245"/>
      <c r="Q1412" s="246"/>
      <c r="R1412" s="233"/>
      <c r="S1412" s="234" t="e">
        <f>IF(C1412="",NA(),MATCH($B1412&amp;$C1412,'Smelter Reference List'!$J:$J,0))</f>
        <v>#N/A</v>
      </c>
      <c r="T1412" s="235"/>
      <c r="U1412" s="235">
        <f t="shared" ca="1" si="42"/>
        <v>0</v>
      </c>
      <c r="V1412" s="235"/>
      <c r="W1412" s="235"/>
      <c r="Y1412" s="228" t="str">
        <f t="shared" si="43"/>
        <v/>
      </c>
    </row>
    <row r="1413" spans="1:25" s="228" customFormat="1" ht="20.25">
      <c r="A1413" s="257"/>
      <c r="B1413" s="232" t="str">
        <f>IF(LEN(A1413)=0,"",INDEX('Smelter Reference List'!$A:$A,MATCH($A1413,'Smelter Reference List'!$E:$E,0)))</f>
        <v/>
      </c>
      <c r="C1413" s="297" t="str">
        <f>IF(LEN(A1413)=0,"",INDEX('Smelter Reference List'!$C:$C,MATCH($A1413,'Smelter Reference List'!$E:$E,0)))</f>
        <v/>
      </c>
      <c r="D1413" s="161" t="str">
        <f ca="1">IF(ISERROR($S1413),"",OFFSET('Smelter Reference List'!$C$4,$S1413-4,0)&amp;"")</f>
        <v/>
      </c>
      <c r="E1413" s="161" t="str">
        <f ca="1">IF(ISERROR($S1413),"",OFFSET('Smelter Reference List'!$D$4,$S1413-4,0)&amp;"")</f>
        <v/>
      </c>
      <c r="F1413" s="161" t="str">
        <f ca="1">IF(ISERROR($S1413),"",OFFSET('Smelter Reference List'!$E$4,$S1413-4,0))</f>
        <v/>
      </c>
      <c r="G1413" s="161" t="str">
        <f ca="1">IF(C1413=$U$4,"Enter smelter details", IF(ISERROR($S1413),"",OFFSET('Smelter Reference List'!$F$4,$S1413-4,0)))</f>
        <v/>
      </c>
      <c r="H1413" s="247" t="str">
        <f ca="1">IF(ISERROR($S1413),"",OFFSET('Smelter Reference List'!$G$4,$S1413-4,0))</f>
        <v/>
      </c>
      <c r="I1413" s="248" t="str">
        <f ca="1">IF(ISERROR($S1413),"",OFFSET('Smelter Reference List'!$H$4,$S1413-4,0))</f>
        <v/>
      </c>
      <c r="J1413" s="248" t="str">
        <f ca="1">IF(ISERROR($S1413),"",OFFSET('Smelter Reference List'!$I$4,$S1413-4,0))</f>
        <v/>
      </c>
      <c r="K1413" s="245"/>
      <c r="L1413" s="245"/>
      <c r="M1413" s="245"/>
      <c r="N1413" s="245"/>
      <c r="O1413" s="245"/>
      <c r="P1413" s="245"/>
      <c r="Q1413" s="246"/>
      <c r="R1413" s="233"/>
      <c r="S1413" s="234" t="e">
        <f>IF(C1413="",NA(),MATCH($B1413&amp;$C1413,'Smelter Reference List'!$J:$J,0))</f>
        <v>#N/A</v>
      </c>
      <c r="T1413" s="235"/>
      <c r="U1413" s="235">
        <f t="shared" ca="1" si="42"/>
        <v>0</v>
      </c>
      <c r="V1413" s="235"/>
      <c r="W1413" s="235"/>
      <c r="Y1413" s="228" t="str">
        <f t="shared" si="43"/>
        <v/>
      </c>
    </row>
    <row r="1414" spans="1:25" s="228" customFormat="1" ht="20.25">
      <c r="A1414" s="257"/>
      <c r="B1414" s="232" t="str">
        <f>IF(LEN(A1414)=0,"",INDEX('Smelter Reference List'!$A:$A,MATCH($A1414,'Smelter Reference List'!$E:$E,0)))</f>
        <v/>
      </c>
      <c r="C1414" s="297" t="str">
        <f>IF(LEN(A1414)=0,"",INDEX('Smelter Reference List'!$C:$C,MATCH($A1414,'Smelter Reference List'!$E:$E,0)))</f>
        <v/>
      </c>
      <c r="D1414" s="161" t="str">
        <f ca="1">IF(ISERROR($S1414),"",OFFSET('Smelter Reference List'!$C$4,$S1414-4,0)&amp;"")</f>
        <v/>
      </c>
      <c r="E1414" s="161" t="str">
        <f ca="1">IF(ISERROR($S1414),"",OFFSET('Smelter Reference List'!$D$4,$S1414-4,0)&amp;"")</f>
        <v/>
      </c>
      <c r="F1414" s="161" t="str">
        <f ca="1">IF(ISERROR($S1414),"",OFFSET('Smelter Reference List'!$E$4,$S1414-4,0))</f>
        <v/>
      </c>
      <c r="G1414" s="161" t="str">
        <f ca="1">IF(C1414=$U$4,"Enter smelter details", IF(ISERROR($S1414),"",OFFSET('Smelter Reference List'!$F$4,$S1414-4,0)))</f>
        <v/>
      </c>
      <c r="H1414" s="247" t="str">
        <f ca="1">IF(ISERROR($S1414),"",OFFSET('Smelter Reference List'!$G$4,$S1414-4,0))</f>
        <v/>
      </c>
      <c r="I1414" s="248" t="str">
        <f ca="1">IF(ISERROR($S1414),"",OFFSET('Smelter Reference List'!$H$4,$S1414-4,0))</f>
        <v/>
      </c>
      <c r="J1414" s="248" t="str">
        <f ca="1">IF(ISERROR($S1414),"",OFFSET('Smelter Reference List'!$I$4,$S1414-4,0))</f>
        <v/>
      </c>
      <c r="K1414" s="245"/>
      <c r="L1414" s="245"/>
      <c r="M1414" s="245"/>
      <c r="N1414" s="245"/>
      <c r="O1414" s="245"/>
      <c r="P1414" s="245"/>
      <c r="Q1414" s="246"/>
      <c r="R1414" s="233"/>
      <c r="S1414" s="234" t="e">
        <f>IF(C1414="",NA(),MATCH($B1414&amp;$C1414,'Smelter Reference List'!$J:$J,0))</f>
        <v>#N/A</v>
      </c>
      <c r="T1414" s="235"/>
      <c r="U1414" s="235">
        <f t="shared" ref="U1414:U1477" ca="1" si="44">IF(AND(C1414="Smelter not listed",OR(LEN(D1414)=0,LEN(E1414)=0)),1,0)</f>
        <v>0</v>
      </c>
      <c r="V1414" s="235"/>
      <c r="W1414" s="235"/>
      <c r="Y1414" s="228" t="str">
        <f t="shared" ref="Y1414:Y1477" si="45">B1414&amp;C1414</f>
        <v/>
      </c>
    </row>
    <row r="1415" spans="1:25" s="228" customFormat="1" ht="20.25">
      <c r="A1415" s="257"/>
      <c r="B1415" s="232" t="str">
        <f>IF(LEN(A1415)=0,"",INDEX('Smelter Reference List'!$A:$A,MATCH($A1415,'Smelter Reference List'!$E:$E,0)))</f>
        <v/>
      </c>
      <c r="C1415" s="297" t="str">
        <f>IF(LEN(A1415)=0,"",INDEX('Smelter Reference List'!$C:$C,MATCH($A1415,'Smelter Reference List'!$E:$E,0)))</f>
        <v/>
      </c>
      <c r="D1415" s="161" t="str">
        <f ca="1">IF(ISERROR($S1415),"",OFFSET('Smelter Reference List'!$C$4,$S1415-4,0)&amp;"")</f>
        <v/>
      </c>
      <c r="E1415" s="161" t="str">
        <f ca="1">IF(ISERROR($S1415),"",OFFSET('Smelter Reference List'!$D$4,$S1415-4,0)&amp;"")</f>
        <v/>
      </c>
      <c r="F1415" s="161" t="str">
        <f ca="1">IF(ISERROR($S1415),"",OFFSET('Smelter Reference List'!$E$4,$S1415-4,0))</f>
        <v/>
      </c>
      <c r="G1415" s="161" t="str">
        <f ca="1">IF(C1415=$U$4,"Enter smelter details", IF(ISERROR($S1415),"",OFFSET('Smelter Reference List'!$F$4,$S1415-4,0)))</f>
        <v/>
      </c>
      <c r="H1415" s="247" t="str">
        <f ca="1">IF(ISERROR($S1415),"",OFFSET('Smelter Reference List'!$G$4,$S1415-4,0))</f>
        <v/>
      </c>
      <c r="I1415" s="248" t="str">
        <f ca="1">IF(ISERROR($S1415),"",OFFSET('Smelter Reference List'!$H$4,$S1415-4,0))</f>
        <v/>
      </c>
      <c r="J1415" s="248" t="str">
        <f ca="1">IF(ISERROR($S1415),"",OFFSET('Smelter Reference List'!$I$4,$S1415-4,0))</f>
        <v/>
      </c>
      <c r="K1415" s="245"/>
      <c r="L1415" s="245"/>
      <c r="M1415" s="245"/>
      <c r="N1415" s="245"/>
      <c r="O1415" s="245"/>
      <c r="P1415" s="245"/>
      <c r="Q1415" s="246"/>
      <c r="R1415" s="233"/>
      <c r="S1415" s="234" t="e">
        <f>IF(C1415="",NA(),MATCH($B1415&amp;$C1415,'Smelter Reference List'!$J:$J,0))</f>
        <v>#N/A</v>
      </c>
      <c r="T1415" s="235"/>
      <c r="U1415" s="235">
        <f t="shared" ca="1" si="44"/>
        <v>0</v>
      </c>
      <c r="V1415" s="235"/>
      <c r="W1415" s="235"/>
      <c r="Y1415" s="228" t="str">
        <f t="shared" si="45"/>
        <v/>
      </c>
    </row>
    <row r="1416" spans="1:25" s="228" customFormat="1" ht="20.25">
      <c r="A1416" s="257"/>
      <c r="B1416" s="232" t="str">
        <f>IF(LEN(A1416)=0,"",INDEX('Smelter Reference List'!$A:$A,MATCH($A1416,'Smelter Reference List'!$E:$E,0)))</f>
        <v/>
      </c>
      <c r="C1416" s="297" t="str">
        <f>IF(LEN(A1416)=0,"",INDEX('Smelter Reference List'!$C:$C,MATCH($A1416,'Smelter Reference List'!$E:$E,0)))</f>
        <v/>
      </c>
      <c r="D1416" s="161" t="str">
        <f ca="1">IF(ISERROR($S1416),"",OFFSET('Smelter Reference List'!$C$4,$S1416-4,0)&amp;"")</f>
        <v/>
      </c>
      <c r="E1416" s="161" t="str">
        <f ca="1">IF(ISERROR($S1416),"",OFFSET('Smelter Reference List'!$D$4,$S1416-4,0)&amp;"")</f>
        <v/>
      </c>
      <c r="F1416" s="161" t="str">
        <f ca="1">IF(ISERROR($S1416),"",OFFSET('Smelter Reference List'!$E$4,$S1416-4,0))</f>
        <v/>
      </c>
      <c r="G1416" s="161" t="str">
        <f ca="1">IF(C1416=$U$4,"Enter smelter details", IF(ISERROR($S1416),"",OFFSET('Smelter Reference List'!$F$4,$S1416-4,0)))</f>
        <v/>
      </c>
      <c r="H1416" s="247" t="str">
        <f ca="1">IF(ISERROR($S1416),"",OFFSET('Smelter Reference List'!$G$4,$S1416-4,0))</f>
        <v/>
      </c>
      <c r="I1416" s="248" t="str">
        <f ca="1">IF(ISERROR($S1416),"",OFFSET('Smelter Reference List'!$H$4,$S1416-4,0))</f>
        <v/>
      </c>
      <c r="J1416" s="248" t="str">
        <f ca="1">IF(ISERROR($S1416),"",OFFSET('Smelter Reference List'!$I$4,$S1416-4,0))</f>
        <v/>
      </c>
      <c r="K1416" s="245"/>
      <c r="L1416" s="245"/>
      <c r="M1416" s="245"/>
      <c r="N1416" s="245"/>
      <c r="O1416" s="245"/>
      <c r="P1416" s="245"/>
      <c r="Q1416" s="246"/>
      <c r="R1416" s="233"/>
      <c r="S1416" s="234" t="e">
        <f>IF(C1416="",NA(),MATCH($B1416&amp;$C1416,'Smelter Reference List'!$J:$J,0))</f>
        <v>#N/A</v>
      </c>
      <c r="T1416" s="235"/>
      <c r="U1416" s="235">
        <f t="shared" ca="1" si="44"/>
        <v>0</v>
      </c>
      <c r="V1416" s="235"/>
      <c r="W1416" s="235"/>
      <c r="Y1416" s="228" t="str">
        <f t="shared" si="45"/>
        <v/>
      </c>
    </row>
    <row r="1417" spans="1:25" s="228" customFormat="1" ht="20.25">
      <c r="A1417" s="257"/>
      <c r="B1417" s="232" t="str">
        <f>IF(LEN(A1417)=0,"",INDEX('Smelter Reference List'!$A:$A,MATCH($A1417,'Smelter Reference List'!$E:$E,0)))</f>
        <v/>
      </c>
      <c r="C1417" s="297" t="str">
        <f>IF(LEN(A1417)=0,"",INDEX('Smelter Reference List'!$C:$C,MATCH($A1417,'Smelter Reference List'!$E:$E,0)))</f>
        <v/>
      </c>
      <c r="D1417" s="161" t="str">
        <f ca="1">IF(ISERROR($S1417),"",OFFSET('Smelter Reference List'!$C$4,$S1417-4,0)&amp;"")</f>
        <v/>
      </c>
      <c r="E1417" s="161" t="str">
        <f ca="1">IF(ISERROR($S1417),"",OFFSET('Smelter Reference List'!$D$4,$S1417-4,0)&amp;"")</f>
        <v/>
      </c>
      <c r="F1417" s="161" t="str">
        <f ca="1">IF(ISERROR($S1417),"",OFFSET('Smelter Reference List'!$E$4,$S1417-4,0))</f>
        <v/>
      </c>
      <c r="G1417" s="161" t="str">
        <f ca="1">IF(C1417=$U$4,"Enter smelter details", IF(ISERROR($S1417),"",OFFSET('Smelter Reference List'!$F$4,$S1417-4,0)))</f>
        <v/>
      </c>
      <c r="H1417" s="247" t="str">
        <f ca="1">IF(ISERROR($S1417),"",OFFSET('Smelter Reference List'!$G$4,$S1417-4,0))</f>
        <v/>
      </c>
      <c r="I1417" s="248" t="str">
        <f ca="1">IF(ISERROR($S1417),"",OFFSET('Smelter Reference List'!$H$4,$S1417-4,0))</f>
        <v/>
      </c>
      <c r="J1417" s="248" t="str">
        <f ca="1">IF(ISERROR($S1417),"",OFFSET('Smelter Reference List'!$I$4,$S1417-4,0))</f>
        <v/>
      </c>
      <c r="K1417" s="245"/>
      <c r="L1417" s="245"/>
      <c r="M1417" s="245"/>
      <c r="N1417" s="245"/>
      <c r="O1417" s="245"/>
      <c r="P1417" s="245"/>
      <c r="Q1417" s="246"/>
      <c r="R1417" s="233"/>
      <c r="S1417" s="234" t="e">
        <f>IF(C1417="",NA(),MATCH($B1417&amp;$C1417,'Smelter Reference List'!$J:$J,0))</f>
        <v>#N/A</v>
      </c>
      <c r="T1417" s="235"/>
      <c r="U1417" s="235">
        <f t="shared" ca="1" si="44"/>
        <v>0</v>
      </c>
      <c r="V1417" s="235"/>
      <c r="W1417" s="235"/>
      <c r="Y1417" s="228" t="str">
        <f t="shared" si="45"/>
        <v/>
      </c>
    </row>
    <row r="1418" spans="1:25" s="228" customFormat="1" ht="20.25">
      <c r="A1418" s="257"/>
      <c r="B1418" s="232" t="str">
        <f>IF(LEN(A1418)=0,"",INDEX('Smelter Reference List'!$A:$A,MATCH($A1418,'Smelter Reference List'!$E:$E,0)))</f>
        <v/>
      </c>
      <c r="C1418" s="297" t="str">
        <f>IF(LEN(A1418)=0,"",INDEX('Smelter Reference List'!$C:$C,MATCH($A1418,'Smelter Reference List'!$E:$E,0)))</f>
        <v/>
      </c>
      <c r="D1418" s="161" t="str">
        <f ca="1">IF(ISERROR($S1418),"",OFFSET('Smelter Reference List'!$C$4,$S1418-4,0)&amp;"")</f>
        <v/>
      </c>
      <c r="E1418" s="161" t="str">
        <f ca="1">IF(ISERROR($S1418),"",OFFSET('Smelter Reference List'!$D$4,$S1418-4,0)&amp;"")</f>
        <v/>
      </c>
      <c r="F1418" s="161" t="str">
        <f ca="1">IF(ISERROR($S1418),"",OFFSET('Smelter Reference List'!$E$4,$S1418-4,0))</f>
        <v/>
      </c>
      <c r="G1418" s="161" t="str">
        <f ca="1">IF(C1418=$U$4,"Enter smelter details", IF(ISERROR($S1418),"",OFFSET('Smelter Reference List'!$F$4,$S1418-4,0)))</f>
        <v/>
      </c>
      <c r="H1418" s="247" t="str">
        <f ca="1">IF(ISERROR($S1418),"",OFFSET('Smelter Reference List'!$G$4,$S1418-4,0))</f>
        <v/>
      </c>
      <c r="I1418" s="248" t="str">
        <f ca="1">IF(ISERROR($S1418),"",OFFSET('Smelter Reference List'!$H$4,$S1418-4,0))</f>
        <v/>
      </c>
      <c r="J1418" s="248" t="str">
        <f ca="1">IF(ISERROR($S1418),"",OFFSET('Smelter Reference List'!$I$4,$S1418-4,0))</f>
        <v/>
      </c>
      <c r="K1418" s="245"/>
      <c r="L1418" s="245"/>
      <c r="M1418" s="245"/>
      <c r="N1418" s="245"/>
      <c r="O1418" s="245"/>
      <c r="P1418" s="245"/>
      <c r="Q1418" s="246"/>
      <c r="R1418" s="233"/>
      <c r="S1418" s="234" t="e">
        <f>IF(C1418="",NA(),MATCH($B1418&amp;$C1418,'Smelter Reference List'!$J:$J,0))</f>
        <v>#N/A</v>
      </c>
      <c r="T1418" s="235"/>
      <c r="U1418" s="235">
        <f t="shared" ca="1" si="44"/>
        <v>0</v>
      </c>
      <c r="V1418" s="235"/>
      <c r="W1418" s="235"/>
      <c r="Y1418" s="228" t="str">
        <f t="shared" si="45"/>
        <v/>
      </c>
    </row>
    <row r="1419" spans="1:25" s="228" customFormat="1" ht="20.25">
      <c r="A1419" s="257"/>
      <c r="B1419" s="232" t="str">
        <f>IF(LEN(A1419)=0,"",INDEX('Smelter Reference List'!$A:$A,MATCH($A1419,'Smelter Reference List'!$E:$E,0)))</f>
        <v/>
      </c>
      <c r="C1419" s="297" t="str">
        <f>IF(LEN(A1419)=0,"",INDEX('Smelter Reference List'!$C:$C,MATCH($A1419,'Smelter Reference List'!$E:$E,0)))</f>
        <v/>
      </c>
      <c r="D1419" s="161" t="str">
        <f ca="1">IF(ISERROR($S1419),"",OFFSET('Smelter Reference List'!$C$4,$S1419-4,0)&amp;"")</f>
        <v/>
      </c>
      <c r="E1419" s="161" t="str">
        <f ca="1">IF(ISERROR($S1419),"",OFFSET('Smelter Reference List'!$D$4,$S1419-4,0)&amp;"")</f>
        <v/>
      </c>
      <c r="F1419" s="161" t="str">
        <f ca="1">IF(ISERROR($S1419),"",OFFSET('Smelter Reference List'!$E$4,$S1419-4,0))</f>
        <v/>
      </c>
      <c r="G1419" s="161" t="str">
        <f ca="1">IF(C1419=$U$4,"Enter smelter details", IF(ISERROR($S1419),"",OFFSET('Smelter Reference List'!$F$4,$S1419-4,0)))</f>
        <v/>
      </c>
      <c r="H1419" s="247" t="str">
        <f ca="1">IF(ISERROR($S1419),"",OFFSET('Smelter Reference List'!$G$4,$S1419-4,0))</f>
        <v/>
      </c>
      <c r="I1419" s="248" t="str">
        <f ca="1">IF(ISERROR($S1419),"",OFFSET('Smelter Reference List'!$H$4,$S1419-4,0))</f>
        <v/>
      </c>
      <c r="J1419" s="248" t="str">
        <f ca="1">IF(ISERROR($S1419),"",OFFSET('Smelter Reference List'!$I$4,$S1419-4,0))</f>
        <v/>
      </c>
      <c r="K1419" s="245"/>
      <c r="L1419" s="245"/>
      <c r="M1419" s="245"/>
      <c r="N1419" s="245"/>
      <c r="O1419" s="245"/>
      <c r="P1419" s="245"/>
      <c r="Q1419" s="246"/>
      <c r="R1419" s="233"/>
      <c r="S1419" s="234" t="e">
        <f>IF(C1419="",NA(),MATCH($B1419&amp;$C1419,'Smelter Reference List'!$J:$J,0))</f>
        <v>#N/A</v>
      </c>
      <c r="T1419" s="235"/>
      <c r="U1419" s="235">
        <f t="shared" ca="1" si="44"/>
        <v>0</v>
      </c>
      <c r="V1419" s="235"/>
      <c r="W1419" s="235"/>
      <c r="Y1419" s="228" t="str">
        <f t="shared" si="45"/>
        <v/>
      </c>
    </row>
    <row r="1420" spans="1:25" s="228" customFormat="1" ht="20.25">
      <c r="A1420" s="257"/>
      <c r="B1420" s="232" t="str">
        <f>IF(LEN(A1420)=0,"",INDEX('Smelter Reference List'!$A:$A,MATCH($A1420,'Smelter Reference List'!$E:$E,0)))</f>
        <v/>
      </c>
      <c r="C1420" s="297" t="str">
        <f>IF(LEN(A1420)=0,"",INDEX('Smelter Reference List'!$C:$C,MATCH($A1420,'Smelter Reference List'!$E:$E,0)))</f>
        <v/>
      </c>
      <c r="D1420" s="161" t="str">
        <f ca="1">IF(ISERROR($S1420),"",OFFSET('Smelter Reference List'!$C$4,$S1420-4,0)&amp;"")</f>
        <v/>
      </c>
      <c r="E1420" s="161" t="str">
        <f ca="1">IF(ISERROR($S1420),"",OFFSET('Smelter Reference List'!$D$4,$S1420-4,0)&amp;"")</f>
        <v/>
      </c>
      <c r="F1420" s="161" t="str">
        <f ca="1">IF(ISERROR($S1420),"",OFFSET('Smelter Reference List'!$E$4,$S1420-4,0))</f>
        <v/>
      </c>
      <c r="G1420" s="161" t="str">
        <f ca="1">IF(C1420=$U$4,"Enter smelter details", IF(ISERROR($S1420),"",OFFSET('Smelter Reference List'!$F$4,$S1420-4,0)))</f>
        <v/>
      </c>
      <c r="H1420" s="247" t="str">
        <f ca="1">IF(ISERROR($S1420),"",OFFSET('Smelter Reference List'!$G$4,$S1420-4,0))</f>
        <v/>
      </c>
      <c r="I1420" s="248" t="str">
        <f ca="1">IF(ISERROR($S1420),"",OFFSET('Smelter Reference List'!$H$4,$S1420-4,0))</f>
        <v/>
      </c>
      <c r="J1420" s="248" t="str">
        <f ca="1">IF(ISERROR($S1420),"",OFFSET('Smelter Reference List'!$I$4,$S1420-4,0))</f>
        <v/>
      </c>
      <c r="K1420" s="245"/>
      <c r="L1420" s="245"/>
      <c r="M1420" s="245"/>
      <c r="N1420" s="245"/>
      <c r="O1420" s="245"/>
      <c r="P1420" s="245"/>
      <c r="Q1420" s="246"/>
      <c r="R1420" s="233"/>
      <c r="S1420" s="234" t="e">
        <f>IF(C1420="",NA(),MATCH($B1420&amp;$C1420,'Smelter Reference List'!$J:$J,0))</f>
        <v>#N/A</v>
      </c>
      <c r="T1420" s="235"/>
      <c r="U1420" s="235">
        <f t="shared" ca="1" si="44"/>
        <v>0</v>
      </c>
      <c r="V1420" s="235"/>
      <c r="W1420" s="235"/>
      <c r="Y1420" s="228" t="str">
        <f t="shared" si="45"/>
        <v/>
      </c>
    </row>
    <row r="1421" spans="1:25" s="228" customFormat="1" ht="20.25">
      <c r="A1421" s="257"/>
      <c r="B1421" s="232" t="str">
        <f>IF(LEN(A1421)=0,"",INDEX('Smelter Reference List'!$A:$A,MATCH($A1421,'Smelter Reference List'!$E:$E,0)))</f>
        <v/>
      </c>
      <c r="C1421" s="297" t="str">
        <f>IF(LEN(A1421)=0,"",INDEX('Smelter Reference List'!$C:$C,MATCH($A1421,'Smelter Reference List'!$E:$E,0)))</f>
        <v/>
      </c>
      <c r="D1421" s="161" t="str">
        <f ca="1">IF(ISERROR($S1421),"",OFFSET('Smelter Reference List'!$C$4,$S1421-4,0)&amp;"")</f>
        <v/>
      </c>
      <c r="E1421" s="161" t="str">
        <f ca="1">IF(ISERROR($S1421),"",OFFSET('Smelter Reference List'!$D$4,$S1421-4,0)&amp;"")</f>
        <v/>
      </c>
      <c r="F1421" s="161" t="str">
        <f ca="1">IF(ISERROR($S1421),"",OFFSET('Smelter Reference List'!$E$4,$S1421-4,0))</f>
        <v/>
      </c>
      <c r="G1421" s="161" t="str">
        <f ca="1">IF(C1421=$U$4,"Enter smelter details", IF(ISERROR($S1421),"",OFFSET('Smelter Reference List'!$F$4,$S1421-4,0)))</f>
        <v/>
      </c>
      <c r="H1421" s="247" t="str">
        <f ca="1">IF(ISERROR($S1421),"",OFFSET('Smelter Reference List'!$G$4,$S1421-4,0))</f>
        <v/>
      </c>
      <c r="I1421" s="248" t="str">
        <f ca="1">IF(ISERROR($S1421),"",OFFSET('Smelter Reference List'!$H$4,$S1421-4,0))</f>
        <v/>
      </c>
      <c r="J1421" s="248" t="str">
        <f ca="1">IF(ISERROR($S1421),"",OFFSET('Smelter Reference List'!$I$4,$S1421-4,0))</f>
        <v/>
      </c>
      <c r="K1421" s="245"/>
      <c r="L1421" s="245"/>
      <c r="M1421" s="245"/>
      <c r="N1421" s="245"/>
      <c r="O1421" s="245"/>
      <c r="P1421" s="245"/>
      <c r="Q1421" s="246"/>
      <c r="R1421" s="233"/>
      <c r="S1421" s="234" t="e">
        <f>IF(C1421="",NA(),MATCH($B1421&amp;$C1421,'Smelter Reference List'!$J:$J,0))</f>
        <v>#N/A</v>
      </c>
      <c r="T1421" s="235"/>
      <c r="U1421" s="235">
        <f t="shared" ca="1" si="44"/>
        <v>0</v>
      </c>
      <c r="V1421" s="235"/>
      <c r="W1421" s="235"/>
      <c r="Y1421" s="228" t="str">
        <f t="shared" si="45"/>
        <v/>
      </c>
    </row>
    <row r="1422" spans="1:25" s="228" customFormat="1" ht="20.25">
      <c r="A1422" s="257"/>
      <c r="B1422" s="232" t="str">
        <f>IF(LEN(A1422)=0,"",INDEX('Smelter Reference List'!$A:$A,MATCH($A1422,'Smelter Reference List'!$E:$E,0)))</f>
        <v/>
      </c>
      <c r="C1422" s="297" t="str">
        <f>IF(LEN(A1422)=0,"",INDEX('Smelter Reference List'!$C:$C,MATCH($A1422,'Smelter Reference List'!$E:$E,0)))</f>
        <v/>
      </c>
      <c r="D1422" s="161" t="str">
        <f ca="1">IF(ISERROR($S1422),"",OFFSET('Smelter Reference List'!$C$4,$S1422-4,0)&amp;"")</f>
        <v/>
      </c>
      <c r="E1422" s="161" t="str">
        <f ca="1">IF(ISERROR($S1422),"",OFFSET('Smelter Reference List'!$D$4,$S1422-4,0)&amp;"")</f>
        <v/>
      </c>
      <c r="F1422" s="161" t="str">
        <f ca="1">IF(ISERROR($S1422),"",OFFSET('Smelter Reference List'!$E$4,$S1422-4,0))</f>
        <v/>
      </c>
      <c r="G1422" s="161" t="str">
        <f ca="1">IF(C1422=$U$4,"Enter smelter details", IF(ISERROR($S1422),"",OFFSET('Smelter Reference List'!$F$4,$S1422-4,0)))</f>
        <v/>
      </c>
      <c r="H1422" s="247" t="str">
        <f ca="1">IF(ISERROR($S1422),"",OFFSET('Smelter Reference List'!$G$4,$S1422-4,0))</f>
        <v/>
      </c>
      <c r="I1422" s="248" t="str">
        <f ca="1">IF(ISERROR($S1422),"",OFFSET('Smelter Reference List'!$H$4,$S1422-4,0))</f>
        <v/>
      </c>
      <c r="J1422" s="248" t="str">
        <f ca="1">IF(ISERROR($S1422),"",OFFSET('Smelter Reference List'!$I$4,$S1422-4,0))</f>
        <v/>
      </c>
      <c r="K1422" s="245"/>
      <c r="L1422" s="245"/>
      <c r="M1422" s="245"/>
      <c r="N1422" s="245"/>
      <c r="O1422" s="245"/>
      <c r="P1422" s="245"/>
      <c r="Q1422" s="246"/>
      <c r="R1422" s="233"/>
      <c r="S1422" s="234" t="e">
        <f>IF(C1422="",NA(),MATCH($B1422&amp;$C1422,'Smelter Reference List'!$J:$J,0))</f>
        <v>#N/A</v>
      </c>
      <c r="T1422" s="235"/>
      <c r="U1422" s="235">
        <f t="shared" ca="1" si="44"/>
        <v>0</v>
      </c>
      <c r="V1422" s="235"/>
      <c r="W1422" s="235"/>
      <c r="Y1422" s="228" t="str">
        <f t="shared" si="45"/>
        <v/>
      </c>
    </row>
    <row r="1423" spans="1:25" s="228" customFormat="1" ht="20.25">
      <c r="A1423" s="257"/>
      <c r="B1423" s="232" t="str">
        <f>IF(LEN(A1423)=0,"",INDEX('Smelter Reference List'!$A:$A,MATCH($A1423,'Smelter Reference List'!$E:$E,0)))</f>
        <v/>
      </c>
      <c r="C1423" s="297" t="str">
        <f>IF(LEN(A1423)=0,"",INDEX('Smelter Reference List'!$C:$C,MATCH($A1423,'Smelter Reference List'!$E:$E,0)))</f>
        <v/>
      </c>
      <c r="D1423" s="161" t="str">
        <f ca="1">IF(ISERROR($S1423),"",OFFSET('Smelter Reference List'!$C$4,$S1423-4,0)&amp;"")</f>
        <v/>
      </c>
      <c r="E1423" s="161" t="str">
        <f ca="1">IF(ISERROR($S1423),"",OFFSET('Smelter Reference List'!$D$4,$S1423-4,0)&amp;"")</f>
        <v/>
      </c>
      <c r="F1423" s="161" t="str">
        <f ca="1">IF(ISERROR($S1423),"",OFFSET('Smelter Reference List'!$E$4,$S1423-4,0))</f>
        <v/>
      </c>
      <c r="G1423" s="161" t="str">
        <f ca="1">IF(C1423=$U$4,"Enter smelter details", IF(ISERROR($S1423),"",OFFSET('Smelter Reference List'!$F$4,$S1423-4,0)))</f>
        <v/>
      </c>
      <c r="H1423" s="247" t="str">
        <f ca="1">IF(ISERROR($S1423),"",OFFSET('Smelter Reference List'!$G$4,$S1423-4,0))</f>
        <v/>
      </c>
      <c r="I1423" s="248" t="str">
        <f ca="1">IF(ISERROR($S1423),"",OFFSET('Smelter Reference List'!$H$4,$S1423-4,0))</f>
        <v/>
      </c>
      <c r="J1423" s="248" t="str">
        <f ca="1">IF(ISERROR($S1423),"",OFFSET('Smelter Reference List'!$I$4,$S1423-4,0))</f>
        <v/>
      </c>
      <c r="K1423" s="245"/>
      <c r="L1423" s="245"/>
      <c r="M1423" s="245"/>
      <c r="N1423" s="245"/>
      <c r="O1423" s="245"/>
      <c r="P1423" s="245"/>
      <c r="Q1423" s="246"/>
      <c r="R1423" s="233"/>
      <c r="S1423" s="234" t="e">
        <f>IF(C1423="",NA(),MATCH($B1423&amp;$C1423,'Smelter Reference List'!$J:$J,0))</f>
        <v>#N/A</v>
      </c>
      <c r="T1423" s="235"/>
      <c r="U1423" s="235">
        <f t="shared" ca="1" si="44"/>
        <v>0</v>
      </c>
      <c r="V1423" s="235"/>
      <c r="W1423" s="235"/>
      <c r="Y1423" s="228" t="str">
        <f t="shared" si="45"/>
        <v/>
      </c>
    </row>
    <row r="1424" spans="1:25" s="228" customFormat="1" ht="20.25">
      <c r="A1424" s="257"/>
      <c r="B1424" s="232" t="str">
        <f>IF(LEN(A1424)=0,"",INDEX('Smelter Reference List'!$A:$A,MATCH($A1424,'Smelter Reference List'!$E:$E,0)))</f>
        <v/>
      </c>
      <c r="C1424" s="297" t="str">
        <f>IF(LEN(A1424)=0,"",INDEX('Smelter Reference List'!$C:$C,MATCH($A1424,'Smelter Reference List'!$E:$E,0)))</f>
        <v/>
      </c>
      <c r="D1424" s="161" t="str">
        <f ca="1">IF(ISERROR($S1424),"",OFFSET('Smelter Reference List'!$C$4,$S1424-4,0)&amp;"")</f>
        <v/>
      </c>
      <c r="E1424" s="161" t="str">
        <f ca="1">IF(ISERROR($S1424),"",OFFSET('Smelter Reference List'!$D$4,$S1424-4,0)&amp;"")</f>
        <v/>
      </c>
      <c r="F1424" s="161" t="str">
        <f ca="1">IF(ISERROR($S1424),"",OFFSET('Smelter Reference List'!$E$4,$S1424-4,0))</f>
        <v/>
      </c>
      <c r="G1424" s="161" t="str">
        <f ca="1">IF(C1424=$U$4,"Enter smelter details", IF(ISERROR($S1424),"",OFFSET('Smelter Reference List'!$F$4,$S1424-4,0)))</f>
        <v/>
      </c>
      <c r="H1424" s="247" t="str">
        <f ca="1">IF(ISERROR($S1424),"",OFFSET('Smelter Reference List'!$G$4,$S1424-4,0))</f>
        <v/>
      </c>
      <c r="I1424" s="248" t="str">
        <f ca="1">IF(ISERROR($S1424),"",OFFSET('Smelter Reference List'!$H$4,$S1424-4,0))</f>
        <v/>
      </c>
      <c r="J1424" s="248" t="str">
        <f ca="1">IF(ISERROR($S1424),"",OFFSET('Smelter Reference List'!$I$4,$S1424-4,0))</f>
        <v/>
      </c>
      <c r="K1424" s="245"/>
      <c r="L1424" s="245"/>
      <c r="M1424" s="245"/>
      <c r="N1424" s="245"/>
      <c r="O1424" s="245"/>
      <c r="P1424" s="245"/>
      <c r="Q1424" s="246"/>
      <c r="R1424" s="233"/>
      <c r="S1424" s="234" t="e">
        <f>IF(C1424="",NA(),MATCH($B1424&amp;$C1424,'Smelter Reference List'!$J:$J,0))</f>
        <v>#N/A</v>
      </c>
      <c r="T1424" s="235"/>
      <c r="U1424" s="235">
        <f t="shared" ca="1" si="44"/>
        <v>0</v>
      </c>
      <c r="V1424" s="235"/>
      <c r="W1424" s="235"/>
      <c r="Y1424" s="228" t="str">
        <f t="shared" si="45"/>
        <v/>
      </c>
    </row>
    <row r="1425" spans="1:25" s="228" customFormat="1" ht="20.25">
      <c r="A1425" s="257"/>
      <c r="B1425" s="232" t="str">
        <f>IF(LEN(A1425)=0,"",INDEX('Smelter Reference List'!$A:$A,MATCH($A1425,'Smelter Reference List'!$E:$E,0)))</f>
        <v/>
      </c>
      <c r="C1425" s="297" t="str">
        <f>IF(LEN(A1425)=0,"",INDEX('Smelter Reference List'!$C:$C,MATCH($A1425,'Smelter Reference List'!$E:$E,0)))</f>
        <v/>
      </c>
      <c r="D1425" s="161" t="str">
        <f ca="1">IF(ISERROR($S1425),"",OFFSET('Smelter Reference List'!$C$4,$S1425-4,0)&amp;"")</f>
        <v/>
      </c>
      <c r="E1425" s="161" t="str">
        <f ca="1">IF(ISERROR($S1425),"",OFFSET('Smelter Reference List'!$D$4,$S1425-4,0)&amp;"")</f>
        <v/>
      </c>
      <c r="F1425" s="161" t="str">
        <f ca="1">IF(ISERROR($S1425),"",OFFSET('Smelter Reference List'!$E$4,$S1425-4,0))</f>
        <v/>
      </c>
      <c r="G1425" s="161" t="str">
        <f ca="1">IF(C1425=$U$4,"Enter smelter details", IF(ISERROR($S1425),"",OFFSET('Smelter Reference List'!$F$4,$S1425-4,0)))</f>
        <v/>
      </c>
      <c r="H1425" s="247" t="str">
        <f ca="1">IF(ISERROR($S1425),"",OFFSET('Smelter Reference List'!$G$4,$S1425-4,0))</f>
        <v/>
      </c>
      <c r="I1425" s="248" t="str">
        <f ca="1">IF(ISERROR($S1425),"",OFFSET('Smelter Reference List'!$H$4,$S1425-4,0))</f>
        <v/>
      </c>
      <c r="J1425" s="248" t="str">
        <f ca="1">IF(ISERROR($S1425),"",OFFSET('Smelter Reference List'!$I$4,$S1425-4,0))</f>
        <v/>
      </c>
      <c r="K1425" s="245"/>
      <c r="L1425" s="245"/>
      <c r="M1425" s="245"/>
      <c r="N1425" s="245"/>
      <c r="O1425" s="245"/>
      <c r="P1425" s="245"/>
      <c r="Q1425" s="246"/>
      <c r="R1425" s="233"/>
      <c r="S1425" s="234" t="e">
        <f>IF(C1425="",NA(),MATCH($B1425&amp;$C1425,'Smelter Reference List'!$J:$J,0))</f>
        <v>#N/A</v>
      </c>
      <c r="T1425" s="235"/>
      <c r="U1425" s="235">
        <f t="shared" ca="1" si="44"/>
        <v>0</v>
      </c>
      <c r="V1425" s="235"/>
      <c r="W1425" s="235"/>
      <c r="Y1425" s="228" t="str">
        <f t="shared" si="45"/>
        <v/>
      </c>
    </row>
    <row r="1426" spans="1:25" s="228" customFormat="1" ht="20.25">
      <c r="A1426" s="257"/>
      <c r="B1426" s="232" t="str">
        <f>IF(LEN(A1426)=0,"",INDEX('Smelter Reference List'!$A:$A,MATCH($A1426,'Smelter Reference List'!$E:$E,0)))</f>
        <v/>
      </c>
      <c r="C1426" s="297" t="str">
        <f>IF(LEN(A1426)=0,"",INDEX('Smelter Reference List'!$C:$C,MATCH($A1426,'Smelter Reference List'!$E:$E,0)))</f>
        <v/>
      </c>
      <c r="D1426" s="161" t="str">
        <f ca="1">IF(ISERROR($S1426),"",OFFSET('Smelter Reference List'!$C$4,$S1426-4,0)&amp;"")</f>
        <v/>
      </c>
      <c r="E1426" s="161" t="str">
        <f ca="1">IF(ISERROR($S1426),"",OFFSET('Smelter Reference List'!$D$4,$S1426-4,0)&amp;"")</f>
        <v/>
      </c>
      <c r="F1426" s="161" t="str">
        <f ca="1">IF(ISERROR($S1426),"",OFFSET('Smelter Reference List'!$E$4,$S1426-4,0))</f>
        <v/>
      </c>
      <c r="G1426" s="161" t="str">
        <f ca="1">IF(C1426=$U$4,"Enter smelter details", IF(ISERROR($S1426),"",OFFSET('Smelter Reference List'!$F$4,$S1426-4,0)))</f>
        <v/>
      </c>
      <c r="H1426" s="247" t="str">
        <f ca="1">IF(ISERROR($S1426),"",OFFSET('Smelter Reference List'!$G$4,$S1426-4,0))</f>
        <v/>
      </c>
      <c r="I1426" s="248" t="str">
        <f ca="1">IF(ISERROR($S1426),"",OFFSET('Smelter Reference List'!$H$4,$S1426-4,0))</f>
        <v/>
      </c>
      <c r="J1426" s="248" t="str">
        <f ca="1">IF(ISERROR($S1426),"",OFFSET('Smelter Reference List'!$I$4,$S1426-4,0))</f>
        <v/>
      </c>
      <c r="K1426" s="245"/>
      <c r="L1426" s="245"/>
      <c r="M1426" s="245"/>
      <c r="N1426" s="245"/>
      <c r="O1426" s="245"/>
      <c r="P1426" s="245"/>
      <c r="Q1426" s="246"/>
      <c r="R1426" s="233"/>
      <c r="S1426" s="234" t="e">
        <f>IF(C1426="",NA(),MATCH($B1426&amp;$C1426,'Smelter Reference List'!$J:$J,0))</f>
        <v>#N/A</v>
      </c>
      <c r="T1426" s="235"/>
      <c r="U1426" s="235">
        <f t="shared" ca="1" si="44"/>
        <v>0</v>
      </c>
      <c r="V1426" s="235"/>
      <c r="W1426" s="235"/>
      <c r="Y1426" s="228" t="str">
        <f t="shared" si="45"/>
        <v/>
      </c>
    </row>
    <row r="1427" spans="1:25" s="228" customFormat="1" ht="20.25">
      <c r="A1427" s="257"/>
      <c r="B1427" s="232" t="str">
        <f>IF(LEN(A1427)=0,"",INDEX('Smelter Reference List'!$A:$A,MATCH($A1427,'Smelter Reference List'!$E:$E,0)))</f>
        <v/>
      </c>
      <c r="C1427" s="297" t="str">
        <f>IF(LEN(A1427)=0,"",INDEX('Smelter Reference List'!$C:$C,MATCH($A1427,'Smelter Reference List'!$E:$E,0)))</f>
        <v/>
      </c>
      <c r="D1427" s="161" t="str">
        <f ca="1">IF(ISERROR($S1427),"",OFFSET('Smelter Reference List'!$C$4,$S1427-4,0)&amp;"")</f>
        <v/>
      </c>
      <c r="E1427" s="161" t="str">
        <f ca="1">IF(ISERROR($S1427),"",OFFSET('Smelter Reference List'!$D$4,$S1427-4,0)&amp;"")</f>
        <v/>
      </c>
      <c r="F1427" s="161" t="str">
        <f ca="1">IF(ISERROR($S1427),"",OFFSET('Smelter Reference List'!$E$4,$S1427-4,0))</f>
        <v/>
      </c>
      <c r="G1427" s="161" t="str">
        <f ca="1">IF(C1427=$U$4,"Enter smelter details", IF(ISERROR($S1427),"",OFFSET('Smelter Reference List'!$F$4,$S1427-4,0)))</f>
        <v/>
      </c>
      <c r="H1427" s="247" t="str">
        <f ca="1">IF(ISERROR($S1427),"",OFFSET('Smelter Reference List'!$G$4,$S1427-4,0))</f>
        <v/>
      </c>
      <c r="I1427" s="248" t="str">
        <f ca="1">IF(ISERROR($S1427),"",OFFSET('Smelter Reference List'!$H$4,$S1427-4,0))</f>
        <v/>
      </c>
      <c r="J1427" s="248" t="str">
        <f ca="1">IF(ISERROR($S1427),"",OFFSET('Smelter Reference List'!$I$4,$S1427-4,0))</f>
        <v/>
      </c>
      <c r="K1427" s="245"/>
      <c r="L1427" s="245"/>
      <c r="M1427" s="245"/>
      <c r="N1427" s="245"/>
      <c r="O1427" s="245"/>
      <c r="P1427" s="245"/>
      <c r="Q1427" s="246"/>
      <c r="R1427" s="233"/>
      <c r="S1427" s="234" t="e">
        <f>IF(C1427="",NA(),MATCH($B1427&amp;$C1427,'Smelter Reference List'!$J:$J,0))</f>
        <v>#N/A</v>
      </c>
      <c r="T1427" s="235"/>
      <c r="U1427" s="235">
        <f t="shared" ca="1" si="44"/>
        <v>0</v>
      </c>
      <c r="V1427" s="235"/>
      <c r="W1427" s="235"/>
      <c r="Y1427" s="228" t="str">
        <f t="shared" si="45"/>
        <v/>
      </c>
    </row>
    <row r="1428" spans="1:25" s="228" customFormat="1" ht="20.25">
      <c r="A1428" s="257"/>
      <c r="B1428" s="232" t="str">
        <f>IF(LEN(A1428)=0,"",INDEX('Smelter Reference List'!$A:$A,MATCH($A1428,'Smelter Reference List'!$E:$E,0)))</f>
        <v/>
      </c>
      <c r="C1428" s="297" t="str">
        <f>IF(LEN(A1428)=0,"",INDEX('Smelter Reference List'!$C:$C,MATCH($A1428,'Smelter Reference List'!$E:$E,0)))</f>
        <v/>
      </c>
      <c r="D1428" s="161" t="str">
        <f ca="1">IF(ISERROR($S1428),"",OFFSET('Smelter Reference List'!$C$4,$S1428-4,0)&amp;"")</f>
        <v/>
      </c>
      <c r="E1428" s="161" t="str">
        <f ca="1">IF(ISERROR($S1428),"",OFFSET('Smelter Reference List'!$D$4,$S1428-4,0)&amp;"")</f>
        <v/>
      </c>
      <c r="F1428" s="161" t="str">
        <f ca="1">IF(ISERROR($S1428),"",OFFSET('Smelter Reference List'!$E$4,$S1428-4,0))</f>
        <v/>
      </c>
      <c r="G1428" s="161" t="str">
        <f ca="1">IF(C1428=$U$4,"Enter smelter details", IF(ISERROR($S1428),"",OFFSET('Smelter Reference List'!$F$4,$S1428-4,0)))</f>
        <v/>
      </c>
      <c r="H1428" s="247" t="str">
        <f ca="1">IF(ISERROR($S1428),"",OFFSET('Smelter Reference List'!$G$4,$S1428-4,0))</f>
        <v/>
      </c>
      <c r="I1428" s="248" t="str">
        <f ca="1">IF(ISERROR($S1428),"",OFFSET('Smelter Reference List'!$H$4,$S1428-4,0))</f>
        <v/>
      </c>
      <c r="J1428" s="248" t="str">
        <f ca="1">IF(ISERROR($S1428),"",OFFSET('Smelter Reference List'!$I$4,$S1428-4,0))</f>
        <v/>
      </c>
      <c r="K1428" s="245"/>
      <c r="L1428" s="245"/>
      <c r="M1428" s="245"/>
      <c r="N1428" s="245"/>
      <c r="O1428" s="245"/>
      <c r="P1428" s="245"/>
      <c r="Q1428" s="246"/>
      <c r="R1428" s="233"/>
      <c r="S1428" s="234" t="e">
        <f>IF(C1428="",NA(),MATCH($B1428&amp;$C1428,'Smelter Reference List'!$J:$J,0))</f>
        <v>#N/A</v>
      </c>
      <c r="T1428" s="235"/>
      <c r="U1428" s="235">
        <f t="shared" ca="1" si="44"/>
        <v>0</v>
      </c>
      <c r="V1428" s="235"/>
      <c r="W1428" s="235"/>
      <c r="Y1428" s="228" t="str">
        <f t="shared" si="45"/>
        <v/>
      </c>
    </row>
    <row r="1429" spans="1:25" s="228" customFormat="1" ht="20.25">
      <c r="A1429" s="257"/>
      <c r="B1429" s="232" t="str">
        <f>IF(LEN(A1429)=0,"",INDEX('Smelter Reference List'!$A:$A,MATCH($A1429,'Smelter Reference List'!$E:$E,0)))</f>
        <v/>
      </c>
      <c r="C1429" s="297" t="str">
        <f>IF(LEN(A1429)=0,"",INDEX('Smelter Reference List'!$C:$C,MATCH($A1429,'Smelter Reference List'!$E:$E,0)))</f>
        <v/>
      </c>
      <c r="D1429" s="161" t="str">
        <f ca="1">IF(ISERROR($S1429),"",OFFSET('Smelter Reference List'!$C$4,$S1429-4,0)&amp;"")</f>
        <v/>
      </c>
      <c r="E1429" s="161" t="str">
        <f ca="1">IF(ISERROR($S1429),"",OFFSET('Smelter Reference List'!$D$4,$S1429-4,0)&amp;"")</f>
        <v/>
      </c>
      <c r="F1429" s="161" t="str">
        <f ca="1">IF(ISERROR($S1429),"",OFFSET('Smelter Reference List'!$E$4,$S1429-4,0))</f>
        <v/>
      </c>
      <c r="G1429" s="161" t="str">
        <f ca="1">IF(C1429=$U$4,"Enter smelter details", IF(ISERROR($S1429),"",OFFSET('Smelter Reference List'!$F$4,$S1429-4,0)))</f>
        <v/>
      </c>
      <c r="H1429" s="247" t="str">
        <f ca="1">IF(ISERROR($S1429),"",OFFSET('Smelter Reference List'!$G$4,$S1429-4,0))</f>
        <v/>
      </c>
      <c r="I1429" s="248" t="str">
        <f ca="1">IF(ISERROR($S1429),"",OFFSET('Smelter Reference List'!$H$4,$S1429-4,0))</f>
        <v/>
      </c>
      <c r="J1429" s="248" t="str">
        <f ca="1">IF(ISERROR($S1429),"",OFFSET('Smelter Reference List'!$I$4,$S1429-4,0))</f>
        <v/>
      </c>
      <c r="K1429" s="245"/>
      <c r="L1429" s="245"/>
      <c r="M1429" s="245"/>
      <c r="N1429" s="245"/>
      <c r="O1429" s="245"/>
      <c r="P1429" s="245"/>
      <c r="Q1429" s="246"/>
      <c r="R1429" s="233"/>
      <c r="S1429" s="234" t="e">
        <f>IF(C1429="",NA(),MATCH($B1429&amp;$C1429,'Smelter Reference List'!$J:$J,0))</f>
        <v>#N/A</v>
      </c>
      <c r="T1429" s="235"/>
      <c r="U1429" s="235">
        <f t="shared" ca="1" si="44"/>
        <v>0</v>
      </c>
      <c r="V1429" s="235"/>
      <c r="W1429" s="235"/>
      <c r="Y1429" s="228" t="str">
        <f t="shared" si="45"/>
        <v/>
      </c>
    </row>
    <row r="1430" spans="1:25" s="228" customFormat="1" ht="20.25">
      <c r="A1430" s="257"/>
      <c r="B1430" s="232" t="str">
        <f>IF(LEN(A1430)=0,"",INDEX('Smelter Reference List'!$A:$A,MATCH($A1430,'Smelter Reference List'!$E:$E,0)))</f>
        <v/>
      </c>
      <c r="C1430" s="297" t="str">
        <f>IF(LEN(A1430)=0,"",INDEX('Smelter Reference List'!$C:$C,MATCH($A1430,'Smelter Reference List'!$E:$E,0)))</f>
        <v/>
      </c>
      <c r="D1430" s="161" t="str">
        <f ca="1">IF(ISERROR($S1430),"",OFFSET('Smelter Reference List'!$C$4,$S1430-4,0)&amp;"")</f>
        <v/>
      </c>
      <c r="E1430" s="161" t="str">
        <f ca="1">IF(ISERROR($S1430),"",OFFSET('Smelter Reference List'!$D$4,$S1430-4,0)&amp;"")</f>
        <v/>
      </c>
      <c r="F1430" s="161" t="str">
        <f ca="1">IF(ISERROR($S1430),"",OFFSET('Smelter Reference List'!$E$4,$S1430-4,0))</f>
        <v/>
      </c>
      <c r="G1430" s="161" t="str">
        <f ca="1">IF(C1430=$U$4,"Enter smelter details", IF(ISERROR($S1430),"",OFFSET('Smelter Reference List'!$F$4,$S1430-4,0)))</f>
        <v/>
      </c>
      <c r="H1430" s="247" t="str">
        <f ca="1">IF(ISERROR($S1430),"",OFFSET('Smelter Reference List'!$G$4,$S1430-4,0))</f>
        <v/>
      </c>
      <c r="I1430" s="248" t="str">
        <f ca="1">IF(ISERROR($S1430),"",OFFSET('Smelter Reference List'!$H$4,$S1430-4,0))</f>
        <v/>
      </c>
      <c r="J1430" s="248" t="str">
        <f ca="1">IF(ISERROR($S1430),"",OFFSET('Smelter Reference List'!$I$4,$S1430-4,0))</f>
        <v/>
      </c>
      <c r="K1430" s="245"/>
      <c r="L1430" s="245"/>
      <c r="M1430" s="245"/>
      <c r="N1430" s="245"/>
      <c r="O1430" s="245"/>
      <c r="P1430" s="245"/>
      <c r="Q1430" s="246"/>
      <c r="R1430" s="233"/>
      <c r="S1430" s="234" t="e">
        <f>IF(C1430="",NA(),MATCH($B1430&amp;$C1430,'Smelter Reference List'!$J:$J,0))</f>
        <v>#N/A</v>
      </c>
      <c r="T1430" s="235"/>
      <c r="U1430" s="235">
        <f t="shared" ca="1" si="44"/>
        <v>0</v>
      </c>
      <c r="V1430" s="235"/>
      <c r="W1430" s="235"/>
      <c r="Y1430" s="228" t="str">
        <f t="shared" si="45"/>
        <v/>
      </c>
    </row>
    <row r="1431" spans="1:25" s="228" customFormat="1" ht="20.25">
      <c r="A1431" s="257"/>
      <c r="B1431" s="232" t="str">
        <f>IF(LEN(A1431)=0,"",INDEX('Smelter Reference List'!$A:$A,MATCH($A1431,'Smelter Reference List'!$E:$E,0)))</f>
        <v/>
      </c>
      <c r="C1431" s="297" t="str">
        <f>IF(LEN(A1431)=0,"",INDEX('Smelter Reference List'!$C:$C,MATCH($A1431,'Smelter Reference List'!$E:$E,0)))</f>
        <v/>
      </c>
      <c r="D1431" s="161" t="str">
        <f ca="1">IF(ISERROR($S1431),"",OFFSET('Smelter Reference List'!$C$4,$S1431-4,0)&amp;"")</f>
        <v/>
      </c>
      <c r="E1431" s="161" t="str">
        <f ca="1">IF(ISERROR($S1431),"",OFFSET('Smelter Reference List'!$D$4,$S1431-4,0)&amp;"")</f>
        <v/>
      </c>
      <c r="F1431" s="161" t="str">
        <f ca="1">IF(ISERROR($S1431),"",OFFSET('Smelter Reference List'!$E$4,$S1431-4,0))</f>
        <v/>
      </c>
      <c r="G1431" s="161" t="str">
        <f ca="1">IF(C1431=$U$4,"Enter smelter details", IF(ISERROR($S1431),"",OFFSET('Smelter Reference List'!$F$4,$S1431-4,0)))</f>
        <v/>
      </c>
      <c r="H1431" s="247" t="str">
        <f ca="1">IF(ISERROR($S1431),"",OFFSET('Smelter Reference List'!$G$4,$S1431-4,0))</f>
        <v/>
      </c>
      <c r="I1431" s="248" t="str">
        <f ca="1">IF(ISERROR($S1431),"",OFFSET('Smelter Reference List'!$H$4,$S1431-4,0))</f>
        <v/>
      </c>
      <c r="J1431" s="248" t="str">
        <f ca="1">IF(ISERROR($S1431),"",OFFSET('Smelter Reference List'!$I$4,$S1431-4,0))</f>
        <v/>
      </c>
      <c r="K1431" s="245"/>
      <c r="L1431" s="245"/>
      <c r="M1431" s="245"/>
      <c r="N1431" s="245"/>
      <c r="O1431" s="245"/>
      <c r="P1431" s="245"/>
      <c r="Q1431" s="246"/>
      <c r="R1431" s="233"/>
      <c r="S1431" s="234" t="e">
        <f>IF(C1431="",NA(),MATCH($B1431&amp;$C1431,'Smelter Reference List'!$J:$J,0))</f>
        <v>#N/A</v>
      </c>
      <c r="T1431" s="235"/>
      <c r="U1431" s="235">
        <f t="shared" ca="1" si="44"/>
        <v>0</v>
      </c>
      <c r="V1431" s="235"/>
      <c r="W1431" s="235"/>
      <c r="Y1431" s="228" t="str">
        <f t="shared" si="45"/>
        <v/>
      </c>
    </row>
    <row r="1432" spans="1:25" s="228" customFormat="1" ht="20.25">
      <c r="A1432" s="257"/>
      <c r="B1432" s="232" t="str">
        <f>IF(LEN(A1432)=0,"",INDEX('Smelter Reference List'!$A:$A,MATCH($A1432,'Smelter Reference List'!$E:$E,0)))</f>
        <v/>
      </c>
      <c r="C1432" s="297" t="str">
        <f>IF(LEN(A1432)=0,"",INDEX('Smelter Reference List'!$C:$C,MATCH($A1432,'Smelter Reference List'!$E:$E,0)))</f>
        <v/>
      </c>
      <c r="D1432" s="161" t="str">
        <f ca="1">IF(ISERROR($S1432),"",OFFSET('Smelter Reference List'!$C$4,$S1432-4,0)&amp;"")</f>
        <v/>
      </c>
      <c r="E1432" s="161" t="str">
        <f ca="1">IF(ISERROR($S1432),"",OFFSET('Smelter Reference List'!$D$4,$S1432-4,0)&amp;"")</f>
        <v/>
      </c>
      <c r="F1432" s="161" t="str">
        <f ca="1">IF(ISERROR($S1432),"",OFFSET('Smelter Reference List'!$E$4,$S1432-4,0))</f>
        <v/>
      </c>
      <c r="G1432" s="161" t="str">
        <f ca="1">IF(C1432=$U$4,"Enter smelter details", IF(ISERROR($S1432),"",OFFSET('Smelter Reference List'!$F$4,$S1432-4,0)))</f>
        <v/>
      </c>
      <c r="H1432" s="247" t="str">
        <f ca="1">IF(ISERROR($S1432),"",OFFSET('Smelter Reference List'!$G$4,$S1432-4,0))</f>
        <v/>
      </c>
      <c r="I1432" s="248" t="str">
        <f ca="1">IF(ISERROR($S1432),"",OFFSET('Smelter Reference List'!$H$4,$S1432-4,0))</f>
        <v/>
      </c>
      <c r="J1432" s="248" t="str">
        <f ca="1">IF(ISERROR($S1432),"",OFFSET('Smelter Reference List'!$I$4,$S1432-4,0))</f>
        <v/>
      </c>
      <c r="K1432" s="245"/>
      <c r="L1432" s="245"/>
      <c r="M1432" s="245"/>
      <c r="N1432" s="245"/>
      <c r="O1432" s="245"/>
      <c r="P1432" s="245"/>
      <c r="Q1432" s="246"/>
      <c r="R1432" s="233"/>
      <c r="S1432" s="234" t="e">
        <f>IF(C1432="",NA(),MATCH($B1432&amp;$C1432,'Smelter Reference List'!$J:$J,0))</f>
        <v>#N/A</v>
      </c>
      <c r="T1432" s="235"/>
      <c r="U1432" s="235">
        <f t="shared" ca="1" si="44"/>
        <v>0</v>
      </c>
      <c r="V1432" s="235"/>
      <c r="W1432" s="235"/>
      <c r="Y1432" s="228" t="str">
        <f t="shared" si="45"/>
        <v/>
      </c>
    </row>
    <row r="1433" spans="1:25" s="228" customFormat="1" ht="20.25">
      <c r="A1433" s="257"/>
      <c r="B1433" s="232" t="str">
        <f>IF(LEN(A1433)=0,"",INDEX('Smelter Reference List'!$A:$A,MATCH($A1433,'Smelter Reference List'!$E:$E,0)))</f>
        <v/>
      </c>
      <c r="C1433" s="297" t="str">
        <f>IF(LEN(A1433)=0,"",INDEX('Smelter Reference List'!$C:$C,MATCH($A1433,'Smelter Reference List'!$E:$E,0)))</f>
        <v/>
      </c>
      <c r="D1433" s="161" t="str">
        <f ca="1">IF(ISERROR($S1433),"",OFFSET('Smelter Reference List'!$C$4,$S1433-4,0)&amp;"")</f>
        <v/>
      </c>
      <c r="E1433" s="161" t="str">
        <f ca="1">IF(ISERROR($S1433),"",OFFSET('Smelter Reference List'!$D$4,$S1433-4,0)&amp;"")</f>
        <v/>
      </c>
      <c r="F1433" s="161" t="str">
        <f ca="1">IF(ISERROR($S1433),"",OFFSET('Smelter Reference List'!$E$4,$S1433-4,0))</f>
        <v/>
      </c>
      <c r="G1433" s="161" t="str">
        <f ca="1">IF(C1433=$U$4,"Enter smelter details", IF(ISERROR($S1433),"",OFFSET('Smelter Reference List'!$F$4,$S1433-4,0)))</f>
        <v/>
      </c>
      <c r="H1433" s="247" t="str">
        <f ca="1">IF(ISERROR($S1433),"",OFFSET('Smelter Reference List'!$G$4,$S1433-4,0))</f>
        <v/>
      </c>
      <c r="I1433" s="248" t="str">
        <f ca="1">IF(ISERROR($S1433),"",OFFSET('Smelter Reference List'!$H$4,$S1433-4,0))</f>
        <v/>
      </c>
      <c r="J1433" s="248" t="str">
        <f ca="1">IF(ISERROR($S1433),"",OFFSET('Smelter Reference List'!$I$4,$S1433-4,0))</f>
        <v/>
      </c>
      <c r="K1433" s="245"/>
      <c r="L1433" s="245"/>
      <c r="M1433" s="245"/>
      <c r="N1433" s="245"/>
      <c r="O1433" s="245"/>
      <c r="P1433" s="245"/>
      <c r="Q1433" s="246"/>
      <c r="R1433" s="233"/>
      <c r="S1433" s="234" t="e">
        <f>IF(C1433="",NA(),MATCH($B1433&amp;$C1433,'Smelter Reference List'!$J:$J,0))</f>
        <v>#N/A</v>
      </c>
      <c r="T1433" s="235"/>
      <c r="U1433" s="235">
        <f t="shared" ca="1" si="44"/>
        <v>0</v>
      </c>
      <c r="V1433" s="235"/>
      <c r="W1433" s="235"/>
      <c r="Y1433" s="228" t="str">
        <f t="shared" si="45"/>
        <v/>
      </c>
    </row>
    <row r="1434" spans="1:25" s="228" customFormat="1" ht="20.25">
      <c r="A1434" s="257"/>
      <c r="B1434" s="232" t="str">
        <f>IF(LEN(A1434)=0,"",INDEX('Smelter Reference List'!$A:$A,MATCH($A1434,'Smelter Reference List'!$E:$E,0)))</f>
        <v/>
      </c>
      <c r="C1434" s="297" t="str">
        <f>IF(LEN(A1434)=0,"",INDEX('Smelter Reference List'!$C:$C,MATCH($A1434,'Smelter Reference List'!$E:$E,0)))</f>
        <v/>
      </c>
      <c r="D1434" s="161" t="str">
        <f ca="1">IF(ISERROR($S1434),"",OFFSET('Smelter Reference List'!$C$4,$S1434-4,0)&amp;"")</f>
        <v/>
      </c>
      <c r="E1434" s="161" t="str">
        <f ca="1">IF(ISERROR($S1434),"",OFFSET('Smelter Reference List'!$D$4,$S1434-4,0)&amp;"")</f>
        <v/>
      </c>
      <c r="F1434" s="161" t="str">
        <f ca="1">IF(ISERROR($S1434),"",OFFSET('Smelter Reference List'!$E$4,$S1434-4,0))</f>
        <v/>
      </c>
      <c r="G1434" s="161" t="str">
        <f ca="1">IF(C1434=$U$4,"Enter smelter details", IF(ISERROR($S1434),"",OFFSET('Smelter Reference List'!$F$4,$S1434-4,0)))</f>
        <v/>
      </c>
      <c r="H1434" s="247" t="str">
        <f ca="1">IF(ISERROR($S1434),"",OFFSET('Smelter Reference List'!$G$4,$S1434-4,0))</f>
        <v/>
      </c>
      <c r="I1434" s="248" t="str">
        <f ca="1">IF(ISERROR($S1434),"",OFFSET('Smelter Reference List'!$H$4,$S1434-4,0))</f>
        <v/>
      </c>
      <c r="J1434" s="248" t="str">
        <f ca="1">IF(ISERROR($S1434),"",OFFSET('Smelter Reference List'!$I$4,$S1434-4,0))</f>
        <v/>
      </c>
      <c r="K1434" s="245"/>
      <c r="L1434" s="245"/>
      <c r="M1434" s="245"/>
      <c r="N1434" s="245"/>
      <c r="O1434" s="245"/>
      <c r="P1434" s="245"/>
      <c r="Q1434" s="246"/>
      <c r="R1434" s="233"/>
      <c r="S1434" s="234" t="e">
        <f>IF(C1434="",NA(),MATCH($B1434&amp;$C1434,'Smelter Reference List'!$J:$J,0))</f>
        <v>#N/A</v>
      </c>
      <c r="T1434" s="235"/>
      <c r="U1434" s="235">
        <f t="shared" ca="1" si="44"/>
        <v>0</v>
      </c>
      <c r="V1434" s="235"/>
      <c r="W1434" s="235"/>
      <c r="Y1434" s="228" t="str">
        <f t="shared" si="45"/>
        <v/>
      </c>
    </row>
    <row r="1435" spans="1:25" s="228" customFormat="1" ht="20.25">
      <c r="A1435" s="257"/>
      <c r="B1435" s="232" t="str">
        <f>IF(LEN(A1435)=0,"",INDEX('Smelter Reference List'!$A:$A,MATCH($A1435,'Smelter Reference List'!$E:$E,0)))</f>
        <v/>
      </c>
      <c r="C1435" s="297" t="str">
        <f>IF(LEN(A1435)=0,"",INDEX('Smelter Reference List'!$C:$C,MATCH($A1435,'Smelter Reference List'!$E:$E,0)))</f>
        <v/>
      </c>
      <c r="D1435" s="161" t="str">
        <f ca="1">IF(ISERROR($S1435),"",OFFSET('Smelter Reference List'!$C$4,$S1435-4,0)&amp;"")</f>
        <v/>
      </c>
      <c r="E1435" s="161" t="str">
        <f ca="1">IF(ISERROR($S1435),"",OFFSET('Smelter Reference List'!$D$4,$S1435-4,0)&amp;"")</f>
        <v/>
      </c>
      <c r="F1435" s="161" t="str">
        <f ca="1">IF(ISERROR($S1435),"",OFFSET('Smelter Reference List'!$E$4,$S1435-4,0))</f>
        <v/>
      </c>
      <c r="G1435" s="161" t="str">
        <f ca="1">IF(C1435=$U$4,"Enter smelter details", IF(ISERROR($S1435),"",OFFSET('Smelter Reference List'!$F$4,$S1435-4,0)))</f>
        <v/>
      </c>
      <c r="H1435" s="247" t="str">
        <f ca="1">IF(ISERROR($S1435),"",OFFSET('Smelter Reference List'!$G$4,$S1435-4,0))</f>
        <v/>
      </c>
      <c r="I1435" s="248" t="str">
        <f ca="1">IF(ISERROR($S1435),"",OFFSET('Smelter Reference List'!$H$4,$S1435-4,0))</f>
        <v/>
      </c>
      <c r="J1435" s="248" t="str">
        <f ca="1">IF(ISERROR($S1435),"",OFFSET('Smelter Reference List'!$I$4,$S1435-4,0))</f>
        <v/>
      </c>
      <c r="K1435" s="245"/>
      <c r="L1435" s="245"/>
      <c r="M1435" s="245"/>
      <c r="N1435" s="245"/>
      <c r="O1435" s="245"/>
      <c r="P1435" s="245"/>
      <c r="Q1435" s="246"/>
      <c r="R1435" s="233"/>
      <c r="S1435" s="234" t="e">
        <f>IF(C1435="",NA(),MATCH($B1435&amp;$C1435,'Smelter Reference List'!$J:$J,0))</f>
        <v>#N/A</v>
      </c>
      <c r="T1435" s="235"/>
      <c r="U1435" s="235">
        <f t="shared" ca="1" si="44"/>
        <v>0</v>
      </c>
      <c r="V1435" s="235"/>
      <c r="W1435" s="235"/>
      <c r="Y1435" s="228" t="str">
        <f t="shared" si="45"/>
        <v/>
      </c>
    </row>
    <row r="1436" spans="1:25" s="228" customFormat="1" ht="20.25">
      <c r="A1436" s="257"/>
      <c r="B1436" s="232" t="str">
        <f>IF(LEN(A1436)=0,"",INDEX('Smelter Reference List'!$A:$A,MATCH($A1436,'Smelter Reference List'!$E:$E,0)))</f>
        <v/>
      </c>
      <c r="C1436" s="297" t="str">
        <f>IF(LEN(A1436)=0,"",INDEX('Smelter Reference List'!$C:$C,MATCH($A1436,'Smelter Reference List'!$E:$E,0)))</f>
        <v/>
      </c>
      <c r="D1436" s="161" t="str">
        <f ca="1">IF(ISERROR($S1436),"",OFFSET('Smelter Reference List'!$C$4,$S1436-4,0)&amp;"")</f>
        <v/>
      </c>
      <c r="E1436" s="161" t="str">
        <f ca="1">IF(ISERROR($S1436),"",OFFSET('Smelter Reference List'!$D$4,$S1436-4,0)&amp;"")</f>
        <v/>
      </c>
      <c r="F1436" s="161" t="str">
        <f ca="1">IF(ISERROR($S1436),"",OFFSET('Smelter Reference List'!$E$4,$S1436-4,0))</f>
        <v/>
      </c>
      <c r="G1436" s="161" t="str">
        <f ca="1">IF(C1436=$U$4,"Enter smelter details", IF(ISERROR($S1436),"",OFFSET('Smelter Reference List'!$F$4,$S1436-4,0)))</f>
        <v/>
      </c>
      <c r="H1436" s="247" t="str">
        <f ca="1">IF(ISERROR($S1436),"",OFFSET('Smelter Reference List'!$G$4,$S1436-4,0))</f>
        <v/>
      </c>
      <c r="I1436" s="248" t="str">
        <f ca="1">IF(ISERROR($S1436),"",OFFSET('Smelter Reference List'!$H$4,$S1436-4,0))</f>
        <v/>
      </c>
      <c r="J1436" s="248" t="str">
        <f ca="1">IF(ISERROR($S1436),"",OFFSET('Smelter Reference List'!$I$4,$S1436-4,0))</f>
        <v/>
      </c>
      <c r="K1436" s="245"/>
      <c r="L1436" s="245"/>
      <c r="M1436" s="245"/>
      <c r="N1436" s="245"/>
      <c r="O1436" s="245"/>
      <c r="P1436" s="245"/>
      <c r="Q1436" s="246"/>
      <c r="R1436" s="233"/>
      <c r="S1436" s="234" t="e">
        <f>IF(C1436="",NA(),MATCH($B1436&amp;$C1436,'Smelter Reference List'!$J:$J,0))</f>
        <v>#N/A</v>
      </c>
      <c r="T1436" s="235"/>
      <c r="U1436" s="235">
        <f t="shared" ca="1" si="44"/>
        <v>0</v>
      </c>
      <c r="V1436" s="235"/>
      <c r="W1436" s="235"/>
      <c r="Y1436" s="228" t="str">
        <f t="shared" si="45"/>
        <v/>
      </c>
    </row>
    <row r="1437" spans="1:25" s="228" customFormat="1" ht="20.25">
      <c r="A1437" s="257"/>
      <c r="B1437" s="232" t="str">
        <f>IF(LEN(A1437)=0,"",INDEX('Smelter Reference List'!$A:$A,MATCH($A1437,'Smelter Reference List'!$E:$E,0)))</f>
        <v/>
      </c>
      <c r="C1437" s="297" t="str">
        <f>IF(LEN(A1437)=0,"",INDEX('Smelter Reference List'!$C:$C,MATCH($A1437,'Smelter Reference List'!$E:$E,0)))</f>
        <v/>
      </c>
      <c r="D1437" s="161" t="str">
        <f ca="1">IF(ISERROR($S1437),"",OFFSET('Smelter Reference List'!$C$4,$S1437-4,0)&amp;"")</f>
        <v/>
      </c>
      <c r="E1437" s="161" t="str">
        <f ca="1">IF(ISERROR($S1437),"",OFFSET('Smelter Reference List'!$D$4,$S1437-4,0)&amp;"")</f>
        <v/>
      </c>
      <c r="F1437" s="161" t="str">
        <f ca="1">IF(ISERROR($S1437),"",OFFSET('Smelter Reference List'!$E$4,$S1437-4,0))</f>
        <v/>
      </c>
      <c r="G1437" s="161" t="str">
        <f ca="1">IF(C1437=$U$4,"Enter smelter details", IF(ISERROR($S1437),"",OFFSET('Smelter Reference List'!$F$4,$S1437-4,0)))</f>
        <v/>
      </c>
      <c r="H1437" s="247" t="str">
        <f ca="1">IF(ISERROR($S1437),"",OFFSET('Smelter Reference List'!$G$4,$S1437-4,0))</f>
        <v/>
      </c>
      <c r="I1437" s="248" t="str">
        <f ca="1">IF(ISERROR($S1437),"",OFFSET('Smelter Reference List'!$H$4,$S1437-4,0))</f>
        <v/>
      </c>
      <c r="J1437" s="248" t="str">
        <f ca="1">IF(ISERROR($S1437),"",OFFSET('Smelter Reference List'!$I$4,$S1437-4,0))</f>
        <v/>
      </c>
      <c r="K1437" s="245"/>
      <c r="L1437" s="245"/>
      <c r="M1437" s="245"/>
      <c r="N1437" s="245"/>
      <c r="O1437" s="245"/>
      <c r="P1437" s="245"/>
      <c r="Q1437" s="246"/>
      <c r="R1437" s="233"/>
      <c r="S1437" s="234" t="e">
        <f>IF(C1437="",NA(),MATCH($B1437&amp;$C1437,'Smelter Reference List'!$J:$J,0))</f>
        <v>#N/A</v>
      </c>
      <c r="T1437" s="235"/>
      <c r="U1437" s="235">
        <f t="shared" ca="1" si="44"/>
        <v>0</v>
      </c>
      <c r="V1437" s="235"/>
      <c r="W1437" s="235"/>
      <c r="Y1437" s="228" t="str">
        <f t="shared" si="45"/>
        <v/>
      </c>
    </row>
    <row r="1438" spans="1:25" s="228" customFormat="1" ht="20.25">
      <c r="A1438" s="257"/>
      <c r="B1438" s="232" t="str">
        <f>IF(LEN(A1438)=0,"",INDEX('Smelter Reference List'!$A:$A,MATCH($A1438,'Smelter Reference List'!$E:$E,0)))</f>
        <v/>
      </c>
      <c r="C1438" s="297" t="str">
        <f>IF(LEN(A1438)=0,"",INDEX('Smelter Reference List'!$C:$C,MATCH($A1438,'Smelter Reference List'!$E:$E,0)))</f>
        <v/>
      </c>
      <c r="D1438" s="161" t="str">
        <f ca="1">IF(ISERROR($S1438),"",OFFSET('Smelter Reference List'!$C$4,$S1438-4,0)&amp;"")</f>
        <v/>
      </c>
      <c r="E1438" s="161" t="str">
        <f ca="1">IF(ISERROR($S1438),"",OFFSET('Smelter Reference List'!$D$4,$S1438-4,0)&amp;"")</f>
        <v/>
      </c>
      <c r="F1438" s="161" t="str">
        <f ca="1">IF(ISERROR($S1438),"",OFFSET('Smelter Reference List'!$E$4,$S1438-4,0))</f>
        <v/>
      </c>
      <c r="G1438" s="161" t="str">
        <f ca="1">IF(C1438=$U$4,"Enter smelter details", IF(ISERROR($S1438),"",OFFSET('Smelter Reference List'!$F$4,$S1438-4,0)))</f>
        <v/>
      </c>
      <c r="H1438" s="247" t="str">
        <f ca="1">IF(ISERROR($S1438),"",OFFSET('Smelter Reference List'!$G$4,$S1438-4,0))</f>
        <v/>
      </c>
      <c r="I1438" s="248" t="str">
        <f ca="1">IF(ISERROR($S1438),"",OFFSET('Smelter Reference List'!$H$4,$S1438-4,0))</f>
        <v/>
      </c>
      <c r="J1438" s="248" t="str">
        <f ca="1">IF(ISERROR($S1438),"",OFFSET('Smelter Reference List'!$I$4,$S1438-4,0))</f>
        <v/>
      </c>
      <c r="K1438" s="245"/>
      <c r="L1438" s="245"/>
      <c r="M1438" s="245"/>
      <c r="N1438" s="245"/>
      <c r="O1438" s="245"/>
      <c r="P1438" s="245"/>
      <c r="Q1438" s="246"/>
      <c r="R1438" s="233"/>
      <c r="S1438" s="234" t="e">
        <f>IF(C1438="",NA(),MATCH($B1438&amp;$C1438,'Smelter Reference List'!$J:$J,0))</f>
        <v>#N/A</v>
      </c>
      <c r="T1438" s="235"/>
      <c r="U1438" s="235">
        <f t="shared" ca="1" si="44"/>
        <v>0</v>
      </c>
      <c r="V1438" s="235"/>
      <c r="W1438" s="235"/>
      <c r="Y1438" s="228" t="str">
        <f t="shared" si="45"/>
        <v/>
      </c>
    </row>
    <row r="1439" spans="1:25" s="228" customFormat="1" ht="20.25">
      <c r="A1439" s="257"/>
      <c r="B1439" s="232" t="str">
        <f>IF(LEN(A1439)=0,"",INDEX('Smelter Reference List'!$A:$A,MATCH($A1439,'Smelter Reference List'!$E:$E,0)))</f>
        <v/>
      </c>
      <c r="C1439" s="297" t="str">
        <f>IF(LEN(A1439)=0,"",INDEX('Smelter Reference List'!$C:$C,MATCH($A1439,'Smelter Reference List'!$E:$E,0)))</f>
        <v/>
      </c>
      <c r="D1439" s="161" t="str">
        <f ca="1">IF(ISERROR($S1439),"",OFFSET('Smelter Reference List'!$C$4,$S1439-4,0)&amp;"")</f>
        <v/>
      </c>
      <c r="E1439" s="161" t="str">
        <f ca="1">IF(ISERROR($S1439),"",OFFSET('Smelter Reference List'!$D$4,$S1439-4,0)&amp;"")</f>
        <v/>
      </c>
      <c r="F1439" s="161" t="str">
        <f ca="1">IF(ISERROR($S1439),"",OFFSET('Smelter Reference List'!$E$4,$S1439-4,0))</f>
        <v/>
      </c>
      <c r="G1439" s="161" t="str">
        <f ca="1">IF(C1439=$U$4,"Enter smelter details", IF(ISERROR($S1439),"",OFFSET('Smelter Reference List'!$F$4,$S1439-4,0)))</f>
        <v/>
      </c>
      <c r="H1439" s="247" t="str">
        <f ca="1">IF(ISERROR($S1439),"",OFFSET('Smelter Reference List'!$G$4,$S1439-4,0))</f>
        <v/>
      </c>
      <c r="I1439" s="248" t="str">
        <f ca="1">IF(ISERROR($S1439),"",OFFSET('Smelter Reference List'!$H$4,$S1439-4,0))</f>
        <v/>
      </c>
      <c r="J1439" s="248" t="str">
        <f ca="1">IF(ISERROR($S1439),"",OFFSET('Smelter Reference List'!$I$4,$S1439-4,0))</f>
        <v/>
      </c>
      <c r="K1439" s="245"/>
      <c r="L1439" s="245"/>
      <c r="M1439" s="245"/>
      <c r="N1439" s="245"/>
      <c r="O1439" s="245"/>
      <c r="P1439" s="245"/>
      <c r="Q1439" s="246"/>
      <c r="R1439" s="233"/>
      <c r="S1439" s="234" t="e">
        <f>IF(C1439="",NA(),MATCH($B1439&amp;$C1439,'Smelter Reference List'!$J:$J,0))</f>
        <v>#N/A</v>
      </c>
      <c r="T1439" s="235"/>
      <c r="U1439" s="235">
        <f t="shared" ca="1" si="44"/>
        <v>0</v>
      </c>
      <c r="V1439" s="235"/>
      <c r="W1439" s="235"/>
      <c r="Y1439" s="228" t="str">
        <f t="shared" si="45"/>
        <v/>
      </c>
    </row>
    <row r="1440" spans="1:25" s="228" customFormat="1" ht="20.25">
      <c r="A1440" s="257"/>
      <c r="B1440" s="232" t="str">
        <f>IF(LEN(A1440)=0,"",INDEX('Smelter Reference List'!$A:$A,MATCH($A1440,'Smelter Reference List'!$E:$E,0)))</f>
        <v/>
      </c>
      <c r="C1440" s="297" t="str">
        <f>IF(LEN(A1440)=0,"",INDEX('Smelter Reference List'!$C:$C,MATCH($A1440,'Smelter Reference List'!$E:$E,0)))</f>
        <v/>
      </c>
      <c r="D1440" s="161" t="str">
        <f ca="1">IF(ISERROR($S1440),"",OFFSET('Smelter Reference List'!$C$4,$S1440-4,0)&amp;"")</f>
        <v/>
      </c>
      <c r="E1440" s="161" t="str">
        <f ca="1">IF(ISERROR($S1440),"",OFFSET('Smelter Reference List'!$D$4,$S1440-4,0)&amp;"")</f>
        <v/>
      </c>
      <c r="F1440" s="161" t="str">
        <f ca="1">IF(ISERROR($S1440),"",OFFSET('Smelter Reference List'!$E$4,$S1440-4,0))</f>
        <v/>
      </c>
      <c r="G1440" s="161" t="str">
        <f ca="1">IF(C1440=$U$4,"Enter smelter details", IF(ISERROR($S1440),"",OFFSET('Smelter Reference List'!$F$4,$S1440-4,0)))</f>
        <v/>
      </c>
      <c r="H1440" s="247" t="str">
        <f ca="1">IF(ISERROR($S1440),"",OFFSET('Smelter Reference List'!$G$4,$S1440-4,0))</f>
        <v/>
      </c>
      <c r="I1440" s="248" t="str">
        <f ca="1">IF(ISERROR($S1440),"",OFFSET('Smelter Reference List'!$H$4,$S1440-4,0))</f>
        <v/>
      </c>
      <c r="J1440" s="248" t="str">
        <f ca="1">IF(ISERROR($S1440),"",OFFSET('Smelter Reference List'!$I$4,$S1440-4,0))</f>
        <v/>
      </c>
      <c r="K1440" s="245"/>
      <c r="L1440" s="245"/>
      <c r="M1440" s="245"/>
      <c r="N1440" s="245"/>
      <c r="O1440" s="245"/>
      <c r="P1440" s="245"/>
      <c r="Q1440" s="246"/>
      <c r="R1440" s="233"/>
      <c r="S1440" s="234" t="e">
        <f>IF(C1440="",NA(),MATCH($B1440&amp;$C1440,'Smelter Reference List'!$J:$J,0))</f>
        <v>#N/A</v>
      </c>
      <c r="T1440" s="235"/>
      <c r="U1440" s="235">
        <f t="shared" ca="1" si="44"/>
        <v>0</v>
      </c>
      <c r="V1440" s="235"/>
      <c r="W1440" s="235"/>
      <c r="Y1440" s="228" t="str">
        <f t="shared" si="45"/>
        <v/>
      </c>
    </row>
    <row r="1441" spans="1:25" s="228" customFormat="1" ht="20.25">
      <c r="A1441" s="257"/>
      <c r="B1441" s="232" t="str">
        <f>IF(LEN(A1441)=0,"",INDEX('Smelter Reference List'!$A:$A,MATCH($A1441,'Smelter Reference List'!$E:$E,0)))</f>
        <v/>
      </c>
      <c r="C1441" s="297" t="str">
        <f>IF(LEN(A1441)=0,"",INDEX('Smelter Reference List'!$C:$C,MATCH($A1441,'Smelter Reference List'!$E:$E,0)))</f>
        <v/>
      </c>
      <c r="D1441" s="161" t="str">
        <f ca="1">IF(ISERROR($S1441),"",OFFSET('Smelter Reference List'!$C$4,$S1441-4,0)&amp;"")</f>
        <v/>
      </c>
      <c r="E1441" s="161" t="str">
        <f ca="1">IF(ISERROR($S1441),"",OFFSET('Smelter Reference List'!$D$4,$S1441-4,0)&amp;"")</f>
        <v/>
      </c>
      <c r="F1441" s="161" t="str">
        <f ca="1">IF(ISERROR($S1441),"",OFFSET('Smelter Reference List'!$E$4,$S1441-4,0))</f>
        <v/>
      </c>
      <c r="G1441" s="161" t="str">
        <f ca="1">IF(C1441=$U$4,"Enter smelter details", IF(ISERROR($S1441),"",OFFSET('Smelter Reference List'!$F$4,$S1441-4,0)))</f>
        <v/>
      </c>
      <c r="H1441" s="247" t="str">
        <f ca="1">IF(ISERROR($S1441),"",OFFSET('Smelter Reference List'!$G$4,$S1441-4,0))</f>
        <v/>
      </c>
      <c r="I1441" s="248" t="str">
        <f ca="1">IF(ISERROR($S1441),"",OFFSET('Smelter Reference List'!$H$4,$S1441-4,0))</f>
        <v/>
      </c>
      <c r="J1441" s="248" t="str">
        <f ca="1">IF(ISERROR($S1441),"",OFFSET('Smelter Reference List'!$I$4,$S1441-4,0))</f>
        <v/>
      </c>
      <c r="K1441" s="245"/>
      <c r="L1441" s="245"/>
      <c r="M1441" s="245"/>
      <c r="N1441" s="245"/>
      <c r="O1441" s="245"/>
      <c r="P1441" s="245"/>
      <c r="Q1441" s="246"/>
      <c r="R1441" s="233"/>
      <c r="S1441" s="234" t="e">
        <f>IF(C1441="",NA(),MATCH($B1441&amp;$C1441,'Smelter Reference List'!$J:$J,0))</f>
        <v>#N/A</v>
      </c>
      <c r="T1441" s="235"/>
      <c r="U1441" s="235">
        <f t="shared" ca="1" si="44"/>
        <v>0</v>
      </c>
      <c r="V1441" s="235"/>
      <c r="W1441" s="235"/>
      <c r="Y1441" s="228" t="str">
        <f t="shared" si="45"/>
        <v/>
      </c>
    </row>
    <row r="1442" spans="1:25" s="228" customFormat="1" ht="20.25">
      <c r="A1442" s="257"/>
      <c r="B1442" s="232" t="str">
        <f>IF(LEN(A1442)=0,"",INDEX('Smelter Reference List'!$A:$A,MATCH($A1442,'Smelter Reference List'!$E:$E,0)))</f>
        <v/>
      </c>
      <c r="C1442" s="297" t="str">
        <f>IF(LEN(A1442)=0,"",INDEX('Smelter Reference List'!$C:$C,MATCH($A1442,'Smelter Reference List'!$E:$E,0)))</f>
        <v/>
      </c>
      <c r="D1442" s="161" t="str">
        <f ca="1">IF(ISERROR($S1442),"",OFFSET('Smelter Reference List'!$C$4,$S1442-4,0)&amp;"")</f>
        <v/>
      </c>
      <c r="E1442" s="161" t="str">
        <f ca="1">IF(ISERROR($S1442),"",OFFSET('Smelter Reference List'!$D$4,$S1442-4,0)&amp;"")</f>
        <v/>
      </c>
      <c r="F1442" s="161" t="str">
        <f ca="1">IF(ISERROR($S1442),"",OFFSET('Smelter Reference List'!$E$4,$S1442-4,0))</f>
        <v/>
      </c>
      <c r="G1442" s="161" t="str">
        <f ca="1">IF(C1442=$U$4,"Enter smelter details", IF(ISERROR($S1442),"",OFFSET('Smelter Reference List'!$F$4,$S1442-4,0)))</f>
        <v/>
      </c>
      <c r="H1442" s="247" t="str">
        <f ca="1">IF(ISERROR($S1442),"",OFFSET('Smelter Reference List'!$G$4,$S1442-4,0))</f>
        <v/>
      </c>
      <c r="I1442" s="248" t="str">
        <f ca="1">IF(ISERROR($S1442),"",OFFSET('Smelter Reference List'!$H$4,$S1442-4,0))</f>
        <v/>
      </c>
      <c r="J1442" s="248" t="str">
        <f ca="1">IF(ISERROR($S1442),"",OFFSET('Smelter Reference List'!$I$4,$S1442-4,0))</f>
        <v/>
      </c>
      <c r="K1442" s="245"/>
      <c r="L1442" s="245"/>
      <c r="M1442" s="245"/>
      <c r="N1442" s="245"/>
      <c r="O1442" s="245"/>
      <c r="P1442" s="245"/>
      <c r="Q1442" s="246"/>
      <c r="R1442" s="233"/>
      <c r="S1442" s="234" t="e">
        <f>IF(C1442="",NA(),MATCH($B1442&amp;$C1442,'Smelter Reference List'!$J:$J,0))</f>
        <v>#N/A</v>
      </c>
      <c r="T1442" s="235"/>
      <c r="U1442" s="235">
        <f t="shared" ca="1" si="44"/>
        <v>0</v>
      </c>
      <c r="V1442" s="235"/>
      <c r="W1442" s="235"/>
      <c r="Y1442" s="228" t="str">
        <f t="shared" si="45"/>
        <v/>
      </c>
    </row>
    <row r="1443" spans="1:25" s="228" customFormat="1" ht="20.25">
      <c r="A1443" s="257"/>
      <c r="B1443" s="232" t="str">
        <f>IF(LEN(A1443)=0,"",INDEX('Smelter Reference List'!$A:$A,MATCH($A1443,'Smelter Reference List'!$E:$E,0)))</f>
        <v/>
      </c>
      <c r="C1443" s="297" t="str">
        <f>IF(LEN(A1443)=0,"",INDEX('Smelter Reference List'!$C:$C,MATCH($A1443,'Smelter Reference List'!$E:$E,0)))</f>
        <v/>
      </c>
      <c r="D1443" s="161" t="str">
        <f ca="1">IF(ISERROR($S1443),"",OFFSET('Smelter Reference List'!$C$4,$S1443-4,0)&amp;"")</f>
        <v/>
      </c>
      <c r="E1443" s="161" t="str">
        <f ca="1">IF(ISERROR($S1443),"",OFFSET('Smelter Reference List'!$D$4,$S1443-4,0)&amp;"")</f>
        <v/>
      </c>
      <c r="F1443" s="161" t="str">
        <f ca="1">IF(ISERROR($S1443),"",OFFSET('Smelter Reference List'!$E$4,$S1443-4,0))</f>
        <v/>
      </c>
      <c r="G1443" s="161" t="str">
        <f ca="1">IF(C1443=$U$4,"Enter smelter details", IF(ISERROR($S1443),"",OFFSET('Smelter Reference List'!$F$4,$S1443-4,0)))</f>
        <v/>
      </c>
      <c r="H1443" s="247" t="str">
        <f ca="1">IF(ISERROR($S1443),"",OFFSET('Smelter Reference List'!$G$4,$S1443-4,0))</f>
        <v/>
      </c>
      <c r="I1443" s="248" t="str">
        <f ca="1">IF(ISERROR($S1443),"",OFFSET('Smelter Reference List'!$H$4,$S1443-4,0))</f>
        <v/>
      </c>
      <c r="J1443" s="248" t="str">
        <f ca="1">IF(ISERROR($S1443),"",OFFSET('Smelter Reference List'!$I$4,$S1443-4,0))</f>
        <v/>
      </c>
      <c r="K1443" s="245"/>
      <c r="L1443" s="245"/>
      <c r="M1443" s="245"/>
      <c r="N1443" s="245"/>
      <c r="O1443" s="245"/>
      <c r="P1443" s="245"/>
      <c r="Q1443" s="246"/>
      <c r="R1443" s="233"/>
      <c r="S1443" s="234" t="e">
        <f>IF(C1443="",NA(),MATCH($B1443&amp;$C1443,'Smelter Reference List'!$J:$J,0))</f>
        <v>#N/A</v>
      </c>
      <c r="T1443" s="235"/>
      <c r="U1443" s="235">
        <f t="shared" ca="1" si="44"/>
        <v>0</v>
      </c>
      <c r="V1443" s="235"/>
      <c r="W1443" s="235"/>
      <c r="Y1443" s="228" t="str">
        <f t="shared" si="45"/>
        <v/>
      </c>
    </row>
    <row r="1444" spans="1:25" s="228" customFormat="1" ht="20.25">
      <c r="A1444" s="257"/>
      <c r="B1444" s="232" t="str">
        <f>IF(LEN(A1444)=0,"",INDEX('Smelter Reference List'!$A:$A,MATCH($A1444,'Smelter Reference List'!$E:$E,0)))</f>
        <v/>
      </c>
      <c r="C1444" s="297" t="str">
        <f>IF(LEN(A1444)=0,"",INDEX('Smelter Reference List'!$C:$C,MATCH($A1444,'Smelter Reference List'!$E:$E,0)))</f>
        <v/>
      </c>
      <c r="D1444" s="161" t="str">
        <f ca="1">IF(ISERROR($S1444),"",OFFSET('Smelter Reference List'!$C$4,$S1444-4,0)&amp;"")</f>
        <v/>
      </c>
      <c r="E1444" s="161" t="str">
        <f ca="1">IF(ISERROR($S1444),"",OFFSET('Smelter Reference List'!$D$4,$S1444-4,0)&amp;"")</f>
        <v/>
      </c>
      <c r="F1444" s="161" t="str">
        <f ca="1">IF(ISERROR($S1444),"",OFFSET('Smelter Reference List'!$E$4,$S1444-4,0))</f>
        <v/>
      </c>
      <c r="G1444" s="161" t="str">
        <f ca="1">IF(C1444=$U$4,"Enter smelter details", IF(ISERROR($S1444),"",OFFSET('Smelter Reference List'!$F$4,$S1444-4,0)))</f>
        <v/>
      </c>
      <c r="H1444" s="247" t="str">
        <f ca="1">IF(ISERROR($S1444),"",OFFSET('Smelter Reference List'!$G$4,$S1444-4,0))</f>
        <v/>
      </c>
      <c r="I1444" s="248" t="str">
        <f ca="1">IF(ISERROR($S1444),"",OFFSET('Smelter Reference List'!$H$4,$S1444-4,0))</f>
        <v/>
      </c>
      <c r="J1444" s="248" t="str">
        <f ca="1">IF(ISERROR($S1444),"",OFFSET('Smelter Reference List'!$I$4,$S1444-4,0))</f>
        <v/>
      </c>
      <c r="K1444" s="245"/>
      <c r="L1444" s="245"/>
      <c r="M1444" s="245"/>
      <c r="N1444" s="245"/>
      <c r="O1444" s="245"/>
      <c r="P1444" s="245"/>
      <c r="Q1444" s="246"/>
      <c r="R1444" s="233"/>
      <c r="S1444" s="234" t="e">
        <f>IF(C1444="",NA(),MATCH($B1444&amp;$C1444,'Smelter Reference List'!$J:$J,0))</f>
        <v>#N/A</v>
      </c>
      <c r="T1444" s="235"/>
      <c r="U1444" s="235">
        <f t="shared" ca="1" si="44"/>
        <v>0</v>
      </c>
      <c r="V1444" s="235"/>
      <c r="W1444" s="235"/>
      <c r="Y1444" s="228" t="str">
        <f t="shared" si="45"/>
        <v/>
      </c>
    </row>
    <row r="1445" spans="1:25" s="228" customFormat="1" ht="20.25">
      <c r="A1445" s="257"/>
      <c r="B1445" s="232" t="str">
        <f>IF(LEN(A1445)=0,"",INDEX('Smelter Reference List'!$A:$A,MATCH($A1445,'Smelter Reference List'!$E:$E,0)))</f>
        <v/>
      </c>
      <c r="C1445" s="297" t="str">
        <f>IF(LEN(A1445)=0,"",INDEX('Smelter Reference List'!$C:$C,MATCH($A1445,'Smelter Reference List'!$E:$E,0)))</f>
        <v/>
      </c>
      <c r="D1445" s="161" t="str">
        <f ca="1">IF(ISERROR($S1445),"",OFFSET('Smelter Reference List'!$C$4,$S1445-4,0)&amp;"")</f>
        <v/>
      </c>
      <c r="E1445" s="161" t="str">
        <f ca="1">IF(ISERROR($S1445),"",OFFSET('Smelter Reference List'!$D$4,$S1445-4,0)&amp;"")</f>
        <v/>
      </c>
      <c r="F1445" s="161" t="str">
        <f ca="1">IF(ISERROR($S1445),"",OFFSET('Smelter Reference List'!$E$4,$S1445-4,0))</f>
        <v/>
      </c>
      <c r="G1445" s="161" t="str">
        <f ca="1">IF(C1445=$U$4,"Enter smelter details", IF(ISERROR($S1445),"",OFFSET('Smelter Reference List'!$F$4,$S1445-4,0)))</f>
        <v/>
      </c>
      <c r="H1445" s="247" t="str">
        <f ca="1">IF(ISERROR($S1445),"",OFFSET('Smelter Reference List'!$G$4,$S1445-4,0))</f>
        <v/>
      </c>
      <c r="I1445" s="248" t="str">
        <f ca="1">IF(ISERROR($S1445),"",OFFSET('Smelter Reference List'!$H$4,$S1445-4,0))</f>
        <v/>
      </c>
      <c r="J1445" s="248" t="str">
        <f ca="1">IF(ISERROR($S1445),"",OFFSET('Smelter Reference List'!$I$4,$S1445-4,0))</f>
        <v/>
      </c>
      <c r="K1445" s="245"/>
      <c r="L1445" s="245"/>
      <c r="M1445" s="245"/>
      <c r="N1445" s="245"/>
      <c r="O1445" s="245"/>
      <c r="P1445" s="245"/>
      <c r="Q1445" s="246"/>
      <c r="R1445" s="233"/>
      <c r="S1445" s="234" t="e">
        <f>IF(C1445="",NA(),MATCH($B1445&amp;$C1445,'Smelter Reference List'!$J:$J,0))</f>
        <v>#N/A</v>
      </c>
      <c r="T1445" s="235"/>
      <c r="U1445" s="235">
        <f t="shared" ca="1" si="44"/>
        <v>0</v>
      </c>
      <c r="V1445" s="235"/>
      <c r="W1445" s="235"/>
      <c r="Y1445" s="228" t="str">
        <f t="shared" si="45"/>
        <v/>
      </c>
    </row>
    <row r="1446" spans="1:25" s="228" customFormat="1" ht="20.25">
      <c r="A1446" s="257"/>
      <c r="B1446" s="232" t="str">
        <f>IF(LEN(A1446)=0,"",INDEX('Smelter Reference List'!$A:$A,MATCH($A1446,'Smelter Reference List'!$E:$E,0)))</f>
        <v/>
      </c>
      <c r="C1446" s="297" t="str">
        <f>IF(LEN(A1446)=0,"",INDEX('Smelter Reference List'!$C:$C,MATCH($A1446,'Smelter Reference List'!$E:$E,0)))</f>
        <v/>
      </c>
      <c r="D1446" s="161" t="str">
        <f ca="1">IF(ISERROR($S1446),"",OFFSET('Smelter Reference List'!$C$4,$S1446-4,0)&amp;"")</f>
        <v/>
      </c>
      <c r="E1446" s="161" t="str">
        <f ca="1">IF(ISERROR($S1446),"",OFFSET('Smelter Reference List'!$D$4,$S1446-4,0)&amp;"")</f>
        <v/>
      </c>
      <c r="F1446" s="161" t="str">
        <f ca="1">IF(ISERROR($S1446),"",OFFSET('Smelter Reference List'!$E$4,$S1446-4,0))</f>
        <v/>
      </c>
      <c r="G1446" s="161" t="str">
        <f ca="1">IF(C1446=$U$4,"Enter smelter details", IF(ISERROR($S1446),"",OFFSET('Smelter Reference List'!$F$4,$S1446-4,0)))</f>
        <v/>
      </c>
      <c r="H1446" s="247" t="str">
        <f ca="1">IF(ISERROR($S1446),"",OFFSET('Smelter Reference List'!$G$4,$S1446-4,0))</f>
        <v/>
      </c>
      <c r="I1446" s="248" t="str">
        <f ca="1">IF(ISERROR($S1446),"",OFFSET('Smelter Reference List'!$H$4,$S1446-4,0))</f>
        <v/>
      </c>
      <c r="J1446" s="248" t="str">
        <f ca="1">IF(ISERROR($S1446),"",OFFSET('Smelter Reference List'!$I$4,$S1446-4,0))</f>
        <v/>
      </c>
      <c r="K1446" s="245"/>
      <c r="L1446" s="245"/>
      <c r="M1446" s="245"/>
      <c r="N1446" s="245"/>
      <c r="O1446" s="245"/>
      <c r="P1446" s="245"/>
      <c r="Q1446" s="246"/>
      <c r="R1446" s="233"/>
      <c r="S1446" s="234" t="e">
        <f>IF(C1446="",NA(),MATCH($B1446&amp;$C1446,'Smelter Reference List'!$J:$J,0))</f>
        <v>#N/A</v>
      </c>
      <c r="T1446" s="235"/>
      <c r="U1446" s="235">
        <f t="shared" ca="1" si="44"/>
        <v>0</v>
      </c>
      <c r="V1446" s="235"/>
      <c r="W1446" s="235"/>
      <c r="Y1446" s="228" t="str">
        <f t="shared" si="45"/>
        <v/>
      </c>
    </row>
    <row r="1447" spans="1:25" s="228" customFormat="1" ht="20.25">
      <c r="A1447" s="257"/>
      <c r="B1447" s="232" t="str">
        <f>IF(LEN(A1447)=0,"",INDEX('Smelter Reference List'!$A:$A,MATCH($A1447,'Smelter Reference List'!$E:$E,0)))</f>
        <v/>
      </c>
      <c r="C1447" s="297" t="str">
        <f>IF(LEN(A1447)=0,"",INDEX('Smelter Reference List'!$C:$C,MATCH($A1447,'Smelter Reference List'!$E:$E,0)))</f>
        <v/>
      </c>
      <c r="D1447" s="161" t="str">
        <f ca="1">IF(ISERROR($S1447),"",OFFSET('Smelter Reference List'!$C$4,$S1447-4,0)&amp;"")</f>
        <v/>
      </c>
      <c r="E1447" s="161" t="str">
        <f ca="1">IF(ISERROR($S1447),"",OFFSET('Smelter Reference List'!$D$4,$S1447-4,0)&amp;"")</f>
        <v/>
      </c>
      <c r="F1447" s="161" t="str">
        <f ca="1">IF(ISERROR($S1447),"",OFFSET('Smelter Reference List'!$E$4,$S1447-4,0))</f>
        <v/>
      </c>
      <c r="G1447" s="161" t="str">
        <f ca="1">IF(C1447=$U$4,"Enter smelter details", IF(ISERROR($S1447),"",OFFSET('Smelter Reference List'!$F$4,$S1447-4,0)))</f>
        <v/>
      </c>
      <c r="H1447" s="247" t="str">
        <f ca="1">IF(ISERROR($S1447),"",OFFSET('Smelter Reference List'!$G$4,$S1447-4,0))</f>
        <v/>
      </c>
      <c r="I1447" s="248" t="str">
        <f ca="1">IF(ISERROR($S1447),"",OFFSET('Smelter Reference List'!$H$4,$S1447-4,0))</f>
        <v/>
      </c>
      <c r="J1447" s="248" t="str">
        <f ca="1">IF(ISERROR($S1447),"",OFFSET('Smelter Reference List'!$I$4,$S1447-4,0))</f>
        <v/>
      </c>
      <c r="K1447" s="245"/>
      <c r="L1447" s="245"/>
      <c r="M1447" s="245"/>
      <c r="N1447" s="245"/>
      <c r="O1447" s="245"/>
      <c r="P1447" s="245"/>
      <c r="Q1447" s="246"/>
      <c r="R1447" s="233"/>
      <c r="S1447" s="234" t="e">
        <f>IF(C1447="",NA(),MATCH($B1447&amp;$C1447,'Smelter Reference List'!$J:$J,0))</f>
        <v>#N/A</v>
      </c>
      <c r="T1447" s="235"/>
      <c r="U1447" s="235">
        <f t="shared" ca="1" si="44"/>
        <v>0</v>
      </c>
      <c r="V1447" s="235"/>
      <c r="W1447" s="235"/>
      <c r="Y1447" s="228" t="str">
        <f t="shared" si="45"/>
        <v/>
      </c>
    </row>
    <row r="1448" spans="1:25" s="228" customFormat="1" ht="20.25">
      <c r="A1448" s="257"/>
      <c r="B1448" s="232" t="str">
        <f>IF(LEN(A1448)=0,"",INDEX('Smelter Reference List'!$A:$A,MATCH($A1448,'Smelter Reference List'!$E:$E,0)))</f>
        <v/>
      </c>
      <c r="C1448" s="297" t="str">
        <f>IF(LEN(A1448)=0,"",INDEX('Smelter Reference List'!$C:$C,MATCH($A1448,'Smelter Reference List'!$E:$E,0)))</f>
        <v/>
      </c>
      <c r="D1448" s="161" t="str">
        <f ca="1">IF(ISERROR($S1448),"",OFFSET('Smelter Reference List'!$C$4,$S1448-4,0)&amp;"")</f>
        <v/>
      </c>
      <c r="E1448" s="161" t="str">
        <f ca="1">IF(ISERROR($S1448),"",OFFSET('Smelter Reference List'!$D$4,$S1448-4,0)&amp;"")</f>
        <v/>
      </c>
      <c r="F1448" s="161" t="str">
        <f ca="1">IF(ISERROR($S1448),"",OFFSET('Smelter Reference List'!$E$4,$S1448-4,0))</f>
        <v/>
      </c>
      <c r="G1448" s="161" t="str">
        <f ca="1">IF(C1448=$U$4,"Enter smelter details", IF(ISERROR($S1448),"",OFFSET('Smelter Reference List'!$F$4,$S1448-4,0)))</f>
        <v/>
      </c>
      <c r="H1448" s="247" t="str">
        <f ca="1">IF(ISERROR($S1448),"",OFFSET('Smelter Reference List'!$G$4,$S1448-4,0))</f>
        <v/>
      </c>
      <c r="I1448" s="248" t="str">
        <f ca="1">IF(ISERROR($S1448),"",OFFSET('Smelter Reference List'!$H$4,$S1448-4,0))</f>
        <v/>
      </c>
      <c r="J1448" s="248" t="str">
        <f ca="1">IF(ISERROR($S1448),"",OFFSET('Smelter Reference List'!$I$4,$S1448-4,0))</f>
        <v/>
      </c>
      <c r="K1448" s="245"/>
      <c r="L1448" s="245"/>
      <c r="M1448" s="245"/>
      <c r="N1448" s="245"/>
      <c r="O1448" s="245"/>
      <c r="P1448" s="245"/>
      <c r="Q1448" s="246"/>
      <c r="R1448" s="233"/>
      <c r="S1448" s="234" t="e">
        <f>IF(C1448="",NA(),MATCH($B1448&amp;$C1448,'Smelter Reference List'!$J:$J,0))</f>
        <v>#N/A</v>
      </c>
      <c r="T1448" s="235"/>
      <c r="U1448" s="235">
        <f t="shared" ca="1" si="44"/>
        <v>0</v>
      </c>
      <c r="V1448" s="235"/>
      <c r="W1448" s="235"/>
      <c r="Y1448" s="228" t="str">
        <f t="shared" si="45"/>
        <v/>
      </c>
    </row>
    <row r="1449" spans="1:25" s="228" customFormat="1" ht="20.25">
      <c r="A1449" s="257"/>
      <c r="B1449" s="232" t="str">
        <f>IF(LEN(A1449)=0,"",INDEX('Smelter Reference List'!$A:$A,MATCH($A1449,'Smelter Reference List'!$E:$E,0)))</f>
        <v/>
      </c>
      <c r="C1449" s="297" t="str">
        <f>IF(LEN(A1449)=0,"",INDEX('Smelter Reference List'!$C:$C,MATCH($A1449,'Smelter Reference List'!$E:$E,0)))</f>
        <v/>
      </c>
      <c r="D1449" s="161" t="str">
        <f ca="1">IF(ISERROR($S1449),"",OFFSET('Smelter Reference List'!$C$4,$S1449-4,0)&amp;"")</f>
        <v/>
      </c>
      <c r="E1449" s="161" t="str">
        <f ca="1">IF(ISERROR($S1449),"",OFFSET('Smelter Reference List'!$D$4,$S1449-4,0)&amp;"")</f>
        <v/>
      </c>
      <c r="F1449" s="161" t="str">
        <f ca="1">IF(ISERROR($S1449),"",OFFSET('Smelter Reference List'!$E$4,$S1449-4,0))</f>
        <v/>
      </c>
      <c r="G1449" s="161" t="str">
        <f ca="1">IF(C1449=$U$4,"Enter smelter details", IF(ISERROR($S1449),"",OFFSET('Smelter Reference List'!$F$4,$S1449-4,0)))</f>
        <v/>
      </c>
      <c r="H1449" s="247" t="str">
        <f ca="1">IF(ISERROR($S1449),"",OFFSET('Smelter Reference List'!$G$4,$S1449-4,0))</f>
        <v/>
      </c>
      <c r="I1449" s="248" t="str">
        <f ca="1">IF(ISERROR($S1449),"",OFFSET('Smelter Reference List'!$H$4,$S1449-4,0))</f>
        <v/>
      </c>
      <c r="J1449" s="248" t="str">
        <f ca="1">IF(ISERROR($S1449),"",OFFSET('Smelter Reference List'!$I$4,$S1449-4,0))</f>
        <v/>
      </c>
      <c r="K1449" s="245"/>
      <c r="L1449" s="245"/>
      <c r="M1449" s="245"/>
      <c r="N1449" s="245"/>
      <c r="O1449" s="245"/>
      <c r="P1449" s="245"/>
      <c r="Q1449" s="246"/>
      <c r="R1449" s="233"/>
      <c r="S1449" s="234" t="e">
        <f>IF(C1449="",NA(),MATCH($B1449&amp;$C1449,'Smelter Reference List'!$J:$J,0))</f>
        <v>#N/A</v>
      </c>
      <c r="T1449" s="235"/>
      <c r="U1449" s="235">
        <f t="shared" ca="1" si="44"/>
        <v>0</v>
      </c>
      <c r="V1449" s="235"/>
      <c r="W1449" s="235"/>
      <c r="Y1449" s="228" t="str">
        <f t="shared" si="45"/>
        <v/>
      </c>
    </row>
    <row r="1450" spans="1:25" s="228" customFormat="1" ht="20.25">
      <c r="A1450" s="257"/>
      <c r="B1450" s="232" t="str">
        <f>IF(LEN(A1450)=0,"",INDEX('Smelter Reference List'!$A:$A,MATCH($A1450,'Smelter Reference List'!$E:$E,0)))</f>
        <v/>
      </c>
      <c r="C1450" s="297" t="str">
        <f>IF(LEN(A1450)=0,"",INDEX('Smelter Reference List'!$C:$C,MATCH($A1450,'Smelter Reference List'!$E:$E,0)))</f>
        <v/>
      </c>
      <c r="D1450" s="161" t="str">
        <f ca="1">IF(ISERROR($S1450),"",OFFSET('Smelter Reference List'!$C$4,$S1450-4,0)&amp;"")</f>
        <v/>
      </c>
      <c r="E1450" s="161" t="str">
        <f ca="1">IF(ISERROR($S1450),"",OFFSET('Smelter Reference List'!$D$4,$S1450-4,0)&amp;"")</f>
        <v/>
      </c>
      <c r="F1450" s="161" t="str">
        <f ca="1">IF(ISERROR($S1450),"",OFFSET('Smelter Reference List'!$E$4,$S1450-4,0))</f>
        <v/>
      </c>
      <c r="G1450" s="161" t="str">
        <f ca="1">IF(C1450=$U$4,"Enter smelter details", IF(ISERROR($S1450),"",OFFSET('Smelter Reference List'!$F$4,$S1450-4,0)))</f>
        <v/>
      </c>
      <c r="H1450" s="247" t="str">
        <f ca="1">IF(ISERROR($S1450),"",OFFSET('Smelter Reference List'!$G$4,$S1450-4,0))</f>
        <v/>
      </c>
      <c r="I1450" s="248" t="str">
        <f ca="1">IF(ISERROR($S1450),"",OFFSET('Smelter Reference List'!$H$4,$S1450-4,0))</f>
        <v/>
      </c>
      <c r="J1450" s="248" t="str">
        <f ca="1">IF(ISERROR($S1450),"",OFFSET('Smelter Reference List'!$I$4,$S1450-4,0))</f>
        <v/>
      </c>
      <c r="K1450" s="245"/>
      <c r="L1450" s="245"/>
      <c r="M1450" s="245"/>
      <c r="N1450" s="245"/>
      <c r="O1450" s="245"/>
      <c r="P1450" s="245"/>
      <c r="Q1450" s="246"/>
      <c r="R1450" s="233"/>
      <c r="S1450" s="234" t="e">
        <f>IF(C1450="",NA(),MATCH($B1450&amp;$C1450,'Smelter Reference List'!$J:$J,0))</f>
        <v>#N/A</v>
      </c>
      <c r="T1450" s="235"/>
      <c r="U1450" s="235">
        <f t="shared" ca="1" si="44"/>
        <v>0</v>
      </c>
      <c r="V1450" s="235"/>
      <c r="W1450" s="235"/>
      <c r="Y1450" s="228" t="str">
        <f t="shared" si="45"/>
        <v/>
      </c>
    </row>
    <row r="1451" spans="1:25" s="228" customFormat="1" ht="20.25">
      <c r="A1451" s="257"/>
      <c r="B1451" s="232" t="str">
        <f>IF(LEN(A1451)=0,"",INDEX('Smelter Reference List'!$A:$A,MATCH($A1451,'Smelter Reference List'!$E:$E,0)))</f>
        <v/>
      </c>
      <c r="C1451" s="297" t="str">
        <f>IF(LEN(A1451)=0,"",INDEX('Smelter Reference List'!$C:$C,MATCH($A1451,'Smelter Reference List'!$E:$E,0)))</f>
        <v/>
      </c>
      <c r="D1451" s="161" t="str">
        <f ca="1">IF(ISERROR($S1451),"",OFFSET('Smelter Reference List'!$C$4,$S1451-4,0)&amp;"")</f>
        <v/>
      </c>
      <c r="E1451" s="161" t="str">
        <f ca="1">IF(ISERROR($S1451),"",OFFSET('Smelter Reference List'!$D$4,$S1451-4,0)&amp;"")</f>
        <v/>
      </c>
      <c r="F1451" s="161" t="str">
        <f ca="1">IF(ISERROR($S1451),"",OFFSET('Smelter Reference List'!$E$4,$S1451-4,0))</f>
        <v/>
      </c>
      <c r="G1451" s="161" t="str">
        <f ca="1">IF(C1451=$U$4,"Enter smelter details", IF(ISERROR($S1451),"",OFFSET('Smelter Reference List'!$F$4,$S1451-4,0)))</f>
        <v/>
      </c>
      <c r="H1451" s="247" t="str">
        <f ca="1">IF(ISERROR($S1451),"",OFFSET('Smelter Reference List'!$G$4,$S1451-4,0))</f>
        <v/>
      </c>
      <c r="I1451" s="248" t="str">
        <f ca="1">IF(ISERROR($S1451),"",OFFSET('Smelter Reference List'!$H$4,$S1451-4,0))</f>
        <v/>
      </c>
      <c r="J1451" s="248" t="str">
        <f ca="1">IF(ISERROR($S1451),"",OFFSET('Smelter Reference List'!$I$4,$S1451-4,0))</f>
        <v/>
      </c>
      <c r="K1451" s="245"/>
      <c r="L1451" s="245"/>
      <c r="M1451" s="245"/>
      <c r="N1451" s="245"/>
      <c r="O1451" s="245"/>
      <c r="P1451" s="245"/>
      <c r="Q1451" s="246"/>
      <c r="R1451" s="233"/>
      <c r="S1451" s="234" t="e">
        <f>IF(C1451="",NA(),MATCH($B1451&amp;$C1451,'Smelter Reference List'!$J:$J,0))</f>
        <v>#N/A</v>
      </c>
      <c r="T1451" s="235"/>
      <c r="U1451" s="235">
        <f t="shared" ca="1" si="44"/>
        <v>0</v>
      </c>
      <c r="V1451" s="235"/>
      <c r="W1451" s="235"/>
      <c r="Y1451" s="228" t="str">
        <f t="shared" si="45"/>
        <v/>
      </c>
    </row>
    <row r="1452" spans="1:25" s="228" customFormat="1" ht="20.25">
      <c r="A1452" s="257"/>
      <c r="B1452" s="232" t="str">
        <f>IF(LEN(A1452)=0,"",INDEX('Smelter Reference List'!$A:$A,MATCH($A1452,'Smelter Reference List'!$E:$E,0)))</f>
        <v/>
      </c>
      <c r="C1452" s="297" t="str">
        <f>IF(LEN(A1452)=0,"",INDEX('Smelter Reference List'!$C:$C,MATCH($A1452,'Smelter Reference List'!$E:$E,0)))</f>
        <v/>
      </c>
      <c r="D1452" s="161" t="str">
        <f ca="1">IF(ISERROR($S1452),"",OFFSET('Smelter Reference List'!$C$4,$S1452-4,0)&amp;"")</f>
        <v/>
      </c>
      <c r="E1452" s="161" t="str">
        <f ca="1">IF(ISERROR($S1452),"",OFFSET('Smelter Reference List'!$D$4,$S1452-4,0)&amp;"")</f>
        <v/>
      </c>
      <c r="F1452" s="161" t="str">
        <f ca="1">IF(ISERROR($S1452),"",OFFSET('Smelter Reference List'!$E$4,$S1452-4,0))</f>
        <v/>
      </c>
      <c r="G1452" s="161" t="str">
        <f ca="1">IF(C1452=$U$4,"Enter smelter details", IF(ISERROR($S1452),"",OFFSET('Smelter Reference List'!$F$4,$S1452-4,0)))</f>
        <v/>
      </c>
      <c r="H1452" s="247" t="str">
        <f ca="1">IF(ISERROR($S1452),"",OFFSET('Smelter Reference List'!$G$4,$S1452-4,0))</f>
        <v/>
      </c>
      <c r="I1452" s="248" t="str">
        <f ca="1">IF(ISERROR($S1452),"",OFFSET('Smelter Reference List'!$H$4,$S1452-4,0))</f>
        <v/>
      </c>
      <c r="J1452" s="248" t="str">
        <f ca="1">IF(ISERROR($S1452),"",OFFSET('Smelter Reference List'!$I$4,$S1452-4,0))</f>
        <v/>
      </c>
      <c r="K1452" s="245"/>
      <c r="L1452" s="245"/>
      <c r="M1452" s="245"/>
      <c r="N1452" s="245"/>
      <c r="O1452" s="245"/>
      <c r="P1452" s="245"/>
      <c r="Q1452" s="246"/>
      <c r="R1452" s="233"/>
      <c r="S1452" s="234" t="e">
        <f>IF(C1452="",NA(),MATCH($B1452&amp;$C1452,'Smelter Reference List'!$J:$J,0))</f>
        <v>#N/A</v>
      </c>
      <c r="T1452" s="235"/>
      <c r="U1452" s="235">
        <f t="shared" ca="1" si="44"/>
        <v>0</v>
      </c>
      <c r="V1452" s="235"/>
      <c r="W1452" s="235"/>
      <c r="Y1452" s="228" t="str">
        <f t="shared" si="45"/>
        <v/>
      </c>
    </row>
    <row r="1453" spans="1:25" s="228" customFormat="1" ht="20.25">
      <c r="A1453" s="257"/>
      <c r="B1453" s="232" t="str">
        <f>IF(LEN(A1453)=0,"",INDEX('Smelter Reference List'!$A:$A,MATCH($A1453,'Smelter Reference List'!$E:$E,0)))</f>
        <v/>
      </c>
      <c r="C1453" s="297" t="str">
        <f>IF(LEN(A1453)=0,"",INDEX('Smelter Reference List'!$C:$C,MATCH($A1453,'Smelter Reference List'!$E:$E,0)))</f>
        <v/>
      </c>
      <c r="D1453" s="161" t="str">
        <f ca="1">IF(ISERROR($S1453),"",OFFSET('Smelter Reference List'!$C$4,$S1453-4,0)&amp;"")</f>
        <v/>
      </c>
      <c r="E1453" s="161" t="str">
        <f ca="1">IF(ISERROR($S1453),"",OFFSET('Smelter Reference List'!$D$4,$S1453-4,0)&amp;"")</f>
        <v/>
      </c>
      <c r="F1453" s="161" t="str">
        <f ca="1">IF(ISERROR($S1453),"",OFFSET('Smelter Reference List'!$E$4,$S1453-4,0))</f>
        <v/>
      </c>
      <c r="G1453" s="161" t="str">
        <f ca="1">IF(C1453=$U$4,"Enter smelter details", IF(ISERROR($S1453),"",OFFSET('Smelter Reference List'!$F$4,$S1453-4,0)))</f>
        <v/>
      </c>
      <c r="H1453" s="247" t="str">
        <f ca="1">IF(ISERROR($S1453),"",OFFSET('Smelter Reference List'!$G$4,$S1453-4,0))</f>
        <v/>
      </c>
      <c r="I1453" s="248" t="str">
        <f ca="1">IF(ISERROR($S1453),"",OFFSET('Smelter Reference List'!$H$4,$S1453-4,0))</f>
        <v/>
      </c>
      <c r="J1453" s="248" t="str">
        <f ca="1">IF(ISERROR($S1453),"",OFFSET('Smelter Reference List'!$I$4,$S1453-4,0))</f>
        <v/>
      </c>
      <c r="K1453" s="245"/>
      <c r="L1453" s="245"/>
      <c r="M1453" s="245"/>
      <c r="N1453" s="245"/>
      <c r="O1453" s="245"/>
      <c r="P1453" s="245"/>
      <c r="Q1453" s="246"/>
      <c r="R1453" s="233"/>
      <c r="S1453" s="234" t="e">
        <f>IF(C1453="",NA(),MATCH($B1453&amp;$C1453,'Smelter Reference List'!$J:$J,0))</f>
        <v>#N/A</v>
      </c>
      <c r="T1453" s="235"/>
      <c r="U1453" s="235">
        <f t="shared" ca="1" si="44"/>
        <v>0</v>
      </c>
      <c r="V1453" s="235"/>
      <c r="W1453" s="235"/>
      <c r="Y1453" s="228" t="str">
        <f t="shared" si="45"/>
        <v/>
      </c>
    </row>
    <row r="1454" spans="1:25" s="228" customFormat="1" ht="20.25">
      <c r="A1454" s="257"/>
      <c r="B1454" s="232" t="str">
        <f>IF(LEN(A1454)=0,"",INDEX('Smelter Reference List'!$A:$A,MATCH($A1454,'Smelter Reference List'!$E:$E,0)))</f>
        <v/>
      </c>
      <c r="C1454" s="297" t="str">
        <f>IF(LEN(A1454)=0,"",INDEX('Smelter Reference List'!$C:$C,MATCH($A1454,'Smelter Reference List'!$E:$E,0)))</f>
        <v/>
      </c>
      <c r="D1454" s="161" t="str">
        <f ca="1">IF(ISERROR($S1454),"",OFFSET('Smelter Reference List'!$C$4,$S1454-4,0)&amp;"")</f>
        <v/>
      </c>
      <c r="E1454" s="161" t="str">
        <f ca="1">IF(ISERROR($S1454),"",OFFSET('Smelter Reference List'!$D$4,$S1454-4,0)&amp;"")</f>
        <v/>
      </c>
      <c r="F1454" s="161" t="str">
        <f ca="1">IF(ISERROR($S1454),"",OFFSET('Smelter Reference List'!$E$4,$S1454-4,0))</f>
        <v/>
      </c>
      <c r="G1454" s="161" t="str">
        <f ca="1">IF(C1454=$U$4,"Enter smelter details", IF(ISERROR($S1454),"",OFFSET('Smelter Reference List'!$F$4,$S1454-4,0)))</f>
        <v/>
      </c>
      <c r="H1454" s="247" t="str">
        <f ca="1">IF(ISERROR($S1454),"",OFFSET('Smelter Reference List'!$G$4,$S1454-4,0))</f>
        <v/>
      </c>
      <c r="I1454" s="248" t="str">
        <f ca="1">IF(ISERROR($S1454),"",OFFSET('Smelter Reference List'!$H$4,$S1454-4,0))</f>
        <v/>
      </c>
      <c r="J1454" s="248" t="str">
        <f ca="1">IF(ISERROR($S1454),"",OFFSET('Smelter Reference List'!$I$4,$S1454-4,0))</f>
        <v/>
      </c>
      <c r="K1454" s="245"/>
      <c r="L1454" s="245"/>
      <c r="M1454" s="245"/>
      <c r="N1454" s="245"/>
      <c r="O1454" s="245"/>
      <c r="P1454" s="245"/>
      <c r="Q1454" s="246"/>
      <c r="R1454" s="233"/>
      <c r="S1454" s="234" t="e">
        <f>IF(C1454="",NA(),MATCH($B1454&amp;$C1454,'Smelter Reference List'!$J:$J,0))</f>
        <v>#N/A</v>
      </c>
      <c r="T1454" s="235"/>
      <c r="U1454" s="235">
        <f t="shared" ca="1" si="44"/>
        <v>0</v>
      </c>
      <c r="V1454" s="235"/>
      <c r="W1454" s="235"/>
      <c r="Y1454" s="228" t="str">
        <f t="shared" si="45"/>
        <v/>
      </c>
    </row>
    <row r="1455" spans="1:25" s="228" customFormat="1" ht="20.25">
      <c r="A1455" s="257"/>
      <c r="B1455" s="232" t="str">
        <f>IF(LEN(A1455)=0,"",INDEX('Smelter Reference List'!$A:$A,MATCH($A1455,'Smelter Reference List'!$E:$E,0)))</f>
        <v/>
      </c>
      <c r="C1455" s="297" t="str">
        <f>IF(LEN(A1455)=0,"",INDEX('Smelter Reference List'!$C:$C,MATCH($A1455,'Smelter Reference List'!$E:$E,0)))</f>
        <v/>
      </c>
      <c r="D1455" s="161" t="str">
        <f ca="1">IF(ISERROR($S1455),"",OFFSET('Smelter Reference List'!$C$4,$S1455-4,0)&amp;"")</f>
        <v/>
      </c>
      <c r="E1455" s="161" t="str">
        <f ca="1">IF(ISERROR($S1455),"",OFFSET('Smelter Reference List'!$D$4,$S1455-4,0)&amp;"")</f>
        <v/>
      </c>
      <c r="F1455" s="161" t="str">
        <f ca="1">IF(ISERROR($S1455),"",OFFSET('Smelter Reference List'!$E$4,$S1455-4,0))</f>
        <v/>
      </c>
      <c r="G1455" s="161" t="str">
        <f ca="1">IF(C1455=$U$4,"Enter smelter details", IF(ISERROR($S1455),"",OFFSET('Smelter Reference List'!$F$4,$S1455-4,0)))</f>
        <v/>
      </c>
      <c r="H1455" s="247" t="str">
        <f ca="1">IF(ISERROR($S1455),"",OFFSET('Smelter Reference List'!$G$4,$S1455-4,0))</f>
        <v/>
      </c>
      <c r="I1455" s="248" t="str">
        <f ca="1">IF(ISERROR($S1455),"",OFFSET('Smelter Reference List'!$H$4,$S1455-4,0))</f>
        <v/>
      </c>
      <c r="J1455" s="248" t="str">
        <f ca="1">IF(ISERROR($S1455),"",OFFSET('Smelter Reference List'!$I$4,$S1455-4,0))</f>
        <v/>
      </c>
      <c r="K1455" s="245"/>
      <c r="L1455" s="245"/>
      <c r="M1455" s="245"/>
      <c r="N1455" s="245"/>
      <c r="O1455" s="245"/>
      <c r="P1455" s="245"/>
      <c r="Q1455" s="246"/>
      <c r="R1455" s="233"/>
      <c r="S1455" s="234" t="e">
        <f>IF(C1455="",NA(),MATCH($B1455&amp;$C1455,'Smelter Reference List'!$J:$J,0))</f>
        <v>#N/A</v>
      </c>
      <c r="T1455" s="235"/>
      <c r="U1455" s="235">
        <f t="shared" ca="1" si="44"/>
        <v>0</v>
      </c>
      <c r="V1455" s="235"/>
      <c r="W1455" s="235"/>
      <c r="Y1455" s="228" t="str">
        <f t="shared" si="45"/>
        <v/>
      </c>
    </row>
    <row r="1456" spans="1:25" s="228" customFormat="1" ht="20.25">
      <c r="A1456" s="257"/>
      <c r="B1456" s="232" t="str">
        <f>IF(LEN(A1456)=0,"",INDEX('Smelter Reference List'!$A:$A,MATCH($A1456,'Smelter Reference List'!$E:$E,0)))</f>
        <v/>
      </c>
      <c r="C1456" s="297" t="str">
        <f>IF(LEN(A1456)=0,"",INDEX('Smelter Reference List'!$C:$C,MATCH($A1456,'Smelter Reference List'!$E:$E,0)))</f>
        <v/>
      </c>
      <c r="D1456" s="161" t="str">
        <f ca="1">IF(ISERROR($S1456),"",OFFSET('Smelter Reference List'!$C$4,$S1456-4,0)&amp;"")</f>
        <v/>
      </c>
      <c r="E1456" s="161" t="str">
        <f ca="1">IF(ISERROR($S1456),"",OFFSET('Smelter Reference List'!$D$4,$S1456-4,0)&amp;"")</f>
        <v/>
      </c>
      <c r="F1456" s="161" t="str">
        <f ca="1">IF(ISERROR($S1456),"",OFFSET('Smelter Reference List'!$E$4,$S1456-4,0))</f>
        <v/>
      </c>
      <c r="G1456" s="161" t="str">
        <f ca="1">IF(C1456=$U$4,"Enter smelter details", IF(ISERROR($S1456),"",OFFSET('Smelter Reference List'!$F$4,$S1456-4,0)))</f>
        <v/>
      </c>
      <c r="H1456" s="247" t="str">
        <f ca="1">IF(ISERROR($S1456),"",OFFSET('Smelter Reference List'!$G$4,$S1456-4,0))</f>
        <v/>
      </c>
      <c r="I1456" s="248" t="str">
        <f ca="1">IF(ISERROR($S1456),"",OFFSET('Smelter Reference List'!$H$4,$S1456-4,0))</f>
        <v/>
      </c>
      <c r="J1456" s="248" t="str">
        <f ca="1">IF(ISERROR($S1456),"",OFFSET('Smelter Reference List'!$I$4,$S1456-4,0))</f>
        <v/>
      </c>
      <c r="K1456" s="245"/>
      <c r="L1456" s="245"/>
      <c r="M1456" s="245"/>
      <c r="N1456" s="245"/>
      <c r="O1456" s="245"/>
      <c r="P1456" s="245"/>
      <c r="Q1456" s="246"/>
      <c r="R1456" s="233"/>
      <c r="S1456" s="234" t="e">
        <f>IF(C1456="",NA(),MATCH($B1456&amp;$C1456,'Smelter Reference List'!$J:$J,0))</f>
        <v>#N/A</v>
      </c>
      <c r="T1456" s="235"/>
      <c r="U1456" s="235">
        <f t="shared" ca="1" si="44"/>
        <v>0</v>
      </c>
      <c r="V1456" s="235"/>
      <c r="W1456" s="235"/>
      <c r="Y1456" s="228" t="str">
        <f t="shared" si="45"/>
        <v/>
      </c>
    </row>
    <row r="1457" spans="1:25" s="228" customFormat="1" ht="20.25">
      <c r="A1457" s="257"/>
      <c r="B1457" s="232" t="str">
        <f>IF(LEN(A1457)=0,"",INDEX('Smelter Reference List'!$A:$A,MATCH($A1457,'Smelter Reference List'!$E:$E,0)))</f>
        <v/>
      </c>
      <c r="C1457" s="297" t="str">
        <f>IF(LEN(A1457)=0,"",INDEX('Smelter Reference List'!$C:$C,MATCH($A1457,'Smelter Reference List'!$E:$E,0)))</f>
        <v/>
      </c>
      <c r="D1457" s="161" t="str">
        <f ca="1">IF(ISERROR($S1457),"",OFFSET('Smelter Reference List'!$C$4,$S1457-4,0)&amp;"")</f>
        <v/>
      </c>
      <c r="E1457" s="161" t="str">
        <f ca="1">IF(ISERROR($S1457),"",OFFSET('Smelter Reference List'!$D$4,$S1457-4,0)&amp;"")</f>
        <v/>
      </c>
      <c r="F1457" s="161" t="str">
        <f ca="1">IF(ISERROR($S1457),"",OFFSET('Smelter Reference List'!$E$4,$S1457-4,0))</f>
        <v/>
      </c>
      <c r="G1457" s="161" t="str">
        <f ca="1">IF(C1457=$U$4,"Enter smelter details", IF(ISERROR($S1457),"",OFFSET('Smelter Reference List'!$F$4,$S1457-4,0)))</f>
        <v/>
      </c>
      <c r="H1457" s="247" t="str">
        <f ca="1">IF(ISERROR($S1457),"",OFFSET('Smelter Reference List'!$G$4,$S1457-4,0))</f>
        <v/>
      </c>
      <c r="I1457" s="248" t="str">
        <f ca="1">IF(ISERROR($S1457),"",OFFSET('Smelter Reference List'!$H$4,$S1457-4,0))</f>
        <v/>
      </c>
      <c r="J1457" s="248" t="str">
        <f ca="1">IF(ISERROR($S1457),"",OFFSET('Smelter Reference List'!$I$4,$S1457-4,0))</f>
        <v/>
      </c>
      <c r="K1457" s="245"/>
      <c r="L1457" s="245"/>
      <c r="M1457" s="245"/>
      <c r="N1457" s="245"/>
      <c r="O1457" s="245"/>
      <c r="P1457" s="245"/>
      <c r="Q1457" s="246"/>
      <c r="R1457" s="233"/>
      <c r="S1457" s="234" t="e">
        <f>IF(C1457="",NA(),MATCH($B1457&amp;$C1457,'Smelter Reference List'!$J:$J,0))</f>
        <v>#N/A</v>
      </c>
      <c r="T1457" s="235"/>
      <c r="U1457" s="235">
        <f t="shared" ca="1" si="44"/>
        <v>0</v>
      </c>
      <c r="V1457" s="235"/>
      <c r="W1457" s="235"/>
      <c r="Y1457" s="228" t="str">
        <f t="shared" si="45"/>
        <v/>
      </c>
    </row>
    <row r="1458" spans="1:25" s="228" customFormat="1" ht="20.25">
      <c r="A1458" s="257"/>
      <c r="B1458" s="232" t="str">
        <f>IF(LEN(A1458)=0,"",INDEX('Smelter Reference List'!$A:$A,MATCH($A1458,'Smelter Reference List'!$E:$E,0)))</f>
        <v/>
      </c>
      <c r="C1458" s="297" t="str">
        <f>IF(LEN(A1458)=0,"",INDEX('Smelter Reference List'!$C:$C,MATCH($A1458,'Smelter Reference List'!$E:$E,0)))</f>
        <v/>
      </c>
      <c r="D1458" s="161" t="str">
        <f ca="1">IF(ISERROR($S1458),"",OFFSET('Smelter Reference List'!$C$4,$S1458-4,0)&amp;"")</f>
        <v/>
      </c>
      <c r="E1458" s="161" t="str">
        <f ca="1">IF(ISERROR($S1458),"",OFFSET('Smelter Reference List'!$D$4,$S1458-4,0)&amp;"")</f>
        <v/>
      </c>
      <c r="F1458" s="161" t="str">
        <f ca="1">IF(ISERROR($S1458),"",OFFSET('Smelter Reference List'!$E$4,$S1458-4,0))</f>
        <v/>
      </c>
      <c r="G1458" s="161" t="str">
        <f ca="1">IF(C1458=$U$4,"Enter smelter details", IF(ISERROR($S1458),"",OFFSET('Smelter Reference List'!$F$4,$S1458-4,0)))</f>
        <v/>
      </c>
      <c r="H1458" s="247" t="str">
        <f ca="1">IF(ISERROR($S1458),"",OFFSET('Smelter Reference List'!$G$4,$S1458-4,0))</f>
        <v/>
      </c>
      <c r="I1458" s="248" t="str">
        <f ca="1">IF(ISERROR($S1458),"",OFFSET('Smelter Reference List'!$H$4,$S1458-4,0))</f>
        <v/>
      </c>
      <c r="J1458" s="248" t="str">
        <f ca="1">IF(ISERROR($S1458),"",OFFSET('Smelter Reference List'!$I$4,$S1458-4,0))</f>
        <v/>
      </c>
      <c r="K1458" s="245"/>
      <c r="L1458" s="245"/>
      <c r="M1458" s="245"/>
      <c r="N1458" s="245"/>
      <c r="O1458" s="245"/>
      <c r="P1458" s="245"/>
      <c r="Q1458" s="246"/>
      <c r="R1458" s="233"/>
      <c r="S1458" s="234" t="e">
        <f>IF(C1458="",NA(),MATCH($B1458&amp;$C1458,'Smelter Reference List'!$J:$J,0))</f>
        <v>#N/A</v>
      </c>
      <c r="T1458" s="235"/>
      <c r="U1458" s="235">
        <f t="shared" ca="1" si="44"/>
        <v>0</v>
      </c>
      <c r="V1458" s="235"/>
      <c r="W1458" s="235"/>
      <c r="Y1458" s="228" t="str">
        <f t="shared" si="45"/>
        <v/>
      </c>
    </row>
    <row r="1459" spans="1:25" s="228" customFormat="1" ht="20.25">
      <c r="A1459" s="257"/>
      <c r="B1459" s="232" t="str">
        <f>IF(LEN(A1459)=0,"",INDEX('Smelter Reference List'!$A:$A,MATCH($A1459,'Smelter Reference List'!$E:$E,0)))</f>
        <v/>
      </c>
      <c r="C1459" s="297" t="str">
        <f>IF(LEN(A1459)=0,"",INDEX('Smelter Reference List'!$C:$C,MATCH($A1459,'Smelter Reference List'!$E:$E,0)))</f>
        <v/>
      </c>
      <c r="D1459" s="161" t="str">
        <f ca="1">IF(ISERROR($S1459),"",OFFSET('Smelter Reference List'!$C$4,$S1459-4,0)&amp;"")</f>
        <v/>
      </c>
      <c r="E1459" s="161" t="str">
        <f ca="1">IF(ISERROR($S1459),"",OFFSET('Smelter Reference List'!$D$4,$S1459-4,0)&amp;"")</f>
        <v/>
      </c>
      <c r="F1459" s="161" t="str">
        <f ca="1">IF(ISERROR($S1459),"",OFFSET('Smelter Reference List'!$E$4,$S1459-4,0))</f>
        <v/>
      </c>
      <c r="G1459" s="161" t="str">
        <f ca="1">IF(C1459=$U$4,"Enter smelter details", IF(ISERROR($S1459),"",OFFSET('Smelter Reference List'!$F$4,$S1459-4,0)))</f>
        <v/>
      </c>
      <c r="H1459" s="247" t="str">
        <f ca="1">IF(ISERROR($S1459),"",OFFSET('Smelter Reference List'!$G$4,$S1459-4,0))</f>
        <v/>
      </c>
      <c r="I1459" s="248" t="str">
        <f ca="1">IF(ISERROR($S1459),"",OFFSET('Smelter Reference List'!$H$4,$S1459-4,0))</f>
        <v/>
      </c>
      <c r="J1459" s="248" t="str">
        <f ca="1">IF(ISERROR($S1459),"",OFFSET('Smelter Reference List'!$I$4,$S1459-4,0))</f>
        <v/>
      </c>
      <c r="K1459" s="245"/>
      <c r="L1459" s="245"/>
      <c r="M1459" s="245"/>
      <c r="N1459" s="245"/>
      <c r="O1459" s="245"/>
      <c r="P1459" s="245"/>
      <c r="Q1459" s="246"/>
      <c r="R1459" s="233"/>
      <c r="S1459" s="234" t="e">
        <f>IF(C1459="",NA(),MATCH($B1459&amp;$C1459,'Smelter Reference List'!$J:$J,0))</f>
        <v>#N/A</v>
      </c>
      <c r="T1459" s="235"/>
      <c r="U1459" s="235">
        <f t="shared" ca="1" si="44"/>
        <v>0</v>
      </c>
      <c r="V1459" s="235"/>
      <c r="W1459" s="235"/>
      <c r="Y1459" s="228" t="str">
        <f t="shared" si="45"/>
        <v/>
      </c>
    </row>
    <row r="1460" spans="1:25" s="228" customFormat="1" ht="20.25">
      <c r="A1460" s="257"/>
      <c r="B1460" s="232" t="str">
        <f>IF(LEN(A1460)=0,"",INDEX('Smelter Reference List'!$A:$A,MATCH($A1460,'Smelter Reference List'!$E:$E,0)))</f>
        <v/>
      </c>
      <c r="C1460" s="297" t="str">
        <f>IF(LEN(A1460)=0,"",INDEX('Smelter Reference List'!$C:$C,MATCH($A1460,'Smelter Reference List'!$E:$E,0)))</f>
        <v/>
      </c>
      <c r="D1460" s="161" t="str">
        <f ca="1">IF(ISERROR($S1460),"",OFFSET('Smelter Reference List'!$C$4,$S1460-4,0)&amp;"")</f>
        <v/>
      </c>
      <c r="E1460" s="161" t="str">
        <f ca="1">IF(ISERROR($S1460),"",OFFSET('Smelter Reference List'!$D$4,$S1460-4,0)&amp;"")</f>
        <v/>
      </c>
      <c r="F1460" s="161" t="str">
        <f ca="1">IF(ISERROR($S1460),"",OFFSET('Smelter Reference List'!$E$4,$S1460-4,0))</f>
        <v/>
      </c>
      <c r="G1460" s="161" t="str">
        <f ca="1">IF(C1460=$U$4,"Enter smelter details", IF(ISERROR($S1460),"",OFFSET('Smelter Reference List'!$F$4,$S1460-4,0)))</f>
        <v/>
      </c>
      <c r="H1460" s="247" t="str">
        <f ca="1">IF(ISERROR($S1460),"",OFFSET('Smelter Reference List'!$G$4,$S1460-4,0))</f>
        <v/>
      </c>
      <c r="I1460" s="248" t="str">
        <f ca="1">IF(ISERROR($S1460),"",OFFSET('Smelter Reference List'!$H$4,$S1460-4,0))</f>
        <v/>
      </c>
      <c r="J1460" s="248" t="str">
        <f ca="1">IF(ISERROR($S1460),"",OFFSET('Smelter Reference List'!$I$4,$S1460-4,0))</f>
        <v/>
      </c>
      <c r="K1460" s="245"/>
      <c r="L1460" s="245"/>
      <c r="M1460" s="245"/>
      <c r="N1460" s="245"/>
      <c r="O1460" s="245"/>
      <c r="P1460" s="245"/>
      <c r="Q1460" s="246"/>
      <c r="R1460" s="233"/>
      <c r="S1460" s="234" t="e">
        <f>IF(C1460="",NA(),MATCH($B1460&amp;$C1460,'Smelter Reference List'!$J:$J,0))</f>
        <v>#N/A</v>
      </c>
      <c r="T1460" s="235"/>
      <c r="U1460" s="235">
        <f t="shared" ca="1" si="44"/>
        <v>0</v>
      </c>
      <c r="V1460" s="235"/>
      <c r="W1460" s="235"/>
      <c r="Y1460" s="228" t="str">
        <f t="shared" si="45"/>
        <v/>
      </c>
    </row>
    <row r="1461" spans="1:25" s="228" customFormat="1" ht="20.25">
      <c r="A1461" s="257"/>
      <c r="B1461" s="232" t="str">
        <f>IF(LEN(A1461)=0,"",INDEX('Smelter Reference List'!$A:$A,MATCH($A1461,'Smelter Reference List'!$E:$E,0)))</f>
        <v/>
      </c>
      <c r="C1461" s="297" t="str">
        <f>IF(LEN(A1461)=0,"",INDEX('Smelter Reference List'!$C:$C,MATCH($A1461,'Smelter Reference List'!$E:$E,0)))</f>
        <v/>
      </c>
      <c r="D1461" s="161" t="str">
        <f ca="1">IF(ISERROR($S1461),"",OFFSET('Smelter Reference List'!$C$4,$S1461-4,0)&amp;"")</f>
        <v/>
      </c>
      <c r="E1461" s="161" t="str">
        <f ca="1">IF(ISERROR($S1461),"",OFFSET('Smelter Reference List'!$D$4,$S1461-4,0)&amp;"")</f>
        <v/>
      </c>
      <c r="F1461" s="161" t="str">
        <f ca="1">IF(ISERROR($S1461),"",OFFSET('Smelter Reference List'!$E$4,$S1461-4,0))</f>
        <v/>
      </c>
      <c r="G1461" s="161" t="str">
        <f ca="1">IF(C1461=$U$4,"Enter smelter details", IF(ISERROR($S1461),"",OFFSET('Smelter Reference List'!$F$4,$S1461-4,0)))</f>
        <v/>
      </c>
      <c r="H1461" s="247" t="str">
        <f ca="1">IF(ISERROR($S1461),"",OFFSET('Smelter Reference List'!$G$4,$S1461-4,0))</f>
        <v/>
      </c>
      <c r="I1461" s="248" t="str">
        <f ca="1">IF(ISERROR($S1461),"",OFFSET('Smelter Reference List'!$H$4,$S1461-4,0))</f>
        <v/>
      </c>
      <c r="J1461" s="248" t="str">
        <f ca="1">IF(ISERROR($S1461),"",OFFSET('Smelter Reference List'!$I$4,$S1461-4,0))</f>
        <v/>
      </c>
      <c r="K1461" s="245"/>
      <c r="L1461" s="245"/>
      <c r="M1461" s="245"/>
      <c r="N1461" s="245"/>
      <c r="O1461" s="245"/>
      <c r="P1461" s="245"/>
      <c r="Q1461" s="246"/>
      <c r="R1461" s="233"/>
      <c r="S1461" s="234" t="e">
        <f>IF(C1461="",NA(),MATCH($B1461&amp;$C1461,'Smelter Reference List'!$J:$J,0))</f>
        <v>#N/A</v>
      </c>
      <c r="T1461" s="235"/>
      <c r="U1461" s="235">
        <f t="shared" ca="1" si="44"/>
        <v>0</v>
      </c>
      <c r="V1461" s="235"/>
      <c r="W1461" s="235"/>
      <c r="Y1461" s="228" t="str">
        <f t="shared" si="45"/>
        <v/>
      </c>
    </row>
    <row r="1462" spans="1:25" s="228" customFormat="1" ht="20.25">
      <c r="A1462" s="257"/>
      <c r="B1462" s="232" t="str">
        <f>IF(LEN(A1462)=0,"",INDEX('Smelter Reference List'!$A:$A,MATCH($A1462,'Smelter Reference List'!$E:$E,0)))</f>
        <v/>
      </c>
      <c r="C1462" s="297" t="str">
        <f>IF(LEN(A1462)=0,"",INDEX('Smelter Reference List'!$C:$C,MATCH($A1462,'Smelter Reference List'!$E:$E,0)))</f>
        <v/>
      </c>
      <c r="D1462" s="161" t="str">
        <f ca="1">IF(ISERROR($S1462),"",OFFSET('Smelter Reference List'!$C$4,$S1462-4,0)&amp;"")</f>
        <v/>
      </c>
      <c r="E1462" s="161" t="str">
        <f ca="1">IF(ISERROR($S1462),"",OFFSET('Smelter Reference List'!$D$4,$S1462-4,0)&amp;"")</f>
        <v/>
      </c>
      <c r="F1462" s="161" t="str">
        <f ca="1">IF(ISERROR($S1462),"",OFFSET('Smelter Reference List'!$E$4,$S1462-4,0))</f>
        <v/>
      </c>
      <c r="G1462" s="161" t="str">
        <f ca="1">IF(C1462=$U$4,"Enter smelter details", IF(ISERROR($S1462),"",OFFSET('Smelter Reference List'!$F$4,$S1462-4,0)))</f>
        <v/>
      </c>
      <c r="H1462" s="247" t="str">
        <f ca="1">IF(ISERROR($S1462),"",OFFSET('Smelter Reference List'!$G$4,$S1462-4,0))</f>
        <v/>
      </c>
      <c r="I1462" s="248" t="str">
        <f ca="1">IF(ISERROR($S1462),"",OFFSET('Smelter Reference List'!$H$4,$S1462-4,0))</f>
        <v/>
      </c>
      <c r="J1462" s="248" t="str">
        <f ca="1">IF(ISERROR($S1462),"",OFFSET('Smelter Reference List'!$I$4,$S1462-4,0))</f>
        <v/>
      </c>
      <c r="K1462" s="245"/>
      <c r="L1462" s="245"/>
      <c r="M1462" s="245"/>
      <c r="N1462" s="245"/>
      <c r="O1462" s="245"/>
      <c r="P1462" s="245"/>
      <c r="Q1462" s="246"/>
      <c r="R1462" s="233"/>
      <c r="S1462" s="234" t="e">
        <f>IF(C1462="",NA(),MATCH($B1462&amp;$C1462,'Smelter Reference List'!$J:$J,0))</f>
        <v>#N/A</v>
      </c>
      <c r="T1462" s="235"/>
      <c r="U1462" s="235">
        <f t="shared" ca="1" si="44"/>
        <v>0</v>
      </c>
      <c r="V1462" s="235"/>
      <c r="W1462" s="235"/>
      <c r="Y1462" s="228" t="str">
        <f t="shared" si="45"/>
        <v/>
      </c>
    </row>
    <row r="1463" spans="1:25" s="228" customFormat="1" ht="20.25">
      <c r="A1463" s="257"/>
      <c r="B1463" s="232" t="str">
        <f>IF(LEN(A1463)=0,"",INDEX('Smelter Reference List'!$A:$A,MATCH($A1463,'Smelter Reference List'!$E:$E,0)))</f>
        <v/>
      </c>
      <c r="C1463" s="297" t="str">
        <f>IF(LEN(A1463)=0,"",INDEX('Smelter Reference List'!$C:$C,MATCH($A1463,'Smelter Reference List'!$E:$E,0)))</f>
        <v/>
      </c>
      <c r="D1463" s="161" t="str">
        <f ca="1">IF(ISERROR($S1463),"",OFFSET('Smelter Reference List'!$C$4,$S1463-4,0)&amp;"")</f>
        <v/>
      </c>
      <c r="E1463" s="161" t="str">
        <f ca="1">IF(ISERROR($S1463),"",OFFSET('Smelter Reference List'!$D$4,$S1463-4,0)&amp;"")</f>
        <v/>
      </c>
      <c r="F1463" s="161" t="str">
        <f ca="1">IF(ISERROR($S1463),"",OFFSET('Smelter Reference List'!$E$4,$S1463-4,0))</f>
        <v/>
      </c>
      <c r="G1463" s="161" t="str">
        <f ca="1">IF(C1463=$U$4,"Enter smelter details", IF(ISERROR($S1463),"",OFFSET('Smelter Reference List'!$F$4,$S1463-4,0)))</f>
        <v/>
      </c>
      <c r="H1463" s="247" t="str">
        <f ca="1">IF(ISERROR($S1463),"",OFFSET('Smelter Reference List'!$G$4,$S1463-4,0))</f>
        <v/>
      </c>
      <c r="I1463" s="248" t="str">
        <f ca="1">IF(ISERROR($S1463),"",OFFSET('Smelter Reference List'!$H$4,$S1463-4,0))</f>
        <v/>
      </c>
      <c r="J1463" s="248" t="str">
        <f ca="1">IF(ISERROR($S1463),"",OFFSET('Smelter Reference List'!$I$4,$S1463-4,0))</f>
        <v/>
      </c>
      <c r="K1463" s="245"/>
      <c r="L1463" s="245"/>
      <c r="M1463" s="245"/>
      <c r="N1463" s="245"/>
      <c r="O1463" s="245"/>
      <c r="P1463" s="245"/>
      <c r="Q1463" s="246"/>
      <c r="R1463" s="233"/>
      <c r="S1463" s="234" t="e">
        <f>IF(C1463="",NA(),MATCH($B1463&amp;$C1463,'Smelter Reference List'!$J:$J,0))</f>
        <v>#N/A</v>
      </c>
      <c r="T1463" s="235"/>
      <c r="U1463" s="235">
        <f t="shared" ca="1" si="44"/>
        <v>0</v>
      </c>
      <c r="V1463" s="235"/>
      <c r="W1463" s="235"/>
      <c r="Y1463" s="228" t="str">
        <f t="shared" si="45"/>
        <v/>
      </c>
    </row>
    <row r="1464" spans="1:25" s="228" customFormat="1" ht="20.25">
      <c r="A1464" s="257"/>
      <c r="B1464" s="232" t="str">
        <f>IF(LEN(A1464)=0,"",INDEX('Smelter Reference List'!$A:$A,MATCH($A1464,'Smelter Reference List'!$E:$E,0)))</f>
        <v/>
      </c>
      <c r="C1464" s="297" t="str">
        <f>IF(LEN(A1464)=0,"",INDEX('Smelter Reference List'!$C:$C,MATCH($A1464,'Smelter Reference List'!$E:$E,0)))</f>
        <v/>
      </c>
      <c r="D1464" s="161" t="str">
        <f ca="1">IF(ISERROR($S1464),"",OFFSET('Smelter Reference List'!$C$4,$S1464-4,0)&amp;"")</f>
        <v/>
      </c>
      <c r="E1464" s="161" t="str">
        <f ca="1">IF(ISERROR($S1464),"",OFFSET('Smelter Reference List'!$D$4,$S1464-4,0)&amp;"")</f>
        <v/>
      </c>
      <c r="F1464" s="161" t="str">
        <f ca="1">IF(ISERROR($S1464),"",OFFSET('Smelter Reference List'!$E$4,$S1464-4,0))</f>
        <v/>
      </c>
      <c r="G1464" s="161" t="str">
        <f ca="1">IF(C1464=$U$4,"Enter smelter details", IF(ISERROR($S1464),"",OFFSET('Smelter Reference List'!$F$4,$S1464-4,0)))</f>
        <v/>
      </c>
      <c r="H1464" s="247" t="str">
        <f ca="1">IF(ISERROR($S1464),"",OFFSET('Smelter Reference List'!$G$4,$S1464-4,0))</f>
        <v/>
      </c>
      <c r="I1464" s="248" t="str">
        <f ca="1">IF(ISERROR($S1464),"",OFFSET('Smelter Reference List'!$H$4,$S1464-4,0))</f>
        <v/>
      </c>
      <c r="J1464" s="248" t="str">
        <f ca="1">IF(ISERROR($S1464),"",OFFSET('Smelter Reference List'!$I$4,$S1464-4,0))</f>
        <v/>
      </c>
      <c r="K1464" s="245"/>
      <c r="L1464" s="245"/>
      <c r="M1464" s="245"/>
      <c r="N1464" s="245"/>
      <c r="O1464" s="245"/>
      <c r="P1464" s="245"/>
      <c r="Q1464" s="246"/>
      <c r="R1464" s="233"/>
      <c r="S1464" s="234" t="e">
        <f>IF(C1464="",NA(),MATCH($B1464&amp;$C1464,'Smelter Reference List'!$J:$J,0))</f>
        <v>#N/A</v>
      </c>
      <c r="T1464" s="235"/>
      <c r="U1464" s="235">
        <f t="shared" ca="1" si="44"/>
        <v>0</v>
      </c>
      <c r="V1464" s="235"/>
      <c r="W1464" s="235"/>
      <c r="Y1464" s="228" t="str">
        <f t="shared" si="45"/>
        <v/>
      </c>
    </row>
    <row r="1465" spans="1:25" s="228" customFormat="1" ht="20.25">
      <c r="A1465" s="257"/>
      <c r="B1465" s="232" t="str">
        <f>IF(LEN(A1465)=0,"",INDEX('Smelter Reference List'!$A:$A,MATCH($A1465,'Smelter Reference List'!$E:$E,0)))</f>
        <v/>
      </c>
      <c r="C1465" s="297" t="str">
        <f>IF(LEN(A1465)=0,"",INDEX('Smelter Reference List'!$C:$C,MATCH($A1465,'Smelter Reference List'!$E:$E,0)))</f>
        <v/>
      </c>
      <c r="D1465" s="161" t="str">
        <f ca="1">IF(ISERROR($S1465),"",OFFSET('Smelter Reference List'!$C$4,$S1465-4,0)&amp;"")</f>
        <v/>
      </c>
      <c r="E1465" s="161" t="str">
        <f ca="1">IF(ISERROR($S1465),"",OFFSET('Smelter Reference List'!$D$4,$S1465-4,0)&amp;"")</f>
        <v/>
      </c>
      <c r="F1465" s="161" t="str">
        <f ca="1">IF(ISERROR($S1465),"",OFFSET('Smelter Reference List'!$E$4,$S1465-4,0))</f>
        <v/>
      </c>
      <c r="G1465" s="161" t="str">
        <f ca="1">IF(C1465=$U$4,"Enter smelter details", IF(ISERROR($S1465),"",OFFSET('Smelter Reference List'!$F$4,$S1465-4,0)))</f>
        <v/>
      </c>
      <c r="H1465" s="247" t="str">
        <f ca="1">IF(ISERROR($S1465),"",OFFSET('Smelter Reference List'!$G$4,$S1465-4,0))</f>
        <v/>
      </c>
      <c r="I1465" s="248" t="str">
        <f ca="1">IF(ISERROR($S1465),"",OFFSET('Smelter Reference List'!$H$4,$S1465-4,0))</f>
        <v/>
      </c>
      <c r="J1465" s="248" t="str">
        <f ca="1">IF(ISERROR($S1465),"",OFFSET('Smelter Reference List'!$I$4,$S1465-4,0))</f>
        <v/>
      </c>
      <c r="K1465" s="245"/>
      <c r="L1465" s="245"/>
      <c r="M1465" s="245"/>
      <c r="N1465" s="245"/>
      <c r="O1465" s="245"/>
      <c r="P1465" s="245"/>
      <c r="Q1465" s="246"/>
      <c r="R1465" s="233"/>
      <c r="S1465" s="234" t="e">
        <f>IF(C1465="",NA(),MATCH($B1465&amp;$C1465,'Smelter Reference List'!$J:$J,0))</f>
        <v>#N/A</v>
      </c>
      <c r="T1465" s="235"/>
      <c r="U1465" s="235">
        <f t="shared" ca="1" si="44"/>
        <v>0</v>
      </c>
      <c r="V1465" s="235"/>
      <c r="W1465" s="235"/>
      <c r="Y1465" s="228" t="str">
        <f t="shared" si="45"/>
        <v/>
      </c>
    </row>
    <row r="1466" spans="1:25" s="228" customFormat="1" ht="20.25">
      <c r="A1466" s="257"/>
      <c r="B1466" s="232" t="str">
        <f>IF(LEN(A1466)=0,"",INDEX('Smelter Reference List'!$A:$A,MATCH($A1466,'Smelter Reference List'!$E:$E,0)))</f>
        <v/>
      </c>
      <c r="C1466" s="297" t="str">
        <f>IF(LEN(A1466)=0,"",INDEX('Smelter Reference List'!$C:$C,MATCH($A1466,'Smelter Reference List'!$E:$E,0)))</f>
        <v/>
      </c>
      <c r="D1466" s="161" t="str">
        <f ca="1">IF(ISERROR($S1466),"",OFFSET('Smelter Reference List'!$C$4,$S1466-4,0)&amp;"")</f>
        <v/>
      </c>
      <c r="E1466" s="161" t="str">
        <f ca="1">IF(ISERROR($S1466),"",OFFSET('Smelter Reference List'!$D$4,$S1466-4,0)&amp;"")</f>
        <v/>
      </c>
      <c r="F1466" s="161" t="str">
        <f ca="1">IF(ISERROR($S1466),"",OFFSET('Smelter Reference List'!$E$4,$S1466-4,0))</f>
        <v/>
      </c>
      <c r="G1466" s="161" t="str">
        <f ca="1">IF(C1466=$U$4,"Enter smelter details", IF(ISERROR($S1466),"",OFFSET('Smelter Reference List'!$F$4,$S1466-4,0)))</f>
        <v/>
      </c>
      <c r="H1466" s="247" t="str">
        <f ca="1">IF(ISERROR($S1466),"",OFFSET('Smelter Reference List'!$G$4,$S1466-4,0))</f>
        <v/>
      </c>
      <c r="I1466" s="248" t="str">
        <f ca="1">IF(ISERROR($S1466),"",OFFSET('Smelter Reference List'!$H$4,$S1466-4,0))</f>
        <v/>
      </c>
      <c r="J1466" s="248" t="str">
        <f ca="1">IF(ISERROR($S1466),"",OFFSET('Smelter Reference List'!$I$4,$S1466-4,0))</f>
        <v/>
      </c>
      <c r="K1466" s="245"/>
      <c r="L1466" s="245"/>
      <c r="M1466" s="245"/>
      <c r="N1466" s="245"/>
      <c r="O1466" s="245"/>
      <c r="P1466" s="245"/>
      <c r="Q1466" s="246"/>
      <c r="R1466" s="233"/>
      <c r="S1466" s="234" t="e">
        <f>IF(C1466="",NA(),MATCH($B1466&amp;$C1466,'Smelter Reference List'!$J:$J,0))</f>
        <v>#N/A</v>
      </c>
      <c r="T1466" s="235"/>
      <c r="U1466" s="235">
        <f t="shared" ca="1" si="44"/>
        <v>0</v>
      </c>
      <c r="V1466" s="235"/>
      <c r="W1466" s="235"/>
      <c r="Y1466" s="228" t="str">
        <f t="shared" si="45"/>
        <v/>
      </c>
    </row>
    <row r="1467" spans="1:25" s="228" customFormat="1" ht="20.25">
      <c r="A1467" s="257"/>
      <c r="B1467" s="232" t="str">
        <f>IF(LEN(A1467)=0,"",INDEX('Smelter Reference List'!$A:$A,MATCH($A1467,'Smelter Reference List'!$E:$E,0)))</f>
        <v/>
      </c>
      <c r="C1467" s="297" t="str">
        <f>IF(LEN(A1467)=0,"",INDEX('Smelter Reference List'!$C:$C,MATCH($A1467,'Smelter Reference List'!$E:$E,0)))</f>
        <v/>
      </c>
      <c r="D1467" s="161" t="str">
        <f ca="1">IF(ISERROR($S1467),"",OFFSET('Smelter Reference List'!$C$4,$S1467-4,0)&amp;"")</f>
        <v/>
      </c>
      <c r="E1467" s="161" t="str">
        <f ca="1">IF(ISERROR($S1467),"",OFFSET('Smelter Reference List'!$D$4,$S1467-4,0)&amp;"")</f>
        <v/>
      </c>
      <c r="F1467" s="161" t="str">
        <f ca="1">IF(ISERROR($S1467),"",OFFSET('Smelter Reference List'!$E$4,$S1467-4,0))</f>
        <v/>
      </c>
      <c r="G1467" s="161" t="str">
        <f ca="1">IF(C1467=$U$4,"Enter smelter details", IF(ISERROR($S1467),"",OFFSET('Smelter Reference List'!$F$4,$S1467-4,0)))</f>
        <v/>
      </c>
      <c r="H1467" s="247" t="str">
        <f ca="1">IF(ISERROR($S1467),"",OFFSET('Smelter Reference List'!$G$4,$S1467-4,0))</f>
        <v/>
      </c>
      <c r="I1467" s="248" t="str">
        <f ca="1">IF(ISERROR($S1467),"",OFFSET('Smelter Reference List'!$H$4,$S1467-4,0))</f>
        <v/>
      </c>
      <c r="J1467" s="248" t="str">
        <f ca="1">IF(ISERROR($S1467),"",OFFSET('Smelter Reference List'!$I$4,$S1467-4,0))</f>
        <v/>
      </c>
      <c r="K1467" s="245"/>
      <c r="L1467" s="245"/>
      <c r="M1467" s="245"/>
      <c r="N1467" s="245"/>
      <c r="O1467" s="245"/>
      <c r="P1467" s="245"/>
      <c r="Q1467" s="246"/>
      <c r="R1467" s="233"/>
      <c r="S1467" s="234" t="e">
        <f>IF(C1467="",NA(),MATCH($B1467&amp;$C1467,'Smelter Reference List'!$J:$J,0))</f>
        <v>#N/A</v>
      </c>
      <c r="T1467" s="235"/>
      <c r="U1467" s="235">
        <f t="shared" ca="1" si="44"/>
        <v>0</v>
      </c>
      <c r="V1467" s="235"/>
      <c r="W1467" s="235"/>
      <c r="Y1467" s="228" t="str">
        <f t="shared" si="45"/>
        <v/>
      </c>
    </row>
    <row r="1468" spans="1:25" s="228" customFormat="1" ht="20.25">
      <c r="A1468" s="257"/>
      <c r="B1468" s="232" t="str">
        <f>IF(LEN(A1468)=0,"",INDEX('Smelter Reference List'!$A:$A,MATCH($A1468,'Smelter Reference List'!$E:$E,0)))</f>
        <v/>
      </c>
      <c r="C1468" s="297" t="str">
        <f>IF(LEN(A1468)=0,"",INDEX('Smelter Reference List'!$C:$C,MATCH($A1468,'Smelter Reference List'!$E:$E,0)))</f>
        <v/>
      </c>
      <c r="D1468" s="161" t="str">
        <f ca="1">IF(ISERROR($S1468),"",OFFSET('Smelter Reference List'!$C$4,$S1468-4,0)&amp;"")</f>
        <v/>
      </c>
      <c r="E1468" s="161" t="str">
        <f ca="1">IF(ISERROR($S1468),"",OFFSET('Smelter Reference List'!$D$4,$S1468-4,0)&amp;"")</f>
        <v/>
      </c>
      <c r="F1468" s="161" t="str">
        <f ca="1">IF(ISERROR($S1468),"",OFFSET('Smelter Reference List'!$E$4,$S1468-4,0))</f>
        <v/>
      </c>
      <c r="G1468" s="161" t="str">
        <f ca="1">IF(C1468=$U$4,"Enter smelter details", IF(ISERROR($S1468),"",OFFSET('Smelter Reference List'!$F$4,$S1468-4,0)))</f>
        <v/>
      </c>
      <c r="H1468" s="247" t="str">
        <f ca="1">IF(ISERROR($S1468),"",OFFSET('Smelter Reference List'!$G$4,$S1468-4,0))</f>
        <v/>
      </c>
      <c r="I1468" s="248" t="str">
        <f ca="1">IF(ISERROR($S1468),"",OFFSET('Smelter Reference List'!$H$4,$S1468-4,0))</f>
        <v/>
      </c>
      <c r="J1468" s="248" t="str">
        <f ca="1">IF(ISERROR($S1468),"",OFFSET('Smelter Reference List'!$I$4,$S1468-4,0))</f>
        <v/>
      </c>
      <c r="K1468" s="245"/>
      <c r="L1468" s="245"/>
      <c r="M1468" s="245"/>
      <c r="N1468" s="245"/>
      <c r="O1468" s="245"/>
      <c r="P1468" s="245"/>
      <c r="Q1468" s="246"/>
      <c r="R1468" s="233"/>
      <c r="S1468" s="234" t="e">
        <f>IF(C1468="",NA(),MATCH($B1468&amp;$C1468,'Smelter Reference List'!$J:$J,0))</f>
        <v>#N/A</v>
      </c>
      <c r="T1468" s="235"/>
      <c r="U1468" s="235">
        <f t="shared" ca="1" si="44"/>
        <v>0</v>
      </c>
      <c r="V1468" s="235"/>
      <c r="W1468" s="235"/>
      <c r="Y1468" s="228" t="str">
        <f t="shared" si="45"/>
        <v/>
      </c>
    </row>
    <row r="1469" spans="1:25" s="228" customFormat="1" ht="20.25">
      <c r="A1469" s="257"/>
      <c r="B1469" s="232" t="str">
        <f>IF(LEN(A1469)=0,"",INDEX('Smelter Reference List'!$A:$A,MATCH($A1469,'Smelter Reference List'!$E:$E,0)))</f>
        <v/>
      </c>
      <c r="C1469" s="297" t="str">
        <f>IF(LEN(A1469)=0,"",INDEX('Smelter Reference List'!$C:$C,MATCH($A1469,'Smelter Reference List'!$E:$E,0)))</f>
        <v/>
      </c>
      <c r="D1469" s="161" t="str">
        <f ca="1">IF(ISERROR($S1469),"",OFFSET('Smelter Reference List'!$C$4,$S1469-4,0)&amp;"")</f>
        <v/>
      </c>
      <c r="E1469" s="161" t="str">
        <f ca="1">IF(ISERROR($S1469),"",OFFSET('Smelter Reference List'!$D$4,$S1469-4,0)&amp;"")</f>
        <v/>
      </c>
      <c r="F1469" s="161" t="str">
        <f ca="1">IF(ISERROR($S1469),"",OFFSET('Smelter Reference List'!$E$4,$S1469-4,0))</f>
        <v/>
      </c>
      <c r="G1469" s="161" t="str">
        <f ca="1">IF(C1469=$U$4,"Enter smelter details", IF(ISERROR($S1469),"",OFFSET('Smelter Reference List'!$F$4,$S1469-4,0)))</f>
        <v/>
      </c>
      <c r="H1469" s="247" t="str">
        <f ca="1">IF(ISERROR($S1469),"",OFFSET('Smelter Reference List'!$G$4,$S1469-4,0))</f>
        <v/>
      </c>
      <c r="I1469" s="248" t="str">
        <f ca="1">IF(ISERROR($S1469),"",OFFSET('Smelter Reference List'!$H$4,$S1469-4,0))</f>
        <v/>
      </c>
      <c r="J1469" s="248" t="str">
        <f ca="1">IF(ISERROR($S1469),"",OFFSET('Smelter Reference List'!$I$4,$S1469-4,0))</f>
        <v/>
      </c>
      <c r="K1469" s="245"/>
      <c r="L1469" s="245"/>
      <c r="M1469" s="245"/>
      <c r="N1469" s="245"/>
      <c r="O1469" s="245"/>
      <c r="P1469" s="245"/>
      <c r="Q1469" s="246"/>
      <c r="R1469" s="233"/>
      <c r="S1469" s="234" t="e">
        <f>IF(C1469="",NA(),MATCH($B1469&amp;$C1469,'Smelter Reference List'!$J:$J,0))</f>
        <v>#N/A</v>
      </c>
      <c r="T1469" s="235"/>
      <c r="U1469" s="235">
        <f t="shared" ca="1" si="44"/>
        <v>0</v>
      </c>
      <c r="V1469" s="235"/>
      <c r="W1469" s="235"/>
      <c r="Y1469" s="228" t="str">
        <f t="shared" si="45"/>
        <v/>
      </c>
    </row>
    <row r="1470" spans="1:25" s="228" customFormat="1" ht="20.25">
      <c r="A1470" s="257"/>
      <c r="B1470" s="232" t="str">
        <f>IF(LEN(A1470)=0,"",INDEX('Smelter Reference List'!$A:$A,MATCH($A1470,'Smelter Reference List'!$E:$E,0)))</f>
        <v/>
      </c>
      <c r="C1470" s="297" t="str">
        <f>IF(LEN(A1470)=0,"",INDEX('Smelter Reference List'!$C:$C,MATCH($A1470,'Smelter Reference List'!$E:$E,0)))</f>
        <v/>
      </c>
      <c r="D1470" s="161" t="str">
        <f ca="1">IF(ISERROR($S1470),"",OFFSET('Smelter Reference List'!$C$4,$S1470-4,0)&amp;"")</f>
        <v/>
      </c>
      <c r="E1470" s="161" t="str">
        <f ca="1">IF(ISERROR($S1470),"",OFFSET('Smelter Reference List'!$D$4,$S1470-4,0)&amp;"")</f>
        <v/>
      </c>
      <c r="F1470" s="161" t="str">
        <f ca="1">IF(ISERROR($S1470),"",OFFSET('Smelter Reference List'!$E$4,$S1470-4,0))</f>
        <v/>
      </c>
      <c r="G1470" s="161" t="str">
        <f ca="1">IF(C1470=$U$4,"Enter smelter details", IF(ISERROR($S1470),"",OFFSET('Smelter Reference List'!$F$4,$S1470-4,0)))</f>
        <v/>
      </c>
      <c r="H1470" s="247" t="str">
        <f ca="1">IF(ISERROR($S1470),"",OFFSET('Smelter Reference List'!$G$4,$S1470-4,0))</f>
        <v/>
      </c>
      <c r="I1470" s="248" t="str">
        <f ca="1">IF(ISERROR($S1470),"",OFFSET('Smelter Reference List'!$H$4,$S1470-4,0))</f>
        <v/>
      </c>
      <c r="J1470" s="248" t="str">
        <f ca="1">IF(ISERROR($S1470),"",OFFSET('Smelter Reference List'!$I$4,$S1470-4,0))</f>
        <v/>
      </c>
      <c r="K1470" s="245"/>
      <c r="L1470" s="245"/>
      <c r="M1470" s="245"/>
      <c r="N1470" s="245"/>
      <c r="O1470" s="245"/>
      <c r="P1470" s="245"/>
      <c r="Q1470" s="246"/>
      <c r="R1470" s="233"/>
      <c r="S1470" s="234" t="e">
        <f>IF(C1470="",NA(),MATCH($B1470&amp;$C1470,'Smelter Reference List'!$J:$J,0))</f>
        <v>#N/A</v>
      </c>
      <c r="T1470" s="235"/>
      <c r="U1470" s="235">
        <f t="shared" ca="1" si="44"/>
        <v>0</v>
      </c>
      <c r="V1470" s="235"/>
      <c r="W1470" s="235"/>
      <c r="Y1470" s="228" t="str">
        <f t="shared" si="45"/>
        <v/>
      </c>
    </row>
    <row r="1471" spans="1:25" s="228" customFormat="1" ht="20.25">
      <c r="A1471" s="257"/>
      <c r="B1471" s="232" t="str">
        <f>IF(LEN(A1471)=0,"",INDEX('Smelter Reference List'!$A:$A,MATCH($A1471,'Smelter Reference List'!$E:$E,0)))</f>
        <v/>
      </c>
      <c r="C1471" s="297" t="str">
        <f>IF(LEN(A1471)=0,"",INDEX('Smelter Reference List'!$C:$C,MATCH($A1471,'Smelter Reference List'!$E:$E,0)))</f>
        <v/>
      </c>
      <c r="D1471" s="161" t="str">
        <f ca="1">IF(ISERROR($S1471),"",OFFSET('Smelter Reference List'!$C$4,$S1471-4,0)&amp;"")</f>
        <v/>
      </c>
      <c r="E1471" s="161" t="str">
        <f ca="1">IF(ISERROR($S1471),"",OFFSET('Smelter Reference List'!$D$4,$S1471-4,0)&amp;"")</f>
        <v/>
      </c>
      <c r="F1471" s="161" t="str">
        <f ca="1">IF(ISERROR($S1471),"",OFFSET('Smelter Reference List'!$E$4,$S1471-4,0))</f>
        <v/>
      </c>
      <c r="G1471" s="161" t="str">
        <f ca="1">IF(C1471=$U$4,"Enter smelter details", IF(ISERROR($S1471),"",OFFSET('Smelter Reference List'!$F$4,$S1471-4,0)))</f>
        <v/>
      </c>
      <c r="H1471" s="247" t="str">
        <f ca="1">IF(ISERROR($S1471),"",OFFSET('Smelter Reference List'!$G$4,$S1471-4,0))</f>
        <v/>
      </c>
      <c r="I1471" s="248" t="str">
        <f ca="1">IF(ISERROR($S1471),"",OFFSET('Smelter Reference List'!$H$4,$S1471-4,0))</f>
        <v/>
      </c>
      <c r="J1471" s="248" t="str">
        <f ca="1">IF(ISERROR($S1471),"",OFFSET('Smelter Reference List'!$I$4,$S1471-4,0))</f>
        <v/>
      </c>
      <c r="K1471" s="245"/>
      <c r="L1471" s="245"/>
      <c r="M1471" s="245"/>
      <c r="N1471" s="245"/>
      <c r="O1471" s="245"/>
      <c r="P1471" s="245"/>
      <c r="Q1471" s="246"/>
      <c r="R1471" s="233"/>
      <c r="S1471" s="234" t="e">
        <f>IF(C1471="",NA(),MATCH($B1471&amp;$C1471,'Smelter Reference List'!$J:$J,0))</f>
        <v>#N/A</v>
      </c>
      <c r="T1471" s="235"/>
      <c r="U1471" s="235">
        <f t="shared" ca="1" si="44"/>
        <v>0</v>
      </c>
      <c r="V1471" s="235"/>
      <c r="W1471" s="235"/>
      <c r="Y1471" s="228" t="str">
        <f t="shared" si="45"/>
        <v/>
      </c>
    </row>
    <row r="1472" spans="1:25" s="228" customFormat="1" ht="20.25">
      <c r="A1472" s="257"/>
      <c r="B1472" s="232" t="str">
        <f>IF(LEN(A1472)=0,"",INDEX('Smelter Reference List'!$A:$A,MATCH($A1472,'Smelter Reference List'!$E:$E,0)))</f>
        <v/>
      </c>
      <c r="C1472" s="297" t="str">
        <f>IF(LEN(A1472)=0,"",INDEX('Smelter Reference List'!$C:$C,MATCH($A1472,'Smelter Reference List'!$E:$E,0)))</f>
        <v/>
      </c>
      <c r="D1472" s="161" t="str">
        <f ca="1">IF(ISERROR($S1472),"",OFFSET('Smelter Reference List'!$C$4,$S1472-4,0)&amp;"")</f>
        <v/>
      </c>
      <c r="E1472" s="161" t="str">
        <f ca="1">IF(ISERROR($S1472),"",OFFSET('Smelter Reference List'!$D$4,$S1472-4,0)&amp;"")</f>
        <v/>
      </c>
      <c r="F1472" s="161" t="str">
        <f ca="1">IF(ISERROR($S1472),"",OFFSET('Smelter Reference List'!$E$4,$S1472-4,0))</f>
        <v/>
      </c>
      <c r="G1472" s="161" t="str">
        <f ca="1">IF(C1472=$U$4,"Enter smelter details", IF(ISERROR($S1472),"",OFFSET('Smelter Reference List'!$F$4,$S1472-4,0)))</f>
        <v/>
      </c>
      <c r="H1472" s="247" t="str">
        <f ca="1">IF(ISERROR($S1472),"",OFFSET('Smelter Reference List'!$G$4,$S1472-4,0))</f>
        <v/>
      </c>
      <c r="I1472" s="248" t="str">
        <f ca="1">IF(ISERROR($S1472),"",OFFSET('Smelter Reference List'!$H$4,$S1472-4,0))</f>
        <v/>
      </c>
      <c r="J1472" s="248" t="str">
        <f ca="1">IF(ISERROR($S1472),"",OFFSET('Smelter Reference List'!$I$4,$S1472-4,0))</f>
        <v/>
      </c>
      <c r="K1472" s="245"/>
      <c r="L1472" s="245"/>
      <c r="M1472" s="245"/>
      <c r="N1472" s="245"/>
      <c r="O1472" s="245"/>
      <c r="P1472" s="245"/>
      <c r="Q1472" s="246"/>
      <c r="R1472" s="233"/>
      <c r="S1472" s="234" t="e">
        <f>IF(C1472="",NA(),MATCH($B1472&amp;$C1472,'Smelter Reference List'!$J:$J,0))</f>
        <v>#N/A</v>
      </c>
      <c r="T1472" s="235"/>
      <c r="U1472" s="235">
        <f t="shared" ca="1" si="44"/>
        <v>0</v>
      </c>
      <c r="V1472" s="235"/>
      <c r="W1472" s="235"/>
      <c r="Y1472" s="228" t="str">
        <f t="shared" si="45"/>
        <v/>
      </c>
    </row>
    <row r="1473" spans="1:25" s="228" customFormat="1" ht="20.25">
      <c r="A1473" s="257"/>
      <c r="B1473" s="232" t="str">
        <f>IF(LEN(A1473)=0,"",INDEX('Smelter Reference List'!$A:$A,MATCH($A1473,'Smelter Reference List'!$E:$E,0)))</f>
        <v/>
      </c>
      <c r="C1473" s="297" t="str">
        <f>IF(LEN(A1473)=0,"",INDEX('Smelter Reference List'!$C:$C,MATCH($A1473,'Smelter Reference List'!$E:$E,0)))</f>
        <v/>
      </c>
      <c r="D1473" s="161" t="str">
        <f ca="1">IF(ISERROR($S1473),"",OFFSET('Smelter Reference List'!$C$4,$S1473-4,0)&amp;"")</f>
        <v/>
      </c>
      <c r="E1473" s="161" t="str">
        <f ca="1">IF(ISERROR($S1473),"",OFFSET('Smelter Reference List'!$D$4,$S1473-4,0)&amp;"")</f>
        <v/>
      </c>
      <c r="F1473" s="161" t="str">
        <f ca="1">IF(ISERROR($S1473),"",OFFSET('Smelter Reference List'!$E$4,$S1473-4,0))</f>
        <v/>
      </c>
      <c r="G1473" s="161" t="str">
        <f ca="1">IF(C1473=$U$4,"Enter smelter details", IF(ISERROR($S1473),"",OFFSET('Smelter Reference List'!$F$4,$S1473-4,0)))</f>
        <v/>
      </c>
      <c r="H1473" s="247" t="str">
        <f ca="1">IF(ISERROR($S1473),"",OFFSET('Smelter Reference List'!$G$4,$S1473-4,0))</f>
        <v/>
      </c>
      <c r="I1473" s="248" t="str">
        <f ca="1">IF(ISERROR($S1473),"",OFFSET('Smelter Reference List'!$H$4,$S1473-4,0))</f>
        <v/>
      </c>
      <c r="J1473" s="248" t="str">
        <f ca="1">IF(ISERROR($S1473),"",OFFSET('Smelter Reference List'!$I$4,$S1473-4,0))</f>
        <v/>
      </c>
      <c r="K1473" s="245"/>
      <c r="L1473" s="245"/>
      <c r="M1473" s="245"/>
      <c r="N1473" s="245"/>
      <c r="O1473" s="245"/>
      <c r="P1473" s="245"/>
      <c r="Q1473" s="246"/>
      <c r="R1473" s="233"/>
      <c r="S1473" s="234" t="e">
        <f>IF(C1473="",NA(),MATCH($B1473&amp;$C1473,'Smelter Reference List'!$J:$J,0))</f>
        <v>#N/A</v>
      </c>
      <c r="T1473" s="235"/>
      <c r="U1473" s="235">
        <f t="shared" ca="1" si="44"/>
        <v>0</v>
      </c>
      <c r="V1473" s="235"/>
      <c r="W1473" s="235"/>
      <c r="Y1473" s="228" t="str">
        <f t="shared" si="45"/>
        <v/>
      </c>
    </row>
    <row r="1474" spans="1:25" s="228" customFormat="1" ht="20.25">
      <c r="A1474" s="257"/>
      <c r="B1474" s="232" t="str">
        <f>IF(LEN(A1474)=0,"",INDEX('Smelter Reference List'!$A:$A,MATCH($A1474,'Smelter Reference List'!$E:$E,0)))</f>
        <v/>
      </c>
      <c r="C1474" s="297" t="str">
        <f>IF(LEN(A1474)=0,"",INDEX('Smelter Reference List'!$C:$C,MATCH($A1474,'Smelter Reference List'!$E:$E,0)))</f>
        <v/>
      </c>
      <c r="D1474" s="161" t="str">
        <f ca="1">IF(ISERROR($S1474),"",OFFSET('Smelter Reference List'!$C$4,$S1474-4,0)&amp;"")</f>
        <v/>
      </c>
      <c r="E1474" s="161" t="str">
        <f ca="1">IF(ISERROR($S1474),"",OFFSET('Smelter Reference List'!$D$4,$S1474-4,0)&amp;"")</f>
        <v/>
      </c>
      <c r="F1474" s="161" t="str">
        <f ca="1">IF(ISERROR($S1474),"",OFFSET('Smelter Reference List'!$E$4,$S1474-4,0))</f>
        <v/>
      </c>
      <c r="G1474" s="161" t="str">
        <f ca="1">IF(C1474=$U$4,"Enter smelter details", IF(ISERROR($S1474),"",OFFSET('Smelter Reference List'!$F$4,$S1474-4,0)))</f>
        <v/>
      </c>
      <c r="H1474" s="247" t="str">
        <f ca="1">IF(ISERROR($S1474),"",OFFSET('Smelter Reference List'!$G$4,$S1474-4,0))</f>
        <v/>
      </c>
      <c r="I1474" s="248" t="str">
        <f ca="1">IF(ISERROR($S1474),"",OFFSET('Smelter Reference List'!$H$4,$S1474-4,0))</f>
        <v/>
      </c>
      <c r="J1474" s="248" t="str">
        <f ca="1">IF(ISERROR($S1474),"",OFFSET('Smelter Reference List'!$I$4,$S1474-4,0))</f>
        <v/>
      </c>
      <c r="K1474" s="245"/>
      <c r="L1474" s="245"/>
      <c r="M1474" s="245"/>
      <c r="N1474" s="245"/>
      <c r="O1474" s="245"/>
      <c r="P1474" s="245"/>
      <c r="Q1474" s="246"/>
      <c r="R1474" s="233"/>
      <c r="S1474" s="234" t="e">
        <f>IF(C1474="",NA(),MATCH($B1474&amp;$C1474,'Smelter Reference List'!$J:$J,0))</f>
        <v>#N/A</v>
      </c>
      <c r="T1474" s="235"/>
      <c r="U1474" s="235">
        <f t="shared" ca="1" si="44"/>
        <v>0</v>
      </c>
      <c r="V1474" s="235"/>
      <c r="W1474" s="235"/>
      <c r="Y1474" s="228" t="str">
        <f t="shared" si="45"/>
        <v/>
      </c>
    </row>
    <row r="1475" spans="1:25" s="228" customFormat="1" ht="20.25">
      <c r="A1475" s="257"/>
      <c r="B1475" s="232" t="str">
        <f>IF(LEN(A1475)=0,"",INDEX('Smelter Reference List'!$A:$A,MATCH($A1475,'Smelter Reference List'!$E:$E,0)))</f>
        <v/>
      </c>
      <c r="C1475" s="297" t="str">
        <f>IF(LEN(A1475)=0,"",INDEX('Smelter Reference List'!$C:$C,MATCH($A1475,'Smelter Reference List'!$E:$E,0)))</f>
        <v/>
      </c>
      <c r="D1475" s="161" t="str">
        <f ca="1">IF(ISERROR($S1475),"",OFFSET('Smelter Reference List'!$C$4,$S1475-4,0)&amp;"")</f>
        <v/>
      </c>
      <c r="E1475" s="161" t="str">
        <f ca="1">IF(ISERROR($S1475),"",OFFSET('Smelter Reference List'!$D$4,$S1475-4,0)&amp;"")</f>
        <v/>
      </c>
      <c r="F1475" s="161" t="str">
        <f ca="1">IF(ISERROR($S1475),"",OFFSET('Smelter Reference List'!$E$4,$S1475-4,0))</f>
        <v/>
      </c>
      <c r="G1475" s="161" t="str">
        <f ca="1">IF(C1475=$U$4,"Enter smelter details", IF(ISERROR($S1475),"",OFFSET('Smelter Reference List'!$F$4,$S1475-4,0)))</f>
        <v/>
      </c>
      <c r="H1475" s="247" t="str">
        <f ca="1">IF(ISERROR($S1475),"",OFFSET('Smelter Reference List'!$G$4,$S1475-4,0))</f>
        <v/>
      </c>
      <c r="I1475" s="248" t="str">
        <f ca="1">IF(ISERROR($S1475),"",OFFSET('Smelter Reference List'!$H$4,$S1475-4,0))</f>
        <v/>
      </c>
      <c r="J1475" s="248" t="str">
        <f ca="1">IF(ISERROR($S1475),"",OFFSET('Smelter Reference List'!$I$4,$S1475-4,0))</f>
        <v/>
      </c>
      <c r="K1475" s="245"/>
      <c r="L1475" s="245"/>
      <c r="M1475" s="245"/>
      <c r="N1475" s="245"/>
      <c r="O1475" s="245"/>
      <c r="P1475" s="245"/>
      <c r="Q1475" s="246"/>
      <c r="R1475" s="233"/>
      <c r="S1475" s="234" t="e">
        <f>IF(C1475="",NA(),MATCH($B1475&amp;$C1475,'Smelter Reference List'!$J:$J,0))</f>
        <v>#N/A</v>
      </c>
      <c r="T1475" s="235"/>
      <c r="U1475" s="235">
        <f t="shared" ca="1" si="44"/>
        <v>0</v>
      </c>
      <c r="V1475" s="235"/>
      <c r="W1475" s="235"/>
      <c r="Y1475" s="228" t="str">
        <f t="shared" si="45"/>
        <v/>
      </c>
    </row>
    <row r="1476" spans="1:25" s="228" customFormat="1" ht="20.25">
      <c r="A1476" s="257"/>
      <c r="B1476" s="232" t="str">
        <f>IF(LEN(A1476)=0,"",INDEX('Smelter Reference List'!$A:$A,MATCH($A1476,'Smelter Reference List'!$E:$E,0)))</f>
        <v/>
      </c>
      <c r="C1476" s="297" t="str">
        <f>IF(LEN(A1476)=0,"",INDEX('Smelter Reference List'!$C:$C,MATCH($A1476,'Smelter Reference List'!$E:$E,0)))</f>
        <v/>
      </c>
      <c r="D1476" s="161" t="str">
        <f ca="1">IF(ISERROR($S1476),"",OFFSET('Smelter Reference List'!$C$4,$S1476-4,0)&amp;"")</f>
        <v/>
      </c>
      <c r="E1476" s="161" t="str">
        <f ca="1">IF(ISERROR($S1476),"",OFFSET('Smelter Reference List'!$D$4,$S1476-4,0)&amp;"")</f>
        <v/>
      </c>
      <c r="F1476" s="161" t="str">
        <f ca="1">IF(ISERROR($S1476),"",OFFSET('Smelter Reference List'!$E$4,$S1476-4,0))</f>
        <v/>
      </c>
      <c r="G1476" s="161" t="str">
        <f ca="1">IF(C1476=$U$4,"Enter smelter details", IF(ISERROR($S1476),"",OFFSET('Smelter Reference List'!$F$4,$S1476-4,0)))</f>
        <v/>
      </c>
      <c r="H1476" s="247" t="str">
        <f ca="1">IF(ISERROR($S1476),"",OFFSET('Smelter Reference List'!$G$4,$S1476-4,0))</f>
        <v/>
      </c>
      <c r="I1476" s="248" t="str">
        <f ca="1">IF(ISERROR($S1476),"",OFFSET('Smelter Reference List'!$H$4,$S1476-4,0))</f>
        <v/>
      </c>
      <c r="J1476" s="248" t="str">
        <f ca="1">IF(ISERROR($S1476),"",OFFSET('Smelter Reference List'!$I$4,$S1476-4,0))</f>
        <v/>
      </c>
      <c r="K1476" s="245"/>
      <c r="L1476" s="245"/>
      <c r="M1476" s="245"/>
      <c r="N1476" s="245"/>
      <c r="O1476" s="245"/>
      <c r="P1476" s="245"/>
      <c r="Q1476" s="246"/>
      <c r="R1476" s="233"/>
      <c r="S1476" s="234" t="e">
        <f>IF(C1476="",NA(),MATCH($B1476&amp;$C1476,'Smelter Reference List'!$J:$J,0))</f>
        <v>#N/A</v>
      </c>
      <c r="T1476" s="235"/>
      <c r="U1476" s="235">
        <f t="shared" ca="1" si="44"/>
        <v>0</v>
      </c>
      <c r="V1476" s="235"/>
      <c r="W1476" s="235"/>
      <c r="Y1476" s="228" t="str">
        <f t="shared" si="45"/>
        <v/>
      </c>
    </row>
    <row r="1477" spans="1:25" s="228" customFormat="1" ht="20.25">
      <c r="A1477" s="257"/>
      <c r="B1477" s="232" t="str">
        <f>IF(LEN(A1477)=0,"",INDEX('Smelter Reference List'!$A:$A,MATCH($A1477,'Smelter Reference List'!$E:$E,0)))</f>
        <v/>
      </c>
      <c r="C1477" s="297" t="str">
        <f>IF(LEN(A1477)=0,"",INDEX('Smelter Reference List'!$C:$C,MATCH($A1477,'Smelter Reference List'!$E:$E,0)))</f>
        <v/>
      </c>
      <c r="D1477" s="161" t="str">
        <f ca="1">IF(ISERROR($S1477),"",OFFSET('Smelter Reference List'!$C$4,$S1477-4,0)&amp;"")</f>
        <v/>
      </c>
      <c r="E1477" s="161" t="str">
        <f ca="1">IF(ISERROR($S1477),"",OFFSET('Smelter Reference List'!$D$4,$S1477-4,0)&amp;"")</f>
        <v/>
      </c>
      <c r="F1477" s="161" t="str">
        <f ca="1">IF(ISERROR($S1477),"",OFFSET('Smelter Reference List'!$E$4,$S1477-4,0))</f>
        <v/>
      </c>
      <c r="G1477" s="161" t="str">
        <f ca="1">IF(C1477=$U$4,"Enter smelter details", IF(ISERROR($S1477),"",OFFSET('Smelter Reference List'!$F$4,$S1477-4,0)))</f>
        <v/>
      </c>
      <c r="H1477" s="247" t="str">
        <f ca="1">IF(ISERROR($S1477),"",OFFSET('Smelter Reference List'!$G$4,$S1477-4,0))</f>
        <v/>
      </c>
      <c r="I1477" s="248" t="str">
        <f ca="1">IF(ISERROR($S1477),"",OFFSET('Smelter Reference List'!$H$4,$S1477-4,0))</f>
        <v/>
      </c>
      <c r="J1477" s="248" t="str">
        <f ca="1">IF(ISERROR($S1477),"",OFFSET('Smelter Reference List'!$I$4,$S1477-4,0))</f>
        <v/>
      </c>
      <c r="K1477" s="245"/>
      <c r="L1477" s="245"/>
      <c r="M1477" s="245"/>
      <c r="N1477" s="245"/>
      <c r="O1477" s="245"/>
      <c r="P1477" s="245"/>
      <c r="Q1477" s="246"/>
      <c r="R1477" s="233"/>
      <c r="S1477" s="234" t="e">
        <f>IF(C1477="",NA(),MATCH($B1477&amp;$C1477,'Smelter Reference List'!$J:$J,0))</f>
        <v>#N/A</v>
      </c>
      <c r="T1477" s="235"/>
      <c r="U1477" s="235">
        <f t="shared" ca="1" si="44"/>
        <v>0</v>
      </c>
      <c r="V1477" s="235"/>
      <c r="W1477" s="235"/>
      <c r="Y1477" s="228" t="str">
        <f t="shared" si="45"/>
        <v/>
      </c>
    </row>
    <row r="1478" spans="1:25" s="228" customFormat="1" ht="20.25">
      <c r="A1478" s="257"/>
      <c r="B1478" s="232" t="str">
        <f>IF(LEN(A1478)=0,"",INDEX('Smelter Reference List'!$A:$A,MATCH($A1478,'Smelter Reference List'!$E:$E,0)))</f>
        <v/>
      </c>
      <c r="C1478" s="297" t="str">
        <f>IF(LEN(A1478)=0,"",INDEX('Smelter Reference List'!$C:$C,MATCH($A1478,'Smelter Reference List'!$E:$E,0)))</f>
        <v/>
      </c>
      <c r="D1478" s="161" t="str">
        <f ca="1">IF(ISERROR($S1478),"",OFFSET('Smelter Reference List'!$C$4,$S1478-4,0)&amp;"")</f>
        <v/>
      </c>
      <c r="E1478" s="161" t="str">
        <f ca="1">IF(ISERROR($S1478),"",OFFSET('Smelter Reference List'!$D$4,$S1478-4,0)&amp;"")</f>
        <v/>
      </c>
      <c r="F1478" s="161" t="str">
        <f ca="1">IF(ISERROR($S1478),"",OFFSET('Smelter Reference List'!$E$4,$S1478-4,0))</f>
        <v/>
      </c>
      <c r="G1478" s="161" t="str">
        <f ca="1">IF(C1478=$U$4,"Enter smelter details", IF(ISERROR($S1478),"",OFFSET('Smelter Reference List'!$F$4,$S1478-4,0)))</f>
        <v/>
      </c>
      <c r="H1478" s="247" t="str">
        <f ca="1">IF(ISERROR($S1478),"",OFFSET('Smelter Reference List'!$G$4,$S1478-4,0))</f>
        <v/>
      </c>
      <c r="I1478" s="248" t="str">
        <f ca="1">IF(ISERROR($S1478),"",OFFSET('Smelter Reference List'!$H$4,$S1478-4,0))</f>
        <v/>
      </c>
      <c r="J1478" s="248" t="str">
        <f ca="1">IF(ISERROR($S1478),"",OFFSET('Smelter Reference List'!$I$4,$S1478-4,0))</f>
        <v/>
      </c>
      <c r="K1478" s="245"/>
      <c r="L1478" s="245"/>
      <c r="M1478" s="245"/>
      <c r="N1478" s="245"/>
      <c r="O1478" s="245"/>
      <c r="P1478" s="245"/>
      <c r="Q1478" s="246"/>
      <c r="R1478" s="233"/>
      <c r="S1478" s="234" t="e">
        <f>IF(C1478="",NA(),MATCH($B1478&amp;$C1478,'Smelter Reference List'!$J:$J,0))</f>
        <v>#N/A</v>
      </c>
      <c r="T1478" s="235"/>
      <c r="U1478" s="235">
        <f t="shared" ref="U1478:U1541" ca="1" si="46">IF(AND(C1478="Smelter not listed",OR(LEN(D1478)=0,LEN(E1478)=0)),1,0)</f>
        <v>0</v>
      </c>
      <c r="V1478" s="235"/>
      <c r="W1478" s="235"/>
      <c r="Y1478" s="228" t="str">
        <f t="shared" ref="Y1478:Y1541" si="47">B1478&amp;C1478</f>
        <v/>
      </c>
    </row>
    <row r="1479" spans="1:25" s="228" customFormat="1" ht="20.25">
      <c r="A1479" s="257"/>
      <c r="B1479" s="232" t="str">
        <f>IF(LEN(A1479)=0,"",INDEX('Smelter Reference List'!$A:$A,MATCH($A1479,'Smelter Reference List'!$E:$E,0)))</f>
        <v/>
      </c>
      <c r="C1479" s="297" t="str">
        <f>IF(LEN(A1479)=0,"",INDEX('Smelter Reference List'!$C:$C,MATCH($A1479,'Smelter Reference List'!$E:$E,0)))</f>
        <v/>
      </c>
      <c r="D1479" s="161" t="str">
        <f ca="1">IF(ISERROR($S1479),"",OFFSET('Smelter Reference List'!$C$4,$S1479-4,0)&amp;"")</f>
        <v/>
      </c>
      <c r="E1479" s="161" t="str">
        <f ca="1">IF(ISERROR($S1479),"",OFFSET('Smelter Reference List'!$D$4,$S1479-4,0)&amp;"")</f>
        <v/>
      </c>
      <c r="F1479" s="161" t="str">
        <f ca="1">IF(ISERROR($S1479),"",OFFSET('Smelter Reference List'!$E$4,$S1479-4,0))</f>
        <v/>
      </c>
      <c r="G1479" s="161" t="str">
        <f ca="1">IF(C1479=$U$4,"Enter smelter details", IF(ISERROR($S1479),"",OFFSET('Smelter Reference List'!$F$4,$S1479-4,0)))</f>
        <v/>
      </c>
      <c r="H1479" s="247" t="str">
        <f ca="1">IF(ISERROR($S1479),"",OFFSET('Smelter Reference List'!$G$4,$S1479-4,0))</f>
        <v/>
      </c>
      <c r="I1479" s="248" t="str">
        <f ca="1">IF(ISERROR($S1479),"",OFFSET('Smelter Reference List'!$H$4,$S1479-4,0))</f>
        <v/>
      </c>
      <c r="J1479" s="248" t="str">
        <f ca="1">IF(ISERROR($S1479),"",OFFSET('Smelter Reference List'!$I$4,$S1479-4,0))</f>
        <v/>
      </c>
      <c r="K1479" s="245"/>
      <c r="L1479" s="245"/>
      <c r="M1479" s="245"/>
      <c r="N1479" s="245"/>
      <c r="O1479" s="245"/>
      <c r="P1479" s="245"/>
      <c r="Q1479" s="246"/>
      <c r="R1479" s="233"/>
      <c r="S1479" s="234" t="e">
        <f>IF(C1479="",NA(),MATCH($B1479&amp;$C1479,'Smelter Reference List'!$J:$J,0))</f>
        <v>#N/A</v>
      </c>
      <c r="T1479" s="235"/>
      <c r="U1479" s="235">
        <f t="shared" ca="1" si="46"/>
        <v>0</v>
      </c>
      <c r="V1479" s="235"/>
      <c r="W1479" s="235"/>
      <c r="Y1479" s="228" t="str">
        <f t="shared" si="47"/>
        <v/>
      </c>
    </row>
    <row r="1480" spans="1:25" s="228" customFormat="1" ht="20.25">
      <c r="A1480" s="257"/>
      <c r="B1480" s="232" t="str">
        <f>IF(LEN(A1480)=0,"",INDEX('Smelter Reference List'!$A:$A,MATCH($A1480,'Smelter Reference List'!$E:$E,0)))</f>
        <v/>
      </c>
      <c r="C1480" s="297" t="str">
        <f>IF(LEN(A1480)=0,"",INDEX('Smelter Reference List'!$C:$C,MATCH($A1480,'Smelter Reference List'!$E:$E,0)))</f>
        <v/>
      </c>
      <c r="D1480" s="161" t="str">
        <f ca="1">IF(ISERROR($S1480),"",OFFSET('Smelter Reference List'!$C$4,$S1480-4,0)&amp;"")</f>
        <v/>
      </c>
      <c r="E1480" s="161" t="str">
        <f ca="1">IF(ISERROR($S1480),"",OFFSET('Smelter Reference List'!$D$4,$S1480-4,0)&amp;"")</f>
        <v/>
      </c>
      <c r="F1480" s="161" t="str">
        <f ca="1">IF(ISERROR($S1480),"",OFFSET('Smelter Reference List'!$E$4,$S1480-4,0))</f>
        <v/>
      </c>
      <c r="G1480" s="161" t="str">
        <f ca="1">IF(C1480=$U$4,"Enter smelter details", IF(ISERROR($S1480),"",OFFSET('Smelter Reference List'!$F$4,$S1480-4,0)))</f>
        <v/>
      </c>
      <c r="H1480" s="247" t="str">
        <f ca="1">IF(ISERROR($S1480),"",OFFSET('Smelter Reference List'!$G$4,$S1480-4,0))</f>
        <v/>
      </c>
      <c r="I1480" s="248" t="str">
        <f ca="1">IF(ISERROR($S1480),"",OFFSET('Smelter Reference List'!$H$4,$S1480-4,0))</f>
        <v/>
      </c>
      <c r="J1480" s="248" t="str">
        <f ca="1">IF(ISERROR($S1480),"",OFFSET('Smelter Reference List'!$I$4,$S1480-4,0))</f>
        <v/>
      </c>
      <c r="K1480" s="245"/>
      <c r="L1480" s="245"/>
      <c r="M1480" s="245"/>
      <c r="N1480" s="245"/>
      <c r="O1480" s="245"/>
      <c r="P1480" s="245"/>
      <c r="Q1480" s="246"/>
      <c r="R1480" s="233"/>
      <c r="S1480" s="234" t="e">
        <f>IF(C1480="",NA(),MATCH($B1480&amp;$C1480,'Smelter Reference List'!$J:$J,0))</f>
        <v>#N/A</v>
      </c>
      <c r="T1480" s="235"/>
      <c r="U1480" s="235">
        <f t="shared" ca="1" si="46"/>
        <v>0</v>
      </c>
      <c r="V1480" s="235"/>
      <c r="W1480" s="235"/>
      <c r="Y1480" s="228" t="str">
        <f t="shared" si="47"/>
        <v/>
      </c>
    </row>
    <row r="1481" spans="1:25" s="228" customFormat="1" ht="20.25">
      <c r="A1481" s="257"/>
      <c r="B1481" s="232" t="str">
        <f>IF(LEN(A1481)=0,"",INDEX('Smelter Reference List'!$A:$A,MATCH($A1481,'Smelter Reference List'!$E:$E,0)))</f>
        <v/>
      </c>
      <c r="C1481" s="297" t="str">
        <f>IF(LEN(A1481)=0,"",INDEX('Smelter Reference List'!$C:$C,MATCH($A1481,'Smelter Reference List'!$E:$E,0)))</f>
        <v/>
      </c>
      <c r="D1481" s="161" t="str">
        <f ca="1">IF(ISERROR($S1481),"",OFFSET('Smelter Reference List'!$C$4,$S1481-4,0)&amp;"")</f>
        <v/>
      </c>
      <c r="E1481" s="161" t="str">
        <f ca="1">IF(ISERROR($S1481),"",OFFSET('Smelter Reference List'!$D$4,$S1481-4,0)&amp;"")</f>
        <v/>
      </c>
      <c r="F1481" s="161" t="str">
        <f ca="1">IF(ISERROR($S1481),"",OFFSET('Smelter Reference List'!$E$4,$S1481-4,0))</f>
        <v/>
      </c>
      <c r="G1481" s="161" t="str">
        <f ca="1">IF(C1481=$U$4,"Enter smelter details", IF(ISERROR($S1481),"",OFFSET('Smelter Reference List'!$F$4,$S1481-4,0)))</f>
        <v/>
      </c>
      <c r="H1481" s="247" t="str">
        <f ca="1">IF(ISERROR($S1481),"",OFFSET('Smelter Reference List'!$G$4,$S1481-4,0))</f>
        <v/>
      </c>
      <c r="I1481" s="248" t="str">
        <f ca="1">IF(ISERROR($S1481),"",OFFSET('Smelter Reference List'!$H$4,$S1481-4,0))</f>
        <v/>
      </c>
      <c r="J1481" s="248" t="str">
        <f ca="1">IF(ISERROR($S1481),"",OFFSET('Smelter Reference List'!$I$4,$S1481-4,0))</f>
        <v/>
      </c>
      <c r="K1481" s="245"/>
      <c r="L1481" s="245"/>
      <c r="M1481" s="245"/>
      <c r="N1481" s="245"/>
      <c r="O1481" s="245"/>
      <c r="P1481" s="245"/>
      <c r="Q1481" s="246"/>
      <c r="R1481" s="233"/>
      <c r="S1481" s="234" t="e">
        <f>IF(C1481="",NA(),MATCH($B1481&amp;$C1481,'Smelter Reference List'!$J:$J,0))</f>
        <v>#N/A</v>
      </c>
      <c r="T1481" s="235"/>
      <c r="U1481" s="235">
        <f t="shared" ca="1" si="46"/>
        <v>0</v>
      </c>
      <c r="V1481" s="235"/>
      <c r="W1481" s="235"/>
      <c r="Y1481" s="228" t="str">
        <f t="shared" si="47"/>
        <v/>
      </c>
    </row>
    <row r="1482" spans="1:25" s="228" customFormat="1" ht="20.25">
      <c r="A1482" s="257"/>
      <c r="B1482" s="232" t="str">
        <f>IF(LEN(A1482)=0,"",INDEX('Smelter Reference List'!$A:$A,MATCH($A1482,'Smelter Reference List'!$E:$E,0)))</f>
        <v/>
      </c>
      <c r="C1482" s="297" t="str">
        <f>IF(LEN(A1482)=0,"",INDEX('Smelter Reference List'!$C:$C,MATCH($A1482,'Smelter Reference List'!$E:$E,0)))</f>
        <v/>
      </c>
      <c r="D1482" s="161" t="str">
        <f ca="1">IF(ISERROR($S1482),"",OFFSET('Smelter Reference List'!$C$4,$S1482-4,0)&amp;"")</f>
        <v/>
      </c>
      <c r="E1482" s="161" t="str">
        <f ca="1">IF(ISERROR($S1482),"",OFFSET('Smelter Reference List'!$D$4,$S1482-4,0)&amp;"")</f>
        <v/>
      </c>
      <c r="F1482" s="161" t="str">
        <f ca="1">IF(ISERROR($S1482),"",OFFSET('Smelter Reference List'!$E$4,$S1482-4,0))</f>
        <v/>
      </c>
      <c r="G1482" s="161" t="str">
        <f ca="1">IF(C1482=$U$4,"Enter smelter details", IF(ISERROR($S1482),"",OFFSET('Smelter Reference List'!$F$4,$S1482-4,0)))</f>
        <v/>
      </c>
      <c r="H1482" s="247" t="str">
        <f ca="1">IF(ISERROR($S1482),"",OFFSET('Smelter Reference List'!$G$4,$S1482-4,0))</f>
        <v/>
      </c>
      <c r="I1482" s="248" t="str">
        <f ca="1">IF(ISERROR($S1482),"",OFFSET('Smelter Reference List'!$H$4,$S1482-4,0))</f>
        <v/>
      </c>
      <c r="J1482" s="248" t="str">
        <f ca="1">IF(ISERROR($S1482),"",OFFSET('Smelter Reference List'!$I$4,$S1482-4,0))</f>
        <v/>
      </c>
      <c r="K1482" s="245"/>
      <c r="L1482" s="245"/>
      <c r="M1482" s="245"/>
      <c r="N1482" s="245"/>
      <c r="O1482" s="245"/>
      <c r="P1482" s="245"/>
      <c r="Q1482" s="246"/>
      <c r="R1482" s="233"/>
      <c r="S1482" s="234" t="e">
        <f>IF(C1482="",NA(),MATCH($B1482&amp;$C1482,'Smelter Reference List'!$J:$J,0))</f>
        <v>#N/A</v>
      </c>
      <c r="T1482" s="235"/>
      <c r="U1482" s="235">
        <f t="shared" ca="1" si="46"/>
        <v>0</v>
      </c>
      <c r="V1482" s="235"/>
      <c r="W1482" s="235"/>
      <c r="Y1482" s="228" t="str">
        <f t="shared" si="47"/>
        <v/>
      </c>
    </row>
    <row r="1483" spans="1:25" s="228" customFormat="1" ht="20.25">
      <c r="A1483" s="257"/>
      <c r="B1483" s="232" t="str">
        <f>IF(LEN(A1483)=0,"",INDEX('Smelter Reference List'!$A:$A,MATCH($A1483,'Smelter Reference List'!$E:$E,0)))</f>
        <v/>
      </c>
      <c r="C1483" s="297" t="str">
        <f>IF(LEN(A1483)=0,"",INDEX('Smelter Reference List'!$C:$C,MATCH($A1483,'Smelter Reference List'!$E:$E,0)))</f>
        <v/>
      </c>
      <c r="D1483" s="161" t="str">
        <f ca="1">IF(ISERROR($S1483),"",OFFSET('Smelter Reference List'!$C$4,$S1483-4,0)&amp;"")</f>
        <v/>
      </c>
      <c r="E1483" s="161" t="str">
        <f ca="1">IF(ISERROR($S1483),"",OFFSET('Smelter Reference List'!$D$4,$S1483-4,0)&amp;"")</f>
        <v/>
      </c>
      <c r="F1483" s="161" t="str">
        <f ca="1">IF(ISERROR($S1483),"",OFFSET('Smelter Reference List'!$E$4,$S1483-4,0))</f>
        <v/>
      </c>
      <c r="G1483" s="161" t="str">
        <f ca="1">IF(C1483=$U$4,"Enter smelter details", IF(ISERROR($S1483),"",OFFSET('Smelter Reference List'!$F$4,$S1483-4,0)))</f>
        <v/>
      </c>
      <c r="H1483" s="247" t="str">
        <f ca="1">IF(ISERROR($S1483),"",OFFSET('Smelter Reference List'!$G$4,$S1483-4,0))</f>
        <v/>
      </c>
      <c r="I1483" s="248" t="str">
        <f ca="1">IF(ISERROR($S1483),"",OFFSET('Smelter Reference List'!$H$4,$S1483-4,0))</f>
        <v/>
      </c>
      <c r="J1483" s="248" t="str">
        <f ca="1">IF(ISERROR($S1483),"",OFFSET('Smelter Reference List'!$I$4,$S1483-4,0))</f>
        <v/>
      </c>
      <c r="K1483" s="245"/>
      <c r="L1483" s="245"/>
      <c r="M1483" s="245"/>
      <c r="N1483" s="245"/>
      <c r="O1483" s="245"/>
      <c r="P1483" s="245"/>
      <c r="Q1483" s="246"/>
      <c r="R1483" s="233"/>
      <c r="S1483" s="234" t="e">
        <f>IF(C1483="",NA(),MATCH($B1483&amp;$C1483,'Smelter Reference List'!$J:$J,0))</f>
        <v>#N/A</v>
      </c>
      <c r="T1483" s="235"/>
      <c r="U1483" s="235">
        <f t="shared" ca="1" si="46"/>
        <v>0</v>
      </c>
      <c r="V1483" s="235"/>
      <c r="W1483" s="235"/>
      <c r="Y1483" s="228" t="str">
        <f t="shared" si="47"/>
        <v/>
      </c>
    </row>
    <row r="1484" spans="1:25" s="228" customFormat="1" ht="20.25">
      <c r="A1484" s="257"/>
      <c r="B1484" s="232" t="str">
        <f>IF(LEN(A1484)=0,"",INDEX('Smelter Reference List'!$A:$A,MATCH($A1484,'Smelter Reference List'!$E:$E,0)))</f>
        <v/>
      </c>
      <c r="C1484" s="297" t="str">
        <f>IF(LEN(A1484)=0,"",INDEX('Smelter Reference List'!$C:$C,MATCH($A1484,'Smelter Reference List'!$E:$E,0)))</f>
        <v/>
      </c>
      <c r="D1484" s="161" t="str">
        <f ca="1">IF(ISERROR($S1484),"",OFFSET('Smelter Reference List'!$C$4,$S1484-4,0)&amp;"")</f>
        <v/>
      </c>
      <c r="E1484" s="161" t="str">
        <f ca="1">IF(ISERROR($S1484),"",OFFSET('Smelter Reference List'!$D$4,$S1484-4,0)&amp;"")</f>
        <v/>
      </c>
      <c r="F1484" s="161" t="str">
        <f ca="1">IF(ISERROR($S1484),"",OFFSET('Smelter Reference List'!$E$4,$S1484-4,0))</f>
        <v/>
      </c>
      <c r="G1484" s="161" t="str">
        <f ca="1">IF(C1484=$U$4,"Enter smelter details", IF(ISERROR($S1484),"",OFFSET('Smelter Reference List'!$F$4,$S1484-4,0)))</f>
        <v/>
      </c>
      <c r="H1484" s="247" t="str">
        <f ca="1">IF(ISERROR($S1484),"",OFFSET('Smelter Reference List'!$G$4,$S1484-4,0))</f>
        <v/>
      </c>
      <c r="I1484" s="248" t="str">
        <f ca="1">IF(ISERROR($S1484),"",OFFSET('Smelter Reference List'!$H$4,$S1484-4,0))</f>
        <v/>
      </c>
      <c r="J1484" s="248" t="str">
        <f ca="1">IF(ISERROR($S1484),"",OFFSET('Smelter Reference List'!$I$4,$S1484-4,0))</f>
        <v/>
      </c>
      <c r="K1484" s="245"/>
      <c r="L1484" s="245"/>
      <c r="M1484" s="245"/>
      <c r="N1484" s="245"/>
      <c r="O1484" s="245"/>
      <c r="P1484" s="245"/>
      <c r="Q1484" s="246"/>
      <c r="R1484" s="233"/>
      <c r="S1484" s="234" t="e">
        <f>IF(C1484="",NA(),MATCH($B1484&amp;$C1484,'Smelter Reference List'!$J:$J,0))</f>
        <v>#N/A</v>
      </c>
      <c r="T1484" s="235"/>
      <c r="U1484" s="235">
        <f t="shared" ca="1" si="46"/>
        <v>0</v>
      </c>
      <c r="V1484" s="235"/>
      <c r="W1484" s="235"/>
      <c r="Y1484" s="228" t="str">
        <f t="shared" si="47"/>
        <v/>
      </c>
    </row>
    <row r="1485" spans="1:25" s="228" customFormat="1" ht="20.25">
      <c r="A1485" s="257"/>
      <c r="B1485" s="232" t="str">
        <f>IF(LEN(A1485)=0,"",INDEX('Smelter Reference List'!$A:$A,MATCH($A1485,'Smelter Reference List'!$E:$E,0)))</f>
        <v/>
      </c>
      <c r="C1485" s="297" t="str">
        <f>IF(LEN(A1485)=0,"",INDEX('Smelter Reference List'!$C:$C,MATCH($A1485,'Smelter Reference List'!$E:$E,0)))</f>
        <v/>
      </c>
      <c r="D1485" s="161" t="str">
        <f ca="1">IF(ISERROR($S1485),"",OFFSET('Smelter Reference List'!$C$4,$S1485-4,0)&amp;"")</f>
        <v/>
      </c>
      <c r="E1485" s="161" t="str">
        <f ca="1">IF(ISERROR($S1485),"",OFFSET('Smelter Reference List'!$D$4,$S1485-4,0)&amp;"")</f>
        <v/>
      </c>
      <c r="F1485" s="161" t="str">
        <f ca="1">IF(ISERROR($S1485),"",OFFSET('Smelter Reference List'!$E$4,$S1485-4,0))</f>
        <v/>
      </c>
      <c r="G1485" s="161" t="str">
        <f ca="1">IF(C1485=$U$4,"Enter smelter details", IF(ISERROR($S1485),"",OFFSET('Smelter Reference List'!$F$4,$S1485-4,0)))</f>
        <v/>
      </c>
      <c r="H1485" s="247" t="str">
        <f ca="1">IF(ISERROR($S1485),"",OFFSET('Smelter Reference List'!$G$4,$S1485-4,0))</f>
        <v/>
      </c>
      <c r="I1485" s="248" t="str">
        <f ca="1">IF(ISERROR($S1485),"",OFFSET('Smelter Reference List'!$H$4,$S1485-4,0))</f>
        <v/>
      </c>
      <c r="J1485" s="248" t="str">
        <f ca="1">IF(ISERROR($S1485),"",OFFSET('Smelter Reference List'!$I$4,$S1485-4,0))</f>
        <v/>
      </c>
      <c r="K1485" s="245"/>
      <c r="L1485" s="245"/>
      <c r="M1485" s="245"/>
      <c r="N1485" s="245"/>
      <c r="O1485" s="245"/>
      <c r="P1485" s="245"/>
      <c r="Q1485" s="246"/>
      <c r="R1485" s="233"/>
      <c r="S1485" s="234" t="e">
        <f>IF(C1485="",NA(),MATCH($B1485&amp;$C1485,'Smelter Reference List'!$J:$J,0))</f>
        <v>#N/A</v>
      </c>
      <c r="T1485" s="235"/>
      <c r="U1485" s="235">
        <f t="shared" ca="1" si="46"/>
        <v>0</v>
      </c>
      <c r="V1485" s="235"/>
      <c r="W1485" s="235"/>
      <c r="Y1485" s="228" t="str">
        <f t="shared" si="47"/>
        <v/>
      </c>
    </row>
    <row r="1486" spans="1:25" s="228" customFormat="1" ht="20.25">
      <c r="A1486" s="257"/>
      <c r="B1486" s="232" t="str">
        <f>IF(LEN(A1486)=0,"",INDEX('Smelter Reference List'!$A:$A,MATCH($A1486,'Smelter Reference List'!$E:$E,0)))</f>
        <v/>
      </c>
      <c r="C1486" s="297" t="str">
        <f>IF(LEN(A1486)=0,"",INDEX('Smelter Reference List'!$C:$C,MATCH($A1486,'Smelter Reference List'!$E:$E,0)))</f>
        <v/>
      </c>
      <c r="D1486" s="161" t="str">
        <f ca="1">IF(ISERROR($S1486),"",OFFSET('Smelter Reference List'!$C$4,$S1486-4,0)&amp;"")</f>
        <v/>
      </c>
      <c r="E1486" s="161" t="str">
        <f ca="1">IF(ISERROR($S1486),"",OFFSET('Smelter Reference List'!$D$4,$S1486-4,0)&amp;"")</f>
        <v/>
      </c>
      <c r="F1486" s="161" t="str">
        <f ca="1">IF(ISERROR($S1486),"",OFFSET('Smelter Reference List'!$E$4,$S1486-4,0))</f>
        <v/>
      </c>
      <c r="G1486" s="161" t="str">
        <f ca="1">IF(C1486=$U$4,"Enter smelter details", IF(ISERROR($S1486),"",OFFSET('Smelter Reference List'!$F$4,$S1486-4,0)))</f>
        <v/>
      </c>
      <c r="H1486" s="247" t="str">
        <f ca="1">IF(ISERROR($S1486),"",OFFSET('Smelter Reference List'!$G$4,$S1486-4,0))</f>
        <v/>
      </c>
      <c r="I1486" s="248" t="str">
        <f ca="1">IF(ISERROR($S1486),"",OFFSET('Smelter Reference List'!$H$4,$S1486-4,0))</f>
        <v/>
      </c>
      <c r="J1486" s="248" t="str">
        <f ca="1">IF(ISERROR($S1486),"",OFFSET('Smelter Reference List'!$I$4,$S1486-4,0))</f>
        <v/>
      </c>
      <c r="K1486" s="245"/>
      <c r="L1486" s="245"/>
      <c r="M1486" s="245"/>
      <c r="N1486" s="245"/>
      <c r="O1486" s="245"/>
      <c r="P1486" s="245"/>
      <c r="Q1486" s="246"/>
      <c r="R1486" s="233"/>
      <c r="S1486" s="234" t="e">
        <f>IF(C1486="",NA(),MATCH($B1486&amp;$C1486,'Smelter Reference List'!$J:$J,0))</f>
        <v>#N/A</v>
      </c>
      <c r="T1486" s="235"/>
      <c r="U1486" s="235">
        <f t="shared" ca="1" si="46"/>
        <v>0</v>
      </c>
      <c r="V1486" s="235"/>
      <c r="W1486" s="235"/>
      <c r="Y1486" s="228" t="str">
        <f t="shared" si="47"/>
        <v/>
      </c>
    </row>
    <row r="1487" spans="1:25" s="228" customFormat="1" ht="20.25">
      <c r="A1487" s="257"/>
      <c r="B1487" s="232" t="str">
        <f>IF(LEN(A1487)=0,"",INDEX('Smelter Reference List'!$A:$A,MATCH($A1487,'Smelter Reference List'!$E:$E,0)))</f>
        <v/>
      </c>
      <c r="C1487" s="297" t="str">
        <f>IF(LEN(A1487)=0,"",INDEX('Smelter Reference List'!$C:$C,MATCH($A1487,'Smelter Reference List'!$E:$E,0)))</f>
        <v/>
      </c>
      <c r="D1487" s="161" t="str">
        <f ca="1">IF(ISERROR($S1487),"",OFFSET('Smelter Reference List'!$C$4,$S1487-4,0)&amp;"")</f>
        <v/>
      </c>
      <c r="E1487" s="161" t="str">
        <f ca="1">IF(ISERROR($S1487),"",OFFSET('Smelter Reference List'!$D$4,$S1487-4,0)&amp;"")</f>
        <v/>
      </c>
      <c r="F1487" s="161" t="str">
        <f ca="1">IF(ISERROR($S1487),"",OFFSET('Smelter Reference List'!$E$4,$S1487-4,0))</f>
        <v/>
      </c>
      <c r="G1487" s="161" t="str">
        <f ca="1">IF(C1487=$U$4,"Enter smelter details", IF(ISERROR($S1487),"",OFFSET('Smelter Reference List'!$F$4,$S1487-4,0)))</f>
        <v/>
      </c>
      <c r="H1487" s="247" t="str">
        <f ca="1">IF(ISERROR($S1487),"",OFFSET('Smelter Reference List'!$G$4,$S1487-4,0))</f>
        <v/>
      </c>
      <c r="I1487" s="248" t="str">
        <f ca="1">IF(ISERROR($S1487),"",OFFSET('Smelter Reference List'!$H$4,$S1487-4,0))</f>
        <v/>
      </c>
      <c r="J1487" s="248" t="str">
        <f ca="1">IF(ISERROR($S1487),"",OFFSET('Smelter Reference List'!$I$4,$S1487-4,0))</f>
        <v/>
      </c>
      <c r="K1487" s="245"/>
      <c r="L1487" s="245"/>
      <c r="M1487" s="245"/>
      <c r="N1487" s="245"/>
      <c r="O1487" s="245"/>
      <c r="P1487" s="245"/>
      <c r="Q1487" s="246"/>
      <c r="R1487" s="233"/>
      <c r="S1487" s="234" t="e">
        <f>IF(C1487="",NA(),MATCH($B1487&amp;$C1487,'Smelter Reference List'!$J:$J,0))</f>
        <v>#N/A</v>
      </c>
      <c r="T1487" s="235"/>
      <c r="U1487" s="235">
        <f t="shared" ca="1" si="46"/>
        <v>0</v>
      </c>
      <c r="V1487" s="235"/>
      <c r="W1487" s="235"/>
      <c r="Y1487" s="228" t="str">
        <f t="shared" si="47"/>
        <v/>
      </c>
    </row>
    <row r="1488" spans="1:25" s="228" customFormat="1" ht="20.25">
      <c r="A1488" s="257"/>
      <c r="B1488" s="232" t="str">
        <f>IF(LEN(A1488)=0,"",INDEX('Smelter Reference List'!$A:$A,MATCH($A1488,'Smelter Reference List'!$E:$E,0)))</f>
        <v/>
      </c>
      <c r="C1488" s="297" t="str">
        <f>IF(LEN(A1488)=0,"",INDEX('Smelter Reference List'!$C:$C,MATCH($A1488,'Smelter Reference List'!$E:$E,0)))</f>
        <v/>
      </c>
      <c r="D1488" s="161" t="str">
        <f ca="1">IF(ISERROR($S1488),"",OFFSET('Smelter Reference List'!$C$4,$S1488-4,0)&amp;"")</f>
        <v/>
      </c>
      <c r="E1488" s="161" t="str">
        <f ca="1">IF(ISERROR($S1488),"",OFFSET('Smelter Reference List'!$D$4,$S1488-4,0)&amp;"")</f>
        <v/>
      </c>
      <c r="F1488" s="161" t="str">
        <f ca="1">IF(ISERROR($S1488),"",OFFSET('Smelter Reference List'!$E$4,$S1488-4,0))</f>
        <v/>
      </c>
      <c r="G1488" s="161" t="str">
        <f ca="1">IF(C1488=$U$4,"Enter smelter details", IF(ISERROR($S1488),"",OFFSET('Smelter Reference List'!$F$4,$S1488-4,0)))</f>
        <v/>
      </c>
      <c r="H1488" s="247" t="str">
        <f ca="1">IF(ISERROR($S1488),"",OFFSET('Smelter Reference List'!$G$4,$S1488-4,0))</f>
        <v/>
      </c>
      <c r="I1488" s="248" t="str">
        <f ca="1">IF(ISERROR($S1488),"",OFFSET('Smelter Reference List'!$H$4,$S1488-4,0))</f>
        <v/>
      </c>
      <c r="J1488" s="248" t="str">
        <f ca="1">IF(ISERROR($S1488),"",OFFSET('Smelter Reference List'!$I$4,$S1488-4,0))</f>
        <v/>
      </c>
      <c r="K1488" s="245"/>
      <c r="L1488" s="245"/>
      <c r="M1488" s="245"/>
      <c r="N1488" s="245"/>
      <c r="O1488" s="245"/>
      <c r="P1488" s="245"/>
      <c r="Q1488" s="246"/>
      <c r="R1488" s="233"/>
      <c r="S1488" s="234" t="e">
        <f>IF(C1488="",NA(),MATCH($B1488&amp;$C1488,'Smelter Reference List'!$J:$J,0))</f>
        <v>#N/A</v>
      </c>
      <c r="T1488" s="235"/>
      <c r="U1488" s="235">
        <f t="shared" ca="1" si="46"/>
        <v>0</v>
      </c>
      <c r="V1488" s="235"/>
      <c r="W1488" s="235"/>
      <c r="Y1488" s="228" t="str">
        <f t="shared" si="47"/>
        <v/>
      </c>
    </row>
    <row r="1489" spans="1:25" s="228" customFormat="1" ht="20.25">
      <c r="A1489" s="257"/>
      <c r="B1489" s="232" t="str">
        <f>IF(LEN(A1489)=0,"",INDEX('Smelter Reference List'!$A:$A,MATCH($A1489,'Smelter Reference List'!$E:$E,0)))</f>
        <v/>
      </c>
      <c r="C1489" s="297" t="str">
        <f>IF(LEN(A1489)=0,"",INDEX('Smelter Reference List'!$C:$C,MATCH($A1489,'Smelter Reference List'!$E:$E,0)))</f>
        <v/>
      </c>
      <c r="D1489" s="161" t="str">
        <f ca="1">IF(ISERROR($S1489),"",OFFSET('Smelter Reference List'!$C$4,$S1489-4,0)&amp;"")</f>
        <v/>
      </c>
      <c r="E1489" s="161" t="str">
        <f ca="1">IF(ISERROR($S1489),"",OFFSET('Smelter Reference List'!$D$4,$S1489-4,0)&amp;"")</f>
        <v/>
      </c>
      <c r="F1489" s="161" t="str">
        <f ca="1">IF(ISERROR($S1489),"",OFFSET('Smelter Reference List'!$E$4,$S1489-4,0))</f>
        <v/>
      </c>
      <c r="G1489" s="161" t="str">
        <f ca="1">IF(C1489=$U$4,"Enter smelter details", IF(ISERROR($S1489),"",OFFSET('Smelter Reference List'!$F$4,$S1489-4,0)))</f>
        <v/>
      </c>
      <c r="H1489" s="247" t="str">
        <f ca="1">IF(ISERROR($S1489),"",OFFSET('Smelter Reference List'!$G$4,$S1489-4,0))</f>
        <v/>
      </c>
      <c r="I1489" s="248" t="str">
        <f ca="1">IF(ISERROR($S1489),"",OFFSET('Smelter Reference List'!$H$4,$S1489-4,0))</f>
        <v/>
      </c>
      <c r="J1489" s="248" t="str">
        <f ca="1">IF(ISERROR($S1489),"",OFFSET('Smelter Reference List'!$I$4,$S1489-4,0))</f>
        <v/>
      </c>
      <c r="K1489" s="245"/>
      <c r="L1489" s="245"/>
      <c r="M1489" s="245"/>
      <c r="N1489" s="245"/>
      <c r="O1489" s="245"/>
      <c r="P1489" s="245"/>
      <c r="Q1489" s="246"/>
      <c r="R1489" s="233"/>
      <c r="S1489" s="234" t="e">
        <f>IF(C1489="",NA(),MATCH($B1489&amp;$C1489,'Smelter Reference List'!$J:$J,0))</f>
        <v>#N/A</v>
      </c>
      <c r="T1489" s="235"/>
      <c r="U1489" s="235">
        <f t="shared" ca="1" si="46"/>
        <v>0</v>
      </c>
      <c r="V1489" s="235"/>
      <c r="W1489" s="235"/>
      <c r="Y1489" s="228" t="str">
        <f t="shared" si="47"/>
        <v/>
      </c>
    </row>
    <row r="1490" spans="1:25" s="228" customFormat="1" ht="20.25">
      <c r="A1490" s="257"/>
      <c r="B1490" s="232" t="str">
        <f>IF(LEN(A1490)=0,"",INDEX('Smelter Reference List'!$A:$A,MATCH($A1490,'Smelter Reference List'!$E:$E,0)))</f>
        <v/>
      </c>
      <c r="C1490" s="297" t="str">
        <f>IF(LEN(A1490)=0,"",INDEX('Smelter Reference List'!$C:$C,MATCH($A1490,'Smelter Reference List'!$E:$E,0)))</f>
        <v/>
      </c>
      <c r="D1490" s="161" t="str">
        <f ca="1">IF(ISERROR($S1490),"",OFFSET('Smelter Reference List'!$C$4,$S1490-4,0)&amp;"")</f>
        <v/>
      </c>
      <c r="E1490" s="161" t="str">
        <f ca="1">IF(ISERROR($S1490),"",OFFSET('Smelter Reference List'!$D$4,$S1490-4,0)&amp;"")</f>
        <v/>
      </c>
      <c r="F1490" s="161" t="str">
        <f ca="1">IF(ISERROR($S1490),"",OFFSET('Smelter Reference List'!$E$4,$S1490-4,0))</f>
        <v/>
      </c>
      <c r="G1490" s="161" t="str">
        <f ca="1">IF(C1490=$U$4,"Enter smelter details", IF(ISERROR($S1490),"",OFFSET('Smelter Reference List'!$F$4,$S1490-4,0)))</f>
        <v/>
      </c>
      <c r="H1490" s="247" t="str">
        <f ca="1">IF(ISERROR($S1490),"",OFFSET('Smelter Reference List'!$G$4,$S1490-4,0))</f>
        <v/>
      </c>
      <c r="I1490" s="248" t="str">
        <f ca="1">IF(ISERROR($S1490),"",OFFSET('Smelter Reference List'!$H$4,$S1490-4,0))</f>
        <v/>
      </c>
      <c r="J1490" s="248" t="str">
        <f ca="1">IF(ISERROR($S1490),"",OFFSET('Smelter Reference List'!$I$4,$S1490-4,0))</f>
        <v/>
      </c>
      <c r="K1490" s="245"/>
      <c r="L1490" s="245"/>
      <c r="M1490" s="245"/>
      <c r="N1490" s="245"/>
      <c r="O1490" s="245"/>
      <c r="P1490" s="245"/>
      <c r="Q1490" s="246"/>
      <c r="R1490" s="233"/>
      <c r="S1490" s="234" t="e">
        <f>IF(C1490="",NA(),MATCH($B1490&amp;$C1490,'Smelter Reference List'!$J:$J,0))</f>
        <v>#N/A</v>
      </c>
      <c r="T1490" s="235"/>
      <c r="U1490" s="235">
        <f t="shared" ca="1" si="46"/>
        <v>0</v>
      </c>
      <c r="V1490" s="235"/>
      <c r="W1490" s="235"/>
      <c r="Y1490" s="228" t="str">
        <f t="shared" si="47"/>
        <v/>
      </c>
    </row>
    <row r="1491" spans="1:25" s="228" customFormat="1" ht="20.25">
      <c r="A1491" s="257"/>
      <c r="B1491" s="232" t="str">
        <f>IF(LEN(A1491)=0,"",INDEX('Smelter Reference List'!$A:$A,MATCH($A1491,'Smelter Reference List'!$E:$E,0)))</f>
        <v/>
      </c>
      <c r="C1491" s="297" t="str">
        <f>IF(LEN(A1491)=0,"",INDEX('Smelter Reference List'!$C:$C,MATCH($A1491,'Smelter Reference List'!$E:$E,0)))</f>
        <v/>
      </c>
      <c r="D1491" s="161" t="str">
        <f ca="1">IF(ISERROR($S1491),"",OFFSET('Smelter Reference List'!$C$4,$S1491-4,0)&amp;"")</f>
        <v/>
      </c>
      <c r="E1491" s="161" t="str">
        <f ca="1">IF(ISERROR($S1491),"",OFFSET('Smelter Reference List'!$D$4,$S1491-4,0)&amp;"")</f>
        <v/>
      </c>
      <c r="F1491" s="161" t="str">
        <f ca="1">IF(ISERROR($S1491),"",OFFSET('Smelter Reference List'!$E$4,$S1491-4,0))</f>
        <v/>
      </c>
      <c r="G1491" s="161" t="str">
        <f ca="1">IF(C1491=$U$4,"Enter smelter details", IF(ISERROR($S1491),"",OFFSET('Smelter Reference List'!$F$4,$S1491-4,0)))</f>
        <v/>
      </c>
      <c r="H1491" s="247" t="str">
        <f ca="1">IF(ISERROR($S1491),"",OFFSET('Smelter Reference List'!$G$4,$S1491-4,0))</f>
        <v/>
      </c>
      <c r="I1491" s="248" t="str">
        <f ca="1">IF(ISERROR($S1491),"",OFFSET('Smelter Reference List'!$H$4,$S1491-4,0))</f>
        <v/>
      </c>
      <c r="J1491" s="248" t="str">
        <f ca="1">IF(ISERROR($S1491),"",OFFSET('Smelter Reference List'!$I$4,$S1491-4,0))</f>
        <v/>
      </c>
      <c r="K1491" s="245"/>
      <c r="L1491" s="245"/>
      <c r="M1491" s="245"/>
      <c r="N1491" s="245"/>
      <c r="O1491" s="245"/>
      <c r="P1491" s="245"/>
      <c r="Q1491" s="246"/>
      <c r="R1491" s="233"/>
      <c r="S1491" s="234" t="e">
        <f>IF(C1491="",NA(),MATCH($B1491&amp;$C1491,'Smelter Reference List'!$J:$J,0))</f>
        <v>#N/A</v>
      </c>
      <c r="T1491" s="235"/>
      <c r="U1491" s="235">
        <f t="shared" ca="1" si="46"/>
        <v>0</v>
      </c>
      <c r="V1491" s="235"/>
      <c r="W1491" s="235"/>
      <c r="Y1491" s="228" t="str">
        <f t="shared" si="47"/>
        <v/>
      </c>
    </row>
    <row r="1492" spans="1:25" s="228" customFormat="1" ht="20.25">
      <c r="A1492" s="257"/>
      <c r="B1492" s="232" t="str">
        <f>IF(LEN(A1492)=0,"",INDEX('Smelter Reference List'!$A:$A,MATCH($A1492,'Smelter Reference List'!$E:$E,0)))</f>
        <v/>
      </c>
      <c r="C1492" s="297" t="str">
        <f>IF(LEN(A1492)=0,"",INDEX('Smelter Reference List'!$C:$C,MATCH($A1492,'Smelter Reference List'!$E:$E,0)))</f>
        <v/>
      </c>
      <c r="D1492" s="161" t="str">
        <f ca="1">IF(ISERROR($S1492),"",OFFSET('Smelter Reference List'!$C$4,$S1492-4,0)&amp;"")</f>
        <v/>
      </c>
      <c r="E1492" s="161" t="str">
        <f ca="1">IF(ISERROR($S1492),"",OFFSET('Smelter Reference List'!$D$4,$S1492-4,0)&amp;"")</f>
        <v/>
      </c>
      <c r="F1492" s="161" t="str">
        <f ca="1">IF(ISERROR($S1492),"",OFFSET('Smelter Reference List'!$E$4,$S1492-4,0))</f>
        <v/>
      </c>
      <c r="G1492" s="161" t="str">
        <f ca="1">IF(C1492=$U$4,"Enter smelter details", IF(ISERROR($S1492),"",OFFSET('Smelter Reference List'!$F$4,$S1492-4,0)))</f>
        <v/>
      </c>
      <c r="H1492" s="247" t="str">
        <f ca="1">IF(ISERROR($S1492),"",OFFSET('Smelter Reference List'!$G$4,$S1492-4,0))</f>
        <v/>
      </c>
      <c r="I1492" s="248" t="str">
        <f ca="1">IF(ISERROR($S1492),"",OFFSET('Smelter Reference List'!$H$4,$S1492-4,0))</f>
        <v/>
      </c>
      <c r="J1492" s="248" t="str">
        <f ca="1">IF(ISERROR($S1492),"",OFFSET('Smelter Reference List'!$I$4,$S1492-4,0))</f>
        <v/>
      </c>
      <c r="K1492" s="245"/>
      <c r="L1492" s="245"/>
      <c r="M1492" s="245"/>
      <c r="N1492" s="245"/>
      <c r="O1492" s="245"/>
      <c r="P1492" s="245"/>
      <c r="Q1492" s="246"/>
      <c r="R1492" s="233"/>
      <c r="S1492" s="234" t="e">
        <f>IF(C1492="",NA(),MATCH($B1492&amp;$C1492,'Smelter Reference List'!$J:$J,0))</f>
        <v>#N/A</v>
      </c>
      <c r="T1492" s="235"/>
      <c r="U1492" s="235">
        <f t="shared" ca="1" si="46"/>
        <v>0</v>
      </c>
      <c r="V1492" s="235"/>
      <c r="W1492" s="235"/>
      <c r="Y1492" s="228" t="str">
        <f t="shared" si="47"/>
        <v/>
      </c>
    </row>
    <row r="1493" spans="1:25" s="228" customFormat="1" ht="20.25">
      <c r="A1493" s="257"/>
      <c r="B1493" s="232" t="str">
        <f>IF(LEN(A1493)=0,"",INDEX('Smelter Reference List'!$A:$A,MATCH($A1493,'Smelter Reference List'!$E:$E,0)))</f>
        <v/>
      </c>
      <c r="C1493" s="297" t="str">
        <f>IF(LEN(A1493)=0,"",INDEX('Smelter Reference List'!$C:$C,MATCH($A1493,'Smelter Reference List'!$E:$E,0)))</f>
        <v/>
      </c>
      <c r="D1493" s="161" t="str">
        <f ca="1">IF(ISERROR($S1493),"",OFFSET('Smelter Reference List'!$C$4,$S1493-4,0)&amp;"")</f>
        <v/>
      </c>
      <c r="E1493" s="161" t="str">
        <f ca="1">IF(ISERROR($S1493),"",OFFSET('Smelter Reference List'!$D$4,$S1493-4,0)&amp;"")</f>
        <v/>
      </c>
      <c r="F1493" s="161" t="str">
        <f ca="1">IF(ISERROR($S1493),"",OFFSET('Smelter Reference List'!$E$4,$S1493-4,0))</f>
        <v/>
      </c>
      <c r="G1493" s="161" t="str">
        <f ca="1">IF(C1493=$U$4,"Enter smelter details", IF(ISERROR($S1493),"",OFFSET('Smelter Reference List'!$F$4,$S1493-4,0)))</f>
        <v/>
      </c>
      <c r="H1493" s="247" t="str">
        <f ca="1">IF(ISERROR($S1493),"",OFFSET('Smelter Reference List'!$G$4,$S1493-4,0))</f>
        <v/>
      </c>
      <c r="I1493" s="248" t="str">
        <f ca="1">IF(ISERROR($S1493),"",OFFSET('Smelter Reference List'!$H$4,$S1493-4,0))</f>
        <v/>
      </c>
      <c r="J1493" s="248" t="str">
        <f ca="1">IF(ISERROR($S1493),"",OFFSET('Smelter Reference List'!$I$4,$S1493-4,0))</f>
        <v/>
      </c>
      <c r="K1493" s="245"/>
      <c r="L1493" s="245"/>
      <c r="M1493" s="245"/>
      <c r="N1493" s="245"/>
      <c r="O1493" s="245"/>
      <c r="P1493" s="245"/>
      <c r="Q1493" s="246"/>
      <c r="R1493" s="233"/>
      <c r="S1493" s="234" t="e">
        <f>IF(C1493="",NA(),MATCH($B1493&amp;$C1493,'Smelter Reference List'!$J:$J,0))</f>
        <v>#N/A</v>
      </c>
      <c r="T1493" s="235"/>
      <c r="U1493" s="235">
        <f t="shared" ca="1" si="46"/>
        <v>0</v>
      </c>
      <c r="V1493" s="235"/>
      <c r="W1493" s="235"/>
      <c r="Y1493" s="228" t="str">
        <f t="shared" si="47"/>
        <v/>
      </c>
    </row>
    <row r="1494" spans="1:25" s="228" customFormat="1" ht="20.25">
      <c r="A1494" s="257"/>
      <c r="B1494" s="232" t="str">
        <f>IF(LEN(A1494)=0,"",INDEX('Smelter Reference List'!$A:$A,MATCH($A1494,'Smelter Reference List'!$E:$E,0)))</f>
        <v/>
      </c>
      <c r="C1494" s="297" t="str">
        <f>IF(LEN(A1494)=0,"",INDEX('Smelter Reference List'!$C:$C,MATCH($A1494,'Smelter Reference List'!$E:$E,0)))</f>
        <v/>
      </c>
      <c r="D1494" s="161" t="str">
        <f ca="1">IF(ISERROR($S1494),"",OFFSET('Smelter Reference List'!$C$4,$S1494-4,0)&amp;"")</f>
        <v/>
      </c>
      <c r="E1494" s="161" t="str">
        <f ca="1">IF(ISERROR($S1494),"",OFFSET('Smelter Reference List'!$D$4,$S1494-4,0)&amp;"")</f>
        <v/>
      </c>
      <c r="F1494" s="161" t="str">
        <f ca="1">IF(ISERROR($S1494),"",OFFSET('Smelter Reference List'!$E$4,$S1494-4,0))</f>
        <v/>
      </c>
      <c r="G1494" s="161" t="str">
        <f ca="1">IF(C1494=$U$4,"Enter smelter details", IF(ISERROR($S1494),"",OFFSET('Smelter Reference List'!$F$4,$S1494-4,0)))</f>
        <v/>
      </c>
      <c r="H1494" s="247" t="str">
        <f ca="1">IF(ISERROR($S1494),"",OFFSET('Smelter Reference List'!$G$4,$S1494-4,0))</f>
        <v/>
      </c>
      <c r="I1494" s="248" t="str">
        <f ca="1">IF(ISERROR($S1494),"",OFFSET('Smelter Reference List'!$H$4,$S1494-4,0))</f>
        <v/>
      </c>
      <c r="J1494" s="248" t="str">
        <f ca="1">IF(ISERROR($S1494),"",OFFSET('Smelter Reference List'!$I$4,$S1494-4,0))</f>
        <v/>
      </c>
      <c r="K1494" s="245"/>
      <c r="L1494" s="245"/>
      <c r="M1494" s="245"/>
      <c r="N1494" s="245"/>
      <c r="O1494" s="245"/>
      <c r="P1494" s="245"/>
      <c r="Q1494" s="246"/>
      <c r="R1494" s="233"/>
      <c r="S1494" s="234" t="e">
        <f>IF(C1494="",NA(),MATCH($B1494&amp;$C1494,'Smelter Reference List'!$J:$J,0))</f>
        <v>#N/A</v>
      </c>
      <c r="T1494" s="235"/>
      <c r="U1494" s="235">
        <f t="shared" ca="1" si="46"/>
        <v>0</v>
      </c>
      <c r="V1494" s="235"/>
      <c r="W1494" s="235"/>
      <c r="Y1494" s="228" t="str">
        <f t="shared" si="47"/>
        <v/>
      </c>
    </row>
    <row r="1495" spans="1:25" s="228" customFormat="1" ht="20.25">
      <c r="A1495" s="257"/>
      <c r="B1495" s="232" t="str">
        <f>IF(LEN(A1495)=0,"",INDEX('Smelter Reference List'!$A:$A,MATCH($A1495,'Smelter Reference List'!$E:$E,0)))</f>
        <v/>
      </c>
      <c r="C1495" s="297" t="str">
        <f>IF(LEN(A1495)=0,"",INDEX('Smelter Reference List'!$C:$C,MATCH($A1495,'Smelter Reference List'!$E:$E,0)))</f>
        <v/>
      </c>
      <c r="D1495" s="161" t="str">
        <f ca="1">IF(ISERROR($S1495),"",OFFSET('Smelter Reference List'!$C$4,$S1495-4,0)&amp;"")</f>
        <v/>
      </c>
      <c r="E1495" s="161" t="str">
        <f ca="1">IF(ISERROR($S1495),"",OFFSET('Smelter Reference List'!$D$4,$S1495-4,0)&amp;"")</f>
        <v/>
      </c>
      <c r="F1495" s="161" t="str">
        <f ca="1">IF(ISERROR($S1495),"",OFFSET('Smelter Reference List'!$E$4,$S1495-4,0))</f>
        <v/>
      </c>
      <c r="G1495" s="161" t="str">
        <f ca="1">IF(C1495=$U$4,"Enter smelter details", IF(ISERROR($S1495),"",OFFSET('Smelter Reference List'!$F$4,$S1495-4,0)))</f>
        <v/>
      </c>
      <c r="H1495" s="247" t="str">
        <f ca="1">IF(ISERROR($S1495),"",OFFSET('Smelter Reference List'!$G$4,$S1495-4,0))</f>
        <v/>
      </c>
      <c r="I1495" s="248" t="str">
        <f ca="1">IF(ISERROR($S1495),"",OFFSET('Smelter Reference List'!$H$4,$S1495-4,0))</f>
        <v/>
      </c>
      <c r="J1495" s="248" t="str">
        <f ca="1">IF(ISERROR($S1495),"",OFFSET('Smelter Reference List'!$I$4,$S1495-4,0))</f>
        <v/>
      </c>
      <c r="K1495" s="245"/>
      <c r="L1495" s="245"/>
      <c r="M1495" s="245"/>
      <c r="N1495" s="245"/>
      <c r="O1495" s="245"/>
      <c r="P1495" s="245"/>
      <c r="Q1495" s="246"/>
      <c r="R1495" s="233"/>
      <c r="S1495" s="234" t="e">
        <f>IF(C1495="",NA(),MATCH($B1495&amp;$C1495,'Smelter Reference List'!$J:$J,0))</f>
        <v>#N/A</v>
      </c>
      <c r="T1495" s="235"/>
      <c r="U1495" s="235">
        <f t="shared" ca="1" si="46"/>
        <v>0</v>
      </c>
      <c r="V1495" s="235"/>
      <c r="W1495" s="235"/>
      <c r="Y1495" s="228" t="str">
        <f t="shared" si="47"/>
        <v/>
      </c>
    </row>
    <row r="1496" spans="1:25" s="228" customFormat="1" ht="20.25">
      <c r="A1496" s="257"/>
      <c r="B1496" s="232" t="str">
        <f>IF(LEN(A1496)=0,"",INDEX('Smelter Reference List'!$A:$A,MATCH($A1496,'Smelter Reference List'!$E:$E,0)))</f>
        <v/>
      </c>
      <c r="C1496" s="297" t="str">
        <f>IF(LEN(A1496)=0,"",INDEX('Smelter Reference List'!$C:$C,MATCH($A1496,'Smelter Reference List'!$E:$E,0)))</f>
        <v/>
      </c>
      <c r="D1496" s="161" t="str">
        <f ca="1">IF(ISERROR($S1496),"",OFFSET('Smelter Reference List'!$C$4,$S1496-4,0)&amp;"")</f>
        <v/>
      </c>
      <c r="E1496" s="161" t="str">
        <f ca="1">IF(ISERROR($S1496),"",OFFSET('Smelter Reference List'!$D$4,$S1496-4,0)&amp;"")</f>
        <v/>
      </c>
      <c r="F1496" s="161" t="str">
        <f ca="1">IF(ISERROR($S1496),"",OFFSET('Smelter Reference List'!$E$4,$S1496-4,0))</f>
        <v/>
      </c>
      <c r="G1496" s="161" t="str">
        <f ca="1">IF(C1496=$U$4,"Enter smelter details", IF(ISERROR($S1496),"",OFFSET('Smelter Reference List'!$F$4,$S1496-4,0)))</f>
        <v/>
      </c>
      <c r="H1496" s="247" t="str">
        <f ca="1">IF(ISERROR($S1496),"",OFFSET('Smelter Reference List'!$G$4,$S1496-4,0))</f>
        <v/>
      </c>
      <c r="I1496" s="248" t="str">
        <f ca="1">IF(ISERROR($S1496),"",OFFSET('Smelter Reference List'!$H$4,$S1496-4,0))</f>
        <v/>
      </c>
      <c r="J1496" s="248" t="str">
        <f ca="1">IF(ISERROR($S1496),"",OFFSET('Smelter Reference List'!$I$4,$S1496-4,0))</f>
        <v/>
      </c>
      <c r="K1496" s="245"/>
      <c r="L1496" s="245"/>
      <c r="M1496" s="245"/>
      <c r="N1496" s="245"/>
      <c r="O1496" s="245"/>
      <c r="P1496" s="245"/>
      <c r="Q1496" s="246"/>
      <c r="R1496" s="233"/>
      <c r="S1496" s="234" t="e">
        <f>IF(C1496="",NA(),MATCH($B1496&amp;$C1496,'Smelter Reference List'!$J:$J,0))</f>
        <v>#N/A</v>
      </c>
      <c r="T1496" s="235"/>
      <c r="U1496" s="235">
        <f t="shared" ca="1" si="46"/>
        <v>0</v>
      </c>
      <c r="V1496" s="235"/>
      <c r="W1496" s="235"/>
      <c r="Y1496" s="228" t="str">
        <f t="shared" si="47"/>
        <v/>
      </c>
    </row>
    <row r="1497" spans="1:25" s="228" customFormat="1" ht="20.25">
      <c r="A1497" s="257"/>
      <c r="B1497" s="232" t="str">
        <f>IF(LEN(A1497)=0,"",INDEX('Smelter Reference List'!$A:$A,MATCH($A1497,'Smelter Reference List'!$E:$E,0)))</f>
        <v/>
      </c>
      <c r="C1497" s="297" t="str">
        <f>IF(LEN(A1497)=0,"",INDEX('Smelter Reference List'!$C:$C,MATCH($A1497,'Smelter Reference List'!$E:$E,0)))</f>
        <v/>
      </c>
      <c r="D1497" s="161" t="str">
        <f ca="1">IF(ISERROR($S1497),"",OFFSET('Smelter Reference List'!$C$4,$S1497-4,0)&amp;"")</f>
        <v/>
      </c>
      <c r="E1497" s="161" t="str">
        <f ca="1">IF(ISERROR($S1497),"",OFFSET('Smelter Reference List'!$D$4,$S1497-4,0)&amp;"")</f>
        <v/>
      </c>
      <c r="F1497" s="161" t="str">
        <f ca="1">IF(ISERROR($S1497),"",OFFSET('Smelter Reference List'!$E$4,$S1497-4,0))</f>
        <v/>
      </c>
      <c r="G1497" s="161" t="str">
        <f ca="1">IF(C1497=$U$4,"Enter smelter details", IF(ISERROR($S1497),"",OFFSET('Smelter Reference List'!$F$4,$S1497-4,0)))</f>
        <v/>
      </c>
      <c r="H1497" s="247" t="str">
        <f ca="1">IF(ISERROR($S1497),"",OFFSET('Smelter Reference List'!$G$4,$S1497-4,0))</f>
        <v/>
      </c>
      <c r="I1497" s="248" t="str">
        <f ca="1">IF(ISERROR($S1497),"",OFFSET('Smelter Reference List'!$H$4,$S1497-4,0))</f>
        <v/>
      </c>
      <c r="J1497" s="248" t="str">
        <f ca="1">IF(ISERROR($S1497),"",OFFSET('Smelter Reference List'!$I$4,$S1497-4,0))</f>
        <v/>
      </c>
      <c r="K1497" s="245"/>
      <c r="L1497" s="245"/>
      <c r="M1497" s="245"/>
      <c r="N1497" s="245"/>
      <c r="O1497" s="245"/>
      <c r="P1497" s="245"/>
      <c r="Q1497" s="246"/>
      <c r="R1497" s="233"/>
      <c r="S1497" s="234" t="e">
        <f>IF(C1497="",NA(),MATCH($B1497&amp;$C1497,'Smelter Reference List'!$J:$J,0))</f>
        <v>#N/A</v>
      </c>
      <c r="T1497" s="235"/>
      <c r="U1497" s="235">
        <f t="shared" ca="1" si="46"/>
        <v>0</v>
      </c>
      <c r="V1497" s="235"/>
      <c r="W1497" s="235"/>
      <c r="Y1497" s="228" t="str">
        <f t="shared" si="47"/>
        <v/>
      </c>
    </row>
    <row r="1498" spans="1:25" s="228" customFormat="1" ht="20.25">
      <c r="A1498" s="257"/>
      <c r="B1498" s="232" t="str">
        <f>IF(LEN(A1498)=0,"",INDEX('Smelter Reference List'!$A:$A,MATCH($A1498,'Smelter Reference List'!$E:$E,0)))</f>
        <v/>
      </c>
      <c r="C1498" s="297" t="str">
        <f>IF(LEN(A1498)=0,"",INDEX('Smelter Reference List'!$C:$C,MATCH($A1498,'Smelter Reference List'!$E:$E,0)))</f>
        <v/>
      </c>
      <c r="D1498" s="161" t="str">
        <f ca="1">IF(ISERROR($S1498),"",OFFSET('Smelter Reference List'!$C$4,$S1498-4,0)&amp;"")</f>
        <v/>
      </c>
      <c r="E1498" s="161" t="str">
        <f ca="1">IF(ISERROR($S1498),"",OFFSET('Smelter Reference List'!$D$4,$S1498-4,0)&amp;"")</f>
        <v/>
      </c>
      <c r="F1498" s="161" t="str">
        <f ca="1">IF(ISERROR($S1498),"",OFFSET('Smelter Reference List'!$E$4,$S1498-4,0))</f>
        <v/>
      </c>
      <c r="G1498" s="161" t="str">
        <f ca="1">IF(C1498=$U$4,"Enter smelter details", IF(ISERROR($S1498),"",OFFSET('Smelter Reference List'!$F$4,$S1498-4,0)))</f>
        <v/>
      </c>
      <c r="H1498" s="247" t="str">
        <f ca="1">IF(ISERROR($S1498),"",OFFSET('Smelter Reference List'!$G$4,$S1498-4,0))</f>
        <v/>
      </c>
      <c r="I1498" s="248" t="str">
        <f ca="1">IF(ISERROR($S1498),"",OFFSET('Smelter Reference List'!$H$4,$S1498-4,0))</f>
        <v/>
      </c>
      <c r="J1498" s="248" t="str">
        <f ca="1">IF(ISERROR($S1498),"",OFFSET('Smelter Reference List'!$I$4,$S1498-4,0))</f>
        <v/>
      </c>
      <c r="K1498" s="245"/>
      <c r="L1498" s="245"/>
      <c r="M1498" s="245"/>
      <c r="N1498" s="245"/>
      <c r="O1498" s="245"/>
      <c r="P1498" s="245"/>
      <c r="Q1498" s="246"/>
      <c r="R1498" s="233"/>
      <c r="S1498" s="234" t="e">
        <f>IF(C1498="",NA(),MATCH($B1498&amp;$C1498,'Smelter Reference List'!$J:$J,0))</f>
        <v>#N/A</v>
      </c>
      <c r="T1498" s="235"/>
      <c r="U1498" s="235">
        <f t="shared" ca="1" si="46"/>
        <v>0</v>
      </c>
      <c r="V1498" s="235"/>
      <c r="W1498" s="235"/>
      <c r="Y1498" s="228" t="str">
        <f t="shared" si="47"/>
        <v/>
      </c>
    </row>
    <row r="1499" spans="1:25" s="228" customFormat="1" ht="20.25">
      <c r="A1499" s="257"/>
      <c r="B1499" s="232" t="str">
        <f>IF(LEN(A1499)=0,"",INDEX('Smelter Reference List'!$A:$A,MATCH($A1499,'Smelter Reference List'!$E:$E,0)))</f>
        <v/>
      </c>
      <c r="C1499" s="297" t="str">
        <f>IF(LEN(A1499)=0,"",INDEX('Smelter Reference List'!$C:$C,MATCH($A1499,'Smelter Reference List'!$E:$E,0)))</f>
        <v/>
      </c>
      <c r="D1499" s="161" t="str">
        <f ca="1">IF(ISERROR($S1499),"",OFFSET('Smelter Reference List'!$C$4,$S1499-4,0)&amp;"")</f>
        <v/>
      </c>
      <c r="E1499" s="161" t="str">
        <f ca="1">IF(ISERROR($S1499),"",OFFSET('Smelter Reference List'!$D$4,$S1499-4,0)&amp;"")</f>
        <v/>
      </c>
      <c r="F1499" s="161" t="str">
        <f ca="1">IF(ISERROR($S1499),"",OFFSET('Smelter Reference List'!$E$4,$S1499-4,0))</f>
        <v/>
      </c>
      <c r="G1499" s="161" t="str">
        <f ca="1">IF(C1499=$U$4,"Enter smelter details", IF(ISERROR($S1499),"",OFFSET('Smelter Reference List'!$F$4,$S1499-4,0)))</f>
        <v/>
      </c>
      <c r="H1499" s="247" t="str">
        <f ca="1">IF(ISERROR($S1499),"",OFFSET('Smelter Reference List'!$G$4,$S1499-4,0))</f>
        <v/>
      </c>
      <c r="I1499" s="248" t="str">
        <f ca="1">IF(ISERROR($S1499),"",OFFSET('Smelter Reference List'!$H$4,$S1499-4,0))</f>
        <v/>
      </c>
      <c r="J1499" s="248" t="str">
        <f ca="1">IF(ISERROR($S1499),"",OFFSET('Smelter Reference List'!$I$4,$S1499-4,0))</f>
        <v/>
      </c>
      <c r="K1499" s="245"/>
      <c r="L1499" s="245"/>
      <c r="M1499" s="245"/>
      <c r="N1499" s="245"/>
      <c r="O1499" s="245"/>
      <c r="P1499" s="245"/>
      <c r="Q1499" s="246"/>
      <c r="R1499" s="233"/>
      <c r="S1499" s="234" t="e">
        <f>IF(C1499="",NA(),MATCH($B1499&amp;$C1499,'Smelter Reference List'!$J:$J,0))</f>
        <v>#N/A</v>
      </c>
      <c r="T1499" s="235"/>
      <c r="U1499" s="235">
        <f t="shared" ca="1" si="46"/>
        <v>0</v>
      </c>
      <c r="V1499" s="235"/>
      <c r="W1499" s="235"/>
      <c r="Y1499" s="228" t="str">
        <f t="shared" si="47"/>
        <v/>
      </c>
    </row>
    <row r="1500" spans="1:25" s="228" customFormat="1" ht="20.25">
      <c r="A1500" s="257"/>
      <c r="B1500" s="232" t="str">
        <f>IF(LEN(A1500)=0,"",INDEX('Smelter Reference List'!$A:$A,MATCH($A1500,'Smelter Reference List'!$E:$E,0)))</f>
        <v/>
      </c>
      <c r="C1500" s="297" t="str">
        <f>IF(LEN(A1500)=0,"",INDEX('Smelter Reference List'!$C:$C,MATCH($A1500,'Smelter Reference List'!$E:$E,0)))</f>
        <v/>
      </c>
      <c r="D1500" s="161" t="str">
        <f ca="1">IF(ISERROR($S1500),"",OFFSET('Smelter Reference List'!$C$4,$S1500-4,0)&amp;"")</f>
        <v/>
      </c>
      <c r="E1500" s="161" t="str">
        <f ca="1">IF(ISERROR($S1500),"",OFFSET('Smelter Reference List'!$D$4,$S1500-4,0)&amp;"")</f>
        <v/>
      </c>
      <c r="F1500" s="161" t="str">
        <f ca="1">IF(ISERROR($S1500),"",OFFSET('Smelter Reference List'!$E$4,$S1500-4,0))</f>
        <v/>
      </c>
      <c r="G1500" s="161" t="str">
        <f ca="1">IF(C1500=$U$4,"Enter smelter details", IF(ISERROR($S1500),"",OFFSET('Smelter Reference List'!$F$4,$S1500-4,0)))</f>
        <v/>
      </c>
      <c r="H1500" s="247" t="str">
        <f ca="1">IF(ISERROR($S1500),"",OFFSET('Smelter Reference List'!$G$4,$S1500-4,0))</f>
        <v/>
      </c>
      <c r="I1500" s="248" t="str">
        <f ca="1">IF(ISERROR($S1500),"",OFFSET('Smelter Reference List'!$H$4,$S1500-4,0))</f>
        <v/>
      </c>
      <c r="J1500" s="248" t="str">
        <f ca="1">IF(ISERROR($S1500),"",OFFSET('Smelter Reference List'!$I$4,$S1500-4,0))</f>
        <v/>
      </c>
      <c r="K1500" s="245"/>
      <c r="L1500" s="245"/>
      <c r="M1500" s="245"/>
      <c r="N1500" s="245"/>
      <c r="O1500" s="245"/>
      <c r="P1500" s="245"/>
      <c r="Q1500" s="246"/>
      <c r="R1500" s="233"/>
      <c r="S1500" s="234" t="e">
        <f>IF(C1500="",NA(),MATCH($B1500&amp;$C1500,'Smelter Reference List'!$J:$J,0))</f>
        <v>#N/A</v>
      </c>
      <c r="T1500" s="235"/>
      <c r="U1500" s="235">
        <f t="shared" ca="1" si="46"/>
        <v>0</v>
      </c>
      <c r="V1500" s="235"/>
      <c r="W1500" s="235"/>
      <c r="Y1500" s="228" t="str">
        <f t="shared" si="47"/>
        <v/>
      </c>
    </row>
    <row r="1501" spans="1:25" s="228" customFormat="1" ht="20.25">
      <c r="A1501" s="257"/>
      <c r="B1501" s="232" t="str">
        <f>IF(LEN(A1501)=0,"",INDEX('Smelter Reference List'!$A:$A,MATCH($A1501,'Smelter Reference List'!$E:$E,0)))</f>
        <v/>
      </c>
      <c r="C1501" s="297" t="str">
        <f>IF(LEN(A1501)=0,"",INDEX('Smelter Reference List'!$C:$C,MATCH($A1501,'Smelter Reference List'!$E:$E,0)))</f>
        <v/>
      </c>
      <c r="D1501" s="161" t="str">
        <f ca="1">IF(ISERROR($S1501),"",OFFSET('Smelter Reference List'!$C$4,$S1501-4,0)&amp;"")</f>
        <v/>
      </c>
      <c r="E1501" s="161" t="str">
        <f ca="1">IF(ISERROR($S1501),"",OFFSET('Smelter Reference List'!$D$4,$S1501-4,0)&amp;"")</f>
        <v/>
      </c>
      <c r="F1501" s="161" t="str">
        <f ca="1">IF(ISERROR($S1501),"",OFFSET('Smelter Reference List'!$E$4,$S1501-4,0))</f>
        <v/>
      </c>
      <c r="G1501" s="161" t="str">
        <f ca="1">IF(C1501=$U$4,"Enter smelter details", IF(ISERROR($S1501),"",OFFSET('Smelter Reference List'!$F$4,$S1501-4,0)))</f>
        <v/>
      </c>
      <c r="H1501" s="247" t="str">
        <f ca="1">IF(ISERROR($S1501),"",OFFSET('Smelter Reference List'!$G$4,$S1501-4,0))</f>
        <v/>
      </c>
      <c r="I1501" s="248" t="str">
        <f ca="1">IF(ISERROR($S1501),"",OFFSET('Smelter Reference List'!$H$4,$S1501-4,0))</f>
        <v/>
      </c>
      <c r="J1501" s="248" t="str">
        <f ca="1">IF(ISERROR($S1501),"",OFFSET('Smelter Reference List'!$I$4,$S1501-4,0))</f>
        <v/>
      </c>
      <c r="K1501" s="245"/>
      <c r="L1501" s="245"/>
      <c r="M1501" s="245"/>
      <c r="N1501" s="245"/>
      <c r="O1501" s="245"/>
      <c r="P1501" s="245"/>
      <c r="Q1501" s="246"/>
      <c r="R1501" s="233"/>
      <c r="S1501" s="234" t="e">
        <f>IF(C1501="",NA(),MATCH($B1501&amp;$C1501,'Smelter Reference List'!$J:$J,0))</f>
        <v>#N/A</v>
      </c>
      <c r="T1501" s="235"/>
      <c r="U1501" s="235">
        <f t="shared" ca="1" si="46"/>
        <v>0</v>
      </c>
      <c r="V1501" s="235"/>
      <c r="W1501" s="235"/>
      <c r="Y1501" s="228" t="str">
        <f t="shared" si="47"/>
        <v/>
      </c>
    </row>
    <row r="1502" spans="1:25" s="228" customFormat="1" ht="20.25">
      <c r="A1502" s="257"/>
      <c r="B1502" s="232" t="str">
        <f>IF(LEN(A1502)=0,"",INDEX('Smelter Reference List'!$A:$A,MATCH($A1502,'Smelter Reference List'!$E:$E,0)))</f>
        <v/>
      </c>
      <c r="C1502" s="297" t="str">
        <f>IF(LEN(A1502)=0,"",INDEX('Smelter Reference List'!$C:$C,MATCH($A1502,'Smelter Reference List'!$E:$E,0)))</f>
        <v/>
      </c>
      <c r="D1502" s="161" t="str">
        <f ca="1">IF(ISERROR($S1502),"",OFFSET('Smelter Reference List'!$C$4,$S1502-4,0)&amp;"")</f>
        <v/>
      </c>
      <c r="E1502" s="161" t="str">
        <f ca="1">IF(ISERROR($S1502),"",OFFSET('Smelter Reference List'!$D$4,$S1502-4,0)&amp;"")</f>
        <v/>
      </c>
      <c r="F1502" s="161" t="str">
        <f ca="1">IF(ISERROR($S1502),"",OFFSET('Smelter Reference List'!$E$4,$S1502-4,0))</f>
        <v/>
      </c>
      <c r="G1502" s="161" t="str">
        <f ca="1">IF(C1502=$U$4,"Enter smelter details", IF(ISERROR($S1502),"",OFFSET('Smelter Reference List'!$F$4,$S1502-4,0)))</f>
        <v/>
      </c>
      <c r="H1502" s="247" t="str">
        <f ca="1">IF(ISERROR($S1502),"",OFFSET('Smelter Reference List'!$G$4,$S1502-4,0))</f>
        <v/>
      </c>
      <c r="I1502" s="248" t="str">
        <f ca="1">IF(ISERROR($S1502),"",OFFSET('Smelter Reference List'!$H$4,$S1502-4,0))</f>
        <v/>
      </c>
      <c r="J1502" s="248" t="str">
        <f ca="1">IF(ISERROR($S1502),"",OFFSET('Smelter Reference List'!$I$4,$S1502-4,0))</f>
        <v/>
      </c>
      <c r="K1502" s="245"/>
      <c r="L1502" s="245"/>
      <c r="M1502" s="245"/>
      <c r="N1502" s="245"/>
      <c r="O1502" s="245"/>
      <c r="P1502" s="245"/>
      <c r="Q1502" s="246"/>
      <c r="R1502" s="233"/>
      <c r="S1502" s="234" t="e">
        <f>IF(C1502="",NA(),MATCH($B1502&amp;$C1502,'Smelter Reference List'!$J:$J,0))</f>
        <v>#N/A</v>
      </c>
      <c r="T1502" s="235"/>
      <c r="U1502" s="235">
        <f t="shared" ca="1" si="46"/>
        <v>0</v>
      </c>
      <c r="V1502" s="235"/>
      <c r="W1502" s="235"/>
      <c r="Y1502" s="228" t="str">
        <f t="shared" si="47"/>
        <v/>
      </c>
    </row>
    <row r="1503" spans="1:25" s="228" customFormat="1" ht="20.25">
      <c r="A1503" s="257"/>
      <c r="B1503" s="232" t="str">
        <f>IF(LEN(A1503)=0,"",INDEX('Smelter Reference List'!$A:$A,MATCH($A1503,'Smelter Reference List'!$E:$E,0)))</f>
        <v/>
      </c>
      <c r="C1503" s="297" t="str">
        <f>IF(LEN(A1503)=0,"",INDEX('Smelter Reference List'!$C:$C,MATCH($A1503,'Smelter Reference List'!$E:$E,0)))</f>
        <v/>
      </c>
      <c r="D1503" s="161" t="str">
        <f ca="1">IF(ISERROR($S1503),"",OFFSET('Smelter Reference List'!$C$4,$S1503-4,0)&amp;"")</f>
        <v/>
      </c>
      <c r="E1503" s="161" t="str">
        <f ca="1">IF(ISERROR($S1503),"",OFFSET('Smelter Reference List'!$D$4,$S1503-4,0)&amp;"")</f>
        <v/>
      </c>
      <c r="F1503" s="161" t="str">
        <f ca="1">IF(ISERROR($S1503),"",OFFSET('Smelter Reference List'!$E$4,$S1503-4,0))</f>
        <v/>
      </c>
      <c r="G1503" s="161" t="str">
        <f ca="1">IF(C1503=$U$4,"Enter smelter details", IF(ISERROR($S1503),"",OFFSET('Smelter Reference List'!$F$4,$S1503-4,0)))</f>
        <v/>
      </c>
      <c r="H1503" s="247" t="str">
        <f ca="1">IF(ISERROR($S1503),"",OFFSET('Smelter Reference List'!$G$4,$S1503-4,0))</f>
        <v/>
      </c>
      <c r="I1503" s="248" t="str">
        <f ca="1">IF(ISERROR($S1503),"",OFFSET('Smelter Reference List'!$H$4,$S1503-4,0))</f>
        <v/>
      </c>
      <c r="J1503" s="248" t="str">
        <f ca="1">IF(ISERROR($S1503),"",OFFSET('Smelter Reference List'!$I$4,$S1503-4,0))</f>
        <v/>
      </c>
      <c r="K1503" s="245"/>
      <c r="L1503" s="245"/>
      <c r="M1503" s="245"/>
      <c r="N1503" s="245"/>
      <c r="O1503" s="245"/>
      <c r="P1503" s="245"/>
      <c r="Q1503" s="246"/>
      <c r="R1503" s="233"/>
      <c r="S1503" s="234" t="e">
        <f>IF(C1503="",NA(),MATCH($B1503&amp;$C1503,'Smelter Reference List'!$J:$J,0))</f>
        <v>#N/A</v>
      </c>
      <c r="T1503" s="235"/>
      <c r="U1503" s="235">
        <f t="shared" ca="1" si="46"/>
        <v>0</v>
      </c>
      <c r="V1503" s="235"/>
      <c r="W1503" s="235"/>
      <c r="Y1503" s="228" t="str">
        <f t="shared" si="47"/>
        <v/>
      </c>
    </row>
    <row r="1504" spans="1:25" s="228" customFormat="1" ht="20.25">
      <c r="A1504" s="257"/>
      <c r="B1504" s="232" t="str">
        <f>IF(LEN(A1504)=0,"",INDEX('Smelter Reference List'!$A:$A,MATCH($A1504,'Smelter Reference List'!$E:$E,0)))</f>
        <v/>
      </c>
      <c r="C1504" s="297" t="str">
        <f>IF(LEN(A1504)=0,"",INDEX('Smelter Reference List'!$C:$C,MATCH($A1504,'Smelter Reference List'!$E:$E,0)))</f>
        <v/>
      </c>
      <c r="D1504" s="161" t="str">
        <f ca="1">IF(ISERROR($S1504),"",OFFSET('Smelter Reference List'!$C$4,$S1504-4,0)&amp;"")</f>
        <v/>
      </c>
      <c r="E1504" s="161" t="str">
        <f ca="1">IF(ISERROR($S1504),"",OFFSET('Smelter Reference List'!$D$4,$S1504-4,0)&amp;"")</f>
        <v/>
      </c>
      <c r="F1504" s="161" t="str">
        <f ca="1">IF(ISERROR($S1504),"",OFFSET('Smelter Reference List'!$E$4,$S1504-4,0))</f>
        <v/>
      </c>
      <c r="G1504" s="161" t="str">
        <f ca="1">IF(C1504=$U$4,"Enter smelter details", IF(ISERROR($S1504),"",OFFSET('Smelter Reference List'!$F$4,$S1504-4,0)))</f>
        <v/>
      </c>
      <c r="H1504" s="247" t="str">
        <f ca="1">IF(ISERROR($S1504),"",OFFSET('Smelter Reference List'!$G$4,$S1504-4,0))</f>
        <v/>
      </c>
      <c r="I1504" s="248" t="str">
        <f ca="1">IF(ISERROR($S1504),"",OFFSET('Smelter Reference List'!$H$4,$S1504-4,0))</f>
        <v/>
      </c>
      <c r="J1504" s="248" t="str">
        <f ca="1">IF(ISERROR($S1504),"",OFFSET('Smelter Reference List'!$I$4,$S1504-4,0))</f>
        <v/>
      </c>
      <c r="K1504" s="245"/>
      <c r="L1504" s="245"/>
      <c r="M1504" s="245"/>
      <c r="N1504" s="245"/>
      <c r="O1504" s="245"/>
      <c r="P1504" s="245"/>
      <c r="Q1504" s="246"/>
      <c r="R1504" s="233"/>
      <c r="S1504" s="234" t="e">
        <f>IF(C1504="",NA(),MATCH($B1504&amp;$C1504,'Smelter Reference List'!$J:$J,0))</f>
        <v>#N/A</v>
      </c>
      <c r="T1504" s="235"/>
      <c r="U1504" s="235">
        <f t="shared" ca="1" si="46"/>
        <v>0</v>
      </c>
      <c r="V1504" s="235"/>
      <c r="W1504" s="235"/>
      <c r="Y1504" s="228" t="str">
        <f t="shared" si="47"/>
        <v/>
      </c>
    </row>
    <row r="1505" spans="1:25" s="228" customFormat="1" ht="20.25">
      <c r="A1505" s="257"/>
      <c r="B1505" s="232" t="str">
        <f>IF(LEN(A1505)=0,"",INDEX('Smelter Reference List'!$A:$A,MATCH($A1505,'Smelter Reference List'!$E:$E,0)))</f>
        <v/>
      </c>
      <c r="C1505" s="297" t="str">
        <f>IF(LEN(A1505)=0,"",INDEX('Smelter Reference List'!$C:$C,MATCH($A1505,'Smelter Reference List'!$E:$E,0)))</f>
        <v/>
      </c>
      <c r="D1505" s="161" t="str">
        <f ca="1">IF(ISERROR($S1505),"",OFFSET('Smelter Reference List'!$C$4,$S1505-4,0)&amp;"")</f>
        <v/>
      </c>
      <c r="E1505" s="161" t="str">
        <f ca="1">IF(ISERROR($S1505),"",OFFSET('Smelter Reference List'!$D$4,$S1505-4,0)&amp;"")</f>
        <v/>
      </c>
      <c r="F1505" s="161" t="str">
        <f ca="1">IF(ISERROR($S1505),"",OFFSET('Smelter Reference List'!$E$4,$S1505-4,0))</f>
        <v/>
      </c>
      <c r="G1505" s="161" t="str">
        <f ca="1">IF(C1505=$U$4,"Enter smelter details", IF(ISERROR($S1505),"",OFFSET('Smelter Reference List'!$F$4,$S1505-4,0)))</f>
        <v/>
      </c>
      <c r="H1505" s="247" t="str">
        <f ca="1">IF(ISERROR($S1505),"",OFFSET('Smelter Reference List'!$G$4,$S1505-4,0))</f>
        <v/>
      </c>
      <c r="I1505" s="248" t="str">
        <f ca="1">IF(ISERROR($S1505),"",OFFSET('Smelter Reference List'!$H$4,$S1505-4,0))</f>
        <v/>
      </c>
      <c r="J1505" s="248" t="str">
        <f ca="1">IF(ISERROR($S1505),"",OFFSET('Smelter Reference List'!$I$4,$S1505-4,0))</f>
        <v/>
      </c>
      <c r="K1505" s="245"/>
      <c r="L1505" s="245"/>
      <c r="M1505" s="245"/>
      <c r="N1505" s="245"/>
      <c r="O1505" s="245"/>
      <c r="P1505" s="245"/>
      <c r="Q1505" s="246"/>
      <c r="R1505" s="233"/>
      <c r="S1505" s="234" t="e">
        <f>IF(C1505="",NA(),MATCH($B1505&amp;$C1505,'Smelter Reference List'!$J:$J,0))</f>
        <v>#N/A</v>
      </c>
      <c r="T1505" s="235"/>
      <c r="U1505" s="235">
        <f t="shared" ca="1" si="46"/>
        <v>0</v>
      </c>
      <c r="V1505" s="235"/>
      <c r="W1505" s="235"/>
      <c r="Y1505" s="228" t="str">
        <f t="shared" si="47"/>
        <v/>
      </c>
    </row>
    <row r="1506" spans="1:25" s="228" customFormat="1" ht="20.25">
      <c r="A1506" s="257"/>
      <c r="B1506" s="232" t="str">
        <f>IF(LEN(A1506)=0,"",INDEX('Smelter Reference List'!$A:$A,MATCH($A1506,'Smelter Reference List'!$E:$E,0)))</f>
        <v/>
      </c>
      <c r="C1506" s="297" t="str">
        <f>IF(LEN(A1506)=0,"",INDEX('Smelter Reference List'!$C:$C,MATCH($A1506,'Smelter Reference List'!$E:$E,0)))</f>
        <v/>
      </c>
      <c r="D1506" s="161" t="str">
        <f ca="1">IF(ISERROR($S1506),"",OFFSET('Smelter Reference List'!$C$4,$S1506-4,0)&amp;"")</f>
        <v/>
      </c>
      <c r="E1506" s="161" t="str">
        <f ca="1">IF(ISERROR($S1506),"",OFFSET('Smelter Reference List'!$D$4,$S1506-4,0)&amp;"")</f>
        <v/>
      </c>
      <c r="F1506" s="161" t="str">
        <f ca="1">IF(ISERROR($S1506),"",OFFSET('Smelter Reference List'!$E$4,$S1506-4,0))</f>
        <v/>
      </c>
      <c r="G1506" s="161" t="str">
        <f ca="1">IF(C1506=$U$4,"Enter smelter details", IF(ISERROR($S1506),"",OFFSET('Smelter Reference List'!$F$4,$S1506-4,0)))</f>
        <v/>
      </c>
      <c r="H1506" s="247" t="str">
        <f ca="1">IF(ISERROR($S1506),"",OFFSET('Smelter Reference List'!$G$4,$S1506-4,0))</f>
        <v/>
      </c>
      <c r="I1506" s="248" t="str">
        <f ca="1">IF(ISERROR($S1506),"",OFFSET('Smelter Reference List'!$H$4,$S1506-4,0))</f>
        <v/>
      </c>
      <c r="J1506" s="248" t="str">
        <f ca="1">IF(ISERROR($S1506),"",OFFSET('Smelter Reference List'!$I$4,$S1506-4,0))</f>
        <v/>
      </c>
      <c r="K1506" s="245"/>
      <c r="L1506" s="245"/>
      <c r="M1506" s="245"/>
      <c r="N1506" s="245"/>
      <c r="O1506" s="245"/>
      <c r="P1506" s="245"/>
      <c r="Q1506" s="246"/>
      <c r="R1506" s="233"/>
      <c r="S1506" s="234" t="e">
        <f>IF(C1506="",NA(),MATCH($B1506&amp;$C1506,'Smelter Reference List'!$J:$J,0))</f>
        <v>#N/A</v>
      </c>
      <c r="T1506" s="235"/>
      <c r="U1506" s="235">
        <f t="shared" ca="1" si="46"/>
        <v>0</v>
      </c>
      <c r="V1506" s="235"/>
      <c r="W1506" s="235"/>
      <c r="Y1506" s="228" t="str">
        <f t="shared" si="47"/>
        <v/>
      </c>
    </row>
    <row r="1507" spans="1:25" s="228" customFormat="1" ht="20.25">
      <c r="A1507" s="257"/>
      <c r="B1507" s="232" t="str">
        <f>IF(LEN(A1507)=0,"",INDEX('Smelter Reference List'!$A:$A,MATCH($A1507,'Smelter Reference List'!$E:$E,0)))</f>
        <v/>
      </c>
      <c r="C1507" s="297" t="str">
        <f>IF(LEN(A1507)=0,"",INDEX('Smelter Reference List'!$C:$C,MATCH($A1507,'Smelter Reference List'!$E:$E,0)))</f>
        <v/>
      </c>
      <c r="D1507" s="161" t="str">
        <f ca="1">IF(ISERROR($S1507),"",OFFSET('Smelter Reference List'!$C$4,$S1507-4,0)&amp;"")</f>
        <v/>
      </c>
      <c r="E1507" s="161" t="str">
        <f ca="1">IF(ISERROR($S1507),"",OFFSET('Smelter Reference List'!$D$4,$S1507-4,0)&amp;"")</f>
        <v/>
      </c>
      <c r="F1507" s="161" t="str">
        <f ca="1">IF(ISERROR($S1507),"",OFFSET('Smelter Reference List'!$E$4,$S1507-4,0))</f>
        <v/>
      </c>
      <c r="G1507" s="161" t="str">
        <f ca="1">IF(C1507=$U$4,"Enter smelter details", IF(ISERROR($S1507),"",OFFSET('Smelter Reference List'!$F$4,$S1507-4,0)))</f>
        <v/>
      </c>
      <c r="H1507" s="247" t="str">
        <f ca="1">IF(ISERROR($S1507),"",OFFSET('Smelter Reference List'!$G$4,$S1507-4,0))</f>
        <v/>
      </c>
      <c r="I1507" s="248" t="str">
        <f ca="1">IF(ISERROR($S1507),"",OFFSET('Smelter Reference List'!$H$4,$S1507-4,0))</f>
        <v/>
      </c>
      <c r="J1507" s="248" t="str">
        <f ca="1">IF(ISERROR($S1507),"",OFFSET('Smelter Reference List'!$I$4,$S1507-4,0))</f>
        <v/>
      </c>
      <c r="K1507" s="245"/>
      <c r="L1507" s="245"/>
      <c r="M1507" s="245"/>
      <c r="N1507" s="245"/>
      <c r="O1507" s="245"/>
      <c r="P1507" s="245"/>
      <c r="Q1507" s="246"/>
      <c r="R1507" s="233"/>
      <c r="S1507" s="234" t="e">
        <f>IF(C1507="",NA(),MATCH($B1507&amp;$C1507,'Smelter Reference List'!$J:$J,0))</f>
        <v>#N/A</v>
      </c>
      <c r="T1507" s="235"/>
      <c r="U1507" s="235">
        <f t="shared" ca="1" si="46"/>
        <v>0</v>
      </c>
      <c r="V1507" s="235"/>
      <c r="W1507" s="235"/>
      <c r="Y1507" s="228" t="str">
        <f t="shared" si="47"/>
        <v/>
      </c>
    </row>
    <row r="1508" spans="1:25" s="228" customFormat="1" ht="20.25">
      <c r="A1508" s="257"/>
      <c r="B1508" s="232" t="str">
        <f>IF(LEN(A1508)=0,"",INDEX('Smelter Reference List'!$A:$A,MATCH($A1508,'Smelter Reference List'!$E:$E,0)))</f>
        <v/>
      </c>
      <c r="C1508" s="297" t="str">
        <f>IF(LEN(A1508)=0,"",INDEX('Smelter Reference List'!$C:$C,MATCH($A1508,'Smelter Reference List'!$E:$E,0)))</f>
        <v/>
      </c>
      <c r="D1508" s="161" t="str">
        <f ca="1">IF(ISERROR($S1508),"",OFFSET('Smelter Reference List'!$C$4,$S1508-4,0)&amp;"")</f>
        <v/>
      </c>
      <c r="E1508" s="161" t="str">
        <f ca="1">IF(ISERROR($S1508),"",OFFSET('Smelter Reference List'!$D$4,$S1508-4,0)&amp;"")</f>
        <v/>
      </c>
      <c r="F1508" s="161" t="str">
        <f ca="1">IF(ISERROR($S1508),"",OFFSET('Smelter Reference List'!$E$4,$S1508-4,0))</f>
        <v/>
      </c>
      <c r="G1508" s="161" t="str">
        <f ca="1">IF(C1508=$U$4,"Enter smelter details", IF(ISERROR($S1508),"",OFFSET('Smelter Reference List'!$F$4,$S1508-4,0)))</f>
        <v/>
      </c>
      <c r="H1508" s="247" t="str">
        <f ca="1">IF(ISERROR($S1508),"",OFFSET('Smelter Reference List'!$G$4,$S1508-4,0))</f>
        <v/>
      </c>
      <c r="I1508" s="248" t="str">
        <f ca="1">IF(ISERROR($S1508),"",OFFSET('Smelter Reference List'!$H$4,$S1508-4,0))</f>
        <v/>
      </c>
      <c r="J1508" s="248" t="str">
        <f ca="1">IF(ISERROR($S1508),"",OFFSET('Smelter Reference List'!$I$4,$S1508-4,0))</f>
        <v/>
      </c>
      <c r="K1508" s="245"/>
      <c r="L1508" s="245"/>
      <c r="M1508" s="245"/>
      <c r="N1508" s="245"/>
      <c r="O1508" s="245"/>
      <c r="P1508" s="245"/>
      <c r="Q1508" s="246"/>
      <c r="R1508" s="233"/>
      <c r="S1508" s="234" t="e">
        <f>IF(C1508="",NA(),MATCH($B1508&amp;$C1508,'Smelter Reference List'!$J:$J,0))</f>
        <v>#N/A</v>
      </c>
      <c r="T1508" s="235"/>
      <c r="U1508" s="235">
        <f t="shared" ca="1" si="46"/>
        <v>0</v>
      </c>
      <c r="V1508" s="235"/>
      <c r="W1508" s="235"/>
      <c r="Y1508" s="228" t="str">
        <f t="shared" si="47"/>
        <v/>
      </c>
    </row>
    <row r="1509" spans="1:25" s="228" customFormat="1" ht="20.25">
      <c r="A1509" s="257"/>
      <c r="B1509" s="232" t="str">
        <f>IF(LEN(A1509)=0,"",INDEX('Smelter Reference List'!$A:$A,MATCH($A1509,'Smelter Reference List'!$E:$E,0)))</f>
        <v/>
      </c>
      <c r="C1509" s="297" t="str">
        <f>IF(LEN(A1509)=0,"",INDEX('Smelter Reference List'!$C:$C,MATCH($A1509,'Smelter Reference List'!$E:$E,0)))</f>
        <v/>
      </c>
      <c r="D1509" s="161" t="str">
        <f ca="1">IF(ISERROR($S1509),"",OFFSET('Smelter Reference List'!$C$4,$S1509-4,0)&amp;"")</f>
        <v/>
      </c>
      <c r="E1509" s="161" t="str">
        <f ca="1">IF(ISERROR($S1509),"",OFFSET('Smelter Reference List'!$D$4,$S1509-4,0)&amp;"")</f>
        <v/>
      </c>
      <c r="F1509" s="161" t="str">
        <f ca="1">IF(ISERROR($S1509),"",OFFSET('Smelter Reference List'!$E$4,$S1509-4,0))</f>
        <v/>
      </c>
      <c r="G1509" s="161" t="str">
        <f ca="1">IF(C1509=$U$4,"Enter smelter details", IF(ISERROR($S1509),"",OFFSET('Smelter Reference List'!$F$4,$S1509-4,0)))</f>
        <v/>
      </c>
      <c r="H1509" s="247" t="str">
        <f ca="1">IF(ISERROR($S1509),"",OFFSET('Smelter Reference List'!$G$4,$S1509-4,0))</f>
        <v/>
      </c>
      <c r="I1509" s="248" t="str">
        <f ca="1">IF(ISERROR($S1509),"",OFFSET('Smelter Reference List'!$H$4,$S1509-4,0))</f>
        <v/>
      </c>
      <c r="J1509" s="248" t="str">
        <f ca="1">IF(ISERROR($S1509),"",OFFSET('Smelter Reference List'!$I$4,$S1509-4,0))</f>
        <v/>
      </c>
      <c r="K1509" s="245"/>
      <c r="L1509" s="245"/>
      <c r="M1509" s="245"/>
      <c r="N1509" s="245"/>
      <c r="O1509" s="245"/>
      <c r="P1509" s="245"/>
      <c r="Q1509" s="246"/>
      <c r="R1509" s="233"/>
      <c r="S1509" s="234" t="e">
        <f>IF(C1509="",NA(),MATCH($B1509&amp;$C1509,'Smelter Reference List'!$J:$J,0))</f>
        <v>#N/A</v>
      </c>
      <c r="T1509" s="235"/>
      <c r="U1509" s="235">
        <f t="shared" ca="1" si="46"/>
        <v>0</v>
      </c>
      <c r="V1509" s="235"/>
      <c r="W1509" s="235"/>
      <c r="Y1509" s="228" t="str">
        <f t="shared" si="47"/>
        <v/>
      </c>
    </row>
    <row r="1510" spans="1:25" s="228" customFormat="1" ht="20.25">
      <c r="A1510" s="257"/>
      <c r="B1510" s="232" t="str">
        <f>IF(LEN(A1510)=0,"",INDEX('Smelter Reference List'!$A:$A,MATCH($A1510,'Smelter Reference List'!$E:$E,0)))</f>
        <v/>
      </c>
      <c r="C1510" s="297" t="str">
        <f>IF(LEN(A1510)=0,"",INDEX('Smelter Reference List'!$C:$C,MATCH($A1510,'Smelter Reference List'!$E:$E,0)))</f>
        <v/>
      </c>
      <c r="D1510" s="161" t="str">
        <f ca="1">IF(ISERROR($S1510),"",OFFSET('Smelter Reference List'!$C$4,$S1510-4,0)&amp;"")</f>
        <v/>
      </c>
      <c r="E1510" s="161" t="str">
        <f ca="1">IF(ISERROR($S1510),"",OFFSET('Smelter Reference List'!$D$4,$S1510-4,0)&amp;"")</f>
        <v/>
      </c>
      <c r="F1510" s="161" t="str">
        <f ca="1">IF(ISERROR($S1510),"",OFFSET('Smelter Reference List'!$E$4,$S1510-4,0))</f>
        <v/>
      </c>
      <c r="G1510" s="161" t="str">
        <f ca="1">IF(C1510=$U$4,"Enter smelter details", IF(ISERROR($S1510),"",OFFSET('Smelter Reference List'!$F$4,$S1510-4,0)))</f>
        <v/>
      </c>
      <c r="H1510" s="247" t="str">
        <f ca="1">IF(ISERROR($S1510),"",OFFSET('Smelter Reference List'!$G$4,$S1510-4,0))</f>
        <v/>
      </c>
      <c r="I1510" s="248" t="str">
        <f ca="1">IF(ISERROR($S1510),"",OFFSET('Smelter Reference List'!$H$4,$S1510-4,0))</f>
        <v/>
      </c>
      <c r="J1510" s="248" t="str">
        <f ca="1">IF(ISERROR($S1510),"",OFFSET('Smelter Reference List'!$I$4,$S1510-4,0))</f>
        <v/>
      </c>
      <c r="K1510" s="245"/>
      <c r="L1510" s="245"/>
      <c r="M1510" s="245"/>
      <c r="N1510" s="245"/>
      <c r="O1510" s="245"/>
      <c r="P1510" s="245"/>
      <c r="Q1510" s="246"/>
      <c r="R1510" s="233"/>
      <c r="S1510" s="234" t="e">
        <f>IF(C1510="",NA(),MATCH($B1510&amp;$C1510,'Smelter Reference List'!$J:$J,0))</f>
        <v>#N/A</v>
      </c>
      <c r="T1510" s="235"/>
      <c r="U1510" s="235">
        <f t="shared" ca="1" si="46"/>
        <v>0</v>
      </c>
      <c r="V1510" s="235"/>
      <c r="W1510" s="235"/>
      <c r="Y1510" s="228" t="str">
        <f t="shared" si="47"/>
        <v/>
      </c>
    </row>
    <row r="1511" spans="1:25" s="228" customFormat="1" ht="20.25">
      <c r="A1511" s="257"/>
      <c r="B1511" s="232" t="str">
        <f>IF(LEN(A1511)=0,"",INDEX('Smelter Reference List'!$A:$A,MATCH($A1511,'Smelter Reference List'!$E:$E,0)))</f>
        <v/>
      </c>
      <c r="C1511" s="297" t="str">
        <f>IF(LEN(A1511)=0,"",INDEX('Smelter Reference List'!$C:$C,MATCH($A1511,'Smelter Reference List'!$E:$E,0)))</f>
        <v/>
      </c>
      <c r="D1511" s="161" t="str">
        <f ca="1">IF(ISERROR($S1511),"",OFFSET('Smelter Reference List'!$C$4,$S1511-4,0)&amp;"")</f>
        <v/>
      </c>
      <c r="E1511" s="161" t="str">
        <f ca="1">IF(ISERROR($S1511),"",OFFSET('Smelter Reference List'!$D$4,$S1511-4,0)&amp;"")</f>
        <v/>
      </c>
      <c r="F1511" s="161" t="str">
        <f ca="1">IF(ISERROR($S1511),"",OFFSET('Smelter Reference List'!$E$4,$S1511-4,0))</f>
        <v/>
      </c>
      <c r="G1511" s="161" t="str">
        <f ca="1">IF(C1511=$U$4,"Enter smelter details", IF(ISERROR($S1511),"",OFFSET('Smelter Reference List'!$F$4,$S1511-4,0)))</f>
        <v/>
      </c>
      <c r="H1511" s="247" t="str">
        <f ca="1">IF(ISERROR($S1511),"",OFFSET('Smelter Reference List'!$G$4,$S1511-4,0))</f>
        <v/>
      </c>
      <c r="I1511" s="248" t="str">
        <f ca="1">IF(ISERROR($S1511),"",OFFSET('Smelter Reference List'!$H$4,$S1511-4,0))</f>
        <v/>
      </c>
      <c r="J1511" s="248" t="str">
        <f ca="1">IF(ISERROR($S1511),"",OFFSET('Smelter Reference List'!$I$4,$S1511-4,0))</f>
        <v/>
      </c>
      <c r="K1511" s="245"/>
      <c r="L1511" s="245"/>
      <c r="M1511" s="245"/>
      <c r="N1511" s="245"/>
      <c r="O1511" s="245"/>
      <c r="P1511" s="245"/>
      <c r="Q1511" s="246"/>
      <c r="R1511" s="233"/>
      <c r="S1511" s="234" t="e">
        <f>IF(C1511="",NA(),MATCH($B1511&amp;$C1511,'Smelter Reference List'!$J:$J,0))</f>
        <v>#N/A</v>
      </c>
      <c r="T1511" s="235"/>
      <c r="U1511" s="235">
        <f t="shared" ca="1" si="46"/>
        <v>0</v>
      </c>
      <c r="V1511" s="235"/>
      <c r="W1511" s="235"/>
      <c r="Y1511" s="228" t="str">
        <f t="shared" si="47"/>
        <v/>
      </c>
    </row>
    <row r="1512" spans="1:25" s="228" customFormat="1" ht="20.25">
      <c r="A1512" s="257"/>
      <c r="B1512" s="232" t="str">
        <f>IF(LEN(A1512)=0,"",INDEX('Smelter Reference List'!$A:$A,MATCH($A1512,'Smelter Reference List'!$E:$E,0)))</f>
        <v/>
      </c>
      <c r="C1512" s="297" t="str">
        <f>IF(LEN(A1512)=0,"",INDEX('Smelter Reference List'!$C:$C,MATCH($A1512,'Smelter Reference List'!$E:$E,0)))</f>
        <v/>
      </c>
      <c r="D1512" s="161" t="str">
        <f ca="1">IF(ISERROR($S1512),"",OFFSET('Smelter Reference List'!$C$4,$S1512-4,0)&amp;"")</f>
        <v/>
      </c>
      <c r="E1512" s="161" t="str">
        <f ca="1">IF(ISERROR($S1512),"",OFFSET('Smelter Reference List'!$D$4,$S1512-4,0)&amp;"")</f>
        <v/>
      </c>
      <c r="F1512" s="161" t="str">
        <f ca="1">IF(ISERROR($S1512),"",OFFSET('Smelter Reference List'!$E$4,$S1512-4,0))</f>
        <v/>
      </c>
      <c r="G1512" s="161" t="str">
        <f ca="1">IF(C1512=$U$4,"Enter smelter details", IF(ISERROR($S1512),"",OFFSET('Smelter Reference List'!$F$4,$S1512-4,0)))</f>
        <v/>
      </c>
      <c r="H1512" s="247" t="str">
        <f ca="1">IF(ISERROR($S1512),"",OFFSET('Smelter Reference List'!$G$4,$S1512-4,0))</f>
        <v/>
      </c>
      <c r="I1512" s="248" t="str">
        <f ca="1">IF(ISERROR($S1512),"",OFFSET('Smelter Reference List'!$H$4,$S1512-4,0))</f>
        <v/>
      </c>
      <c r="J1512" s="248" t="str">
        <f ca="1">IF(ISERROR($S1512),"",OFFSET('Smelter Reference List'!$I$4,$S1512-4,0))</f>
        <v/>
      </c>
      <c r="K1512" s="245"/>
      <c r="L1512" s="245"/>
      <c r="M1512" s="245"/>
      <c r="N1512" s="245"/>
      <c r="O1512" s="245"/>
      <c r="P1512" s="245"/>
      <c r="Q1512" s="246"/>
      <c r="R1512" s="233"/>
      <c r="S1512" s="234" t="e">
        <f>IF(C1512="",NA(),MATCH($B1512&amp;$C1512,'Smelter Reference List'!$J:$J,0))</f>
        <v>#N/A</v>
      </c>
      <c r="T1512" s="235"/>
      <c r="U1512" s="235">
        <f t="shared" ca="1" si="46"/>
        <v>0</v>
      </c>
      <c r="V1512" s="235"/>
      <c r="W1512" s="235"/>
      <c r="Y1512" s="228" t="str">
        <f t="shared" si="47"/>
        <v/>
      </c>
    </row>
    <row r="1513" spans="1:25" s="228" customFormat="1" ht="20.25">
      <c r="A1513" s="257"/>
      <c r="B1513" s="232" t="str">
        <f>IF(LEN(A1513)=0,"",INDEX('Smelter Reference List'!$A:$A,MATCH($A1513,'Smelter Reference List'!$E:$E,0)))</f>
        <v/>
      </c>
      <c r="C1513" s="297" t="str">
        <f>IF(LEN(A1513)=0,"",INDEX('Smelter Reference List'!$C:$C,MATCH($A1513,'Smelter Reference List'!$E:$E,0)))</f>
        <v/>
      </c>
      <c r="D1513" s="161" t="str">
        <f ca="1">IF(ISERROR($S1513),"",OFFSET('Smelter Reference List'!$C$4,$S1513-4,0)&amp;"")</f>
        <v/>
      </c>
      <c r="E1513" s="161" t="str">
        <f ca="1">IF(ISERROR($S1513),"",OFFSET('Smelter Reference List'!$D$4,$S1513-4,0)&amp;"")</f>
        <v/>
      </c>
      <c r="F1513" s="161" t="str">
        <f ca="1">IF(ISERROR($S1513),"",OFFSET('Smelter Reference List'!$E$4,$S1513-4,0))</f>
        <v/>
      </c>
      <c r="G1513" s="161" t="str">
        <f ca="1">IF(C1513=$U$4,"Enter smelter details", IF(ISERROR($S1513),"",OFFSET('Smelter Reference List'!$F$4,$S1513-4,0)))</f>
        <v/>
      </c>
      <c r="H1513" s="247" t="str">
        <f ca="1">IF(ISERROR($S1513),"",OFFSET('Smelter Reference List'!$G$4,$S1513-4,0))</f>
        <v/>
      </c>
      <c r="I1513" s="248" t="str">
        <f ca="1">IF(ISERROR($S1513),"",OFFSET('Smelter Reference List'!$H$4,$S1513-4,0))</f>
        <v/>
      </c>
      <c r="J1513" s="248" t="str">
        <f ca="1">IF(ISERROR($S1513),"",OFFSET('Smelter Reference List'!$I$4,$S1513-4,0))</f>
        <v/>
      </c>
      <c r="K1513" s="245"/>
      <c r="L1513" s="245"/>
      <c r="M1513" s="245"/>
      <c r="N1513" s="245"/>
      <c r="O1513" s="245"/>
      <c r="P1513" s="245"/>
      <c r="Q1513" s="246"/>
      <c r="R1513" s="233"/>
      <c r="S1513" s="234" t="e">
        <f>IF(C1513="",NA(),MATCH($B1513&amp;$C1513,'Smelter Reference List'!$J:$J,0))</f>
        <v>#N/A</v>
      </c>
      <c r="T1513" s="235"/>
      <c r="U1513" s="235">
        <f t="shared" ca="1" si="46"/>
        <v>0</v>
      </c>
      <c r="V1513" s="235"/>
      <c r="W1513" s="235"/>
      <c r="Y1513" s="228" t="str">
        <f t="shared" si="47"/>
        <v/>
      </c>
    </row>
    <row r="1514" spans="1:25" s="228" customFormat="1" ht="20.25">
      <c r="A1514" s="257"/>
      <c r="B1514" s="232" t="str">
        <f>IF(LEN(A1514)=0,"",INDEX('Smelter Reference List'!$A:$A,MATCH($A1514,'Smelter Reference List'!$E:$E,0)))</f>
        <v/>
      </c>
      <c r="C1514" s="297" t="str">
        <f>IF(LEN(A1514)=0,"",INDEX('Smelter Reference List'!$C:$C,MATCH($A1514,'Smelter Reference List'!$E:$E,0)))</f>
        <v/>
      </c>
      <c r="D1514" s="161" t="str">
        <f ca="1">IF(ISERROR($S1514),"",OFFSET('Smelter Reference List'!$C$4,$S1514-4,0)&amp;"")</f>
        <v/>
      </c>
      <c r="E1514" s="161" t="str">
        <f ca="1">IF(ISERROR($S1514),"",OFFSET('Smelter Reference List'!$D$4,$S1514-4,0)&amp;"")</f>
        <v/>
      </c>
      <c r="F1514" s="161" t="str">
        <f ca="1">IF(ISERROR($S1514),"",OFFSET('Smelter Reference List'!$E$4,$S1514-4,0))</f>
        <v/>
      </c>
      <c r="G1514" s="161" t="str">
        <f ca="1">IF(C1514=$U$4,"Enter smelter details", IF(ISERROR($S1514),"",OFFSET('Smelter Reference List'!$F$4,$S1514-4,0)))</f>
        <v/>
      </c>
      <c r="H1514" s="247" t="str">
        <f ca="1">IF(ISERROR($S1514),"",OFFSET('Smelter Reference List'!$G$4,$S1514-4,0))</f>
        <v/>
      </c>
      <c r="I1514" s="248" t="str">
        <f ca="1">IF(ISERROR($S1514),"",OFFSET('Smelter Reference List'!$H$4,$S1514-4,0))</f>
        <v/>
      </c>
      <c r="J1514" s="248" t="str">
        <f ca="1">IF(ISERROR($S1514),"",OFFSET('Smelter Reference List'!$I$4,$S1514-4,0))</f>
        <v/>
      </c>
      <c r="K1514" s="245"/>
      <c r="L1514" s="245"/>
      <c r="M1514" s="245"/>
      <c r="N1514" s="245"/>
      <c r="O1514" s="245"/>
      <c r="P1514" s="245"/>
      <c r="Q1514" s="246"/>
      <c r="R1514" s="233"/>
      <c r="S1514" s="234" t="e">
        <f>IF(C1514="",NA(),MATCH($B1514&amp;$C1514,'Smelter Reference List'!$J:$J,0))</f>
        <v>#N/A</v>
      </c>
      <c r="T1514" s="235"/>
      <c r="U1514" s="235">
        <f t="shared" ca="1" si="46"/>
        <v>0</v>
      </c>
      <c r="V1514" s="235"/>
      <c r="W1514" s="235"/>
      <c r="Y1514" s="228" t="str">
        <f t="shared" si="47"/>
        <v/>
      </c>
    </row>
    <row r="1515" spans="1:25" s="228" customFormat="1" ht="20.25">
      <c r="A1515" s="257"/>
      <c r="B1515" s="232" t="str">
        <f>IF(LEN(A1515)=0,"",INDEX('Smelter Reference List'!$A:$A,MATCH($A1515,'Smelter Reference List'!$E:$E,0)))</f>
        <v/>
      </c>
      <c r="C1515" s="297" t="str">
        <f>IF(LEN(A1515)=0,"",INDEX('Smelter Reference List'!$C:$C,MATCH($A1515,'Smelter Reference List'!$E:$E,0)))</f>
        <v/>
      </c>
      <c r="D1515" s="161" t="str">
        <f ca="1">IF(ISERROR($S1515),"",OFFSET('Smelter Reference List'!$C$4,$S1515-4,0)&amp;"")</f>
        <v/>
      </c>
      <c r="E1515" s="161" t="str">
        <f ca="1">IF(ISERROR($S1515),"",OFFSET('Smelter Reference List'!$D$4,$S1515-4,0)&amp;"")</f>
        <v/>
      </c>
      <c r="F1515" s="161" t="str">
        <f ca="1">IF(ISERROR($S1515),"",OFFSET('Smelter Reference List'!$E$4,$S1515-4,0))</f>
        <v/>
      </c>
      <c r="G1515" s="161" t="str">
        <f ca="1">IF(C1515=$U$4,"Enter smelter details", IF(ISERROR($S1515),"",OFFSET('Smelter Reference List'!$F$4,$S1515-4,0)))</f>
        <v/>
      </c>
      <c r="H1515" s="247" t="str">
        <f ca="1">IF(ISERROR($S1515),"",OFFSET('Smelter Reference List'!$G$4,$S1515-4,0))</f>
        <v/>
      </c>
      <c r="I1515" s="248" t="str">
        <f ca="1">IF(ISERROR($S1515),"",OFFSET('Smelter Reference List'!$H$4,$S1515-4,0))</f>
        <v/>
      </c>
      <c r="J1515" s="248" t="str">
        <f ca="1">IF(ISERROR($S1515),"",OFFSET('Smelter Reference List'!$I$4,$S1515-4,0))</f>
        <v/>
      </c>
      <c r="K1515" s="245"/>
      <c r="L1515" s="245"/>
      <c r="M1515" s="245"/>
      <c r="N1515" s="245"/>
      <c r="O1515" s="245"/>
      <c r="P1515" s="245"/>
      <c r="Q1515" s="246"/>
      <c r="R1515" s="233"/>
      <c r="S1515" s="234" t="e">
        <f>IF(C1515="",NA(),MATCH($B1515&amp;$C1515,'Smelter Reference List'!$J:$J,0))</f>
        <v>#N/A</v>
      </c>
      <c r="T1515" s="235"/>
      <c r="U1515" s="235">
        <f t="shared" ca="1" si="46"/>
        <v>0</v>
      </c>
      <c r="V1515" s="235"/>
      <c r="W1515" s="235"/>
      <c r="Y1515" s="228" t="str">
        <f t="shared" si="47"/>
        <v/>
      </c>
    </row>
    <row r="1516" spans="1:25" s="228" customFormat="1" ht="20.25">
      <c r="A1516" s="257"/>
      <c r="B1516" s="232" t="str">
        <f>IF(LEN(A1516)=0,"",INDEX('Smelter Reference List'!$A:$A,MATCH($A1516,'Smelter Reference List'!$E:$E,0)))</f>
        <v/>
      </c>
      <c r="C1516" s="297" t="str">
        <f>IF(LEN(A1516)=0,"",INDEX('Smelter Reference List'!$C:$C,MATCH($A1516,'Smelter Reference List'!$E:$E,0)))</f>
        <v/>
      </c>
      <c r="D1516" s="161" t="str">
        <f ca="1">IF(ISERROR($S1516),"",OFFSET('Smelter Reference List'!$C$4,$S1516-4,0)&amp;"")</f>
        <v/>
      </c>
      <c r="E1516" s="161" t="str">
        <f ca="1">IF(ISERROR($S1516),"",OFFSET('Smelter Reference List'!$D$4,$S1516-4,0)&amp;"")</f>
        <v/>
      </c>
      <c r="F1516" s="161" t="str">
        <f ca="1">IF(ISERROR($S1516),"",OFFSET('Smelter Reference List'!$E$4,$S1516-4,0))</f>
        <v/>
      </c>
      <c r="G1516" s="161" t="str">
        <f ca="1">IF(C1516=$U$4,"Enter smelter details", IF(ISERROR($S1516),"",OFFSET('Smelter Reference List'!$F$4,$S1516-4,0)))</f>
        <v/>
      </c>
      <c r="H1516" s="247" t="str">
        <f ca="1">IF(ISERROR($S1516),"",OFFSET('Smelter Reference List'!$G$4,$S1516-4,0))</f>
        <v/>
      </c>
      <c r="I1516" s="248" t="str">
        <f ca="1">IF(ISERROR($S1516),"",OFFSET('Smelter Reference List'!$H$4,$S1516-4,0))</f>
        <v/>
      </c>
      <c r="J1516" s="248" t="str">
        <f ca="1">IF(ISERROR($S1516),"",OFFSET('Smelter Reference List'!$I$4,$S1516-4,0))</f>
        <v/>
      </c>
      <c r="K1516" s="245"/>
      <c r="L1516" s="245"/>
      <c r="M1516" s="245"/>
      <c r="N1516" s="245"/>
      <c r="O1516" s="245"/>
      <c r="P1516" s="245"/>
      <c r="Q1516" s="246"/>
      <c r="R1516" s="233"/>
      <c r="S1516" s="234" t="e">
        <f>IF(C1516="",NA(),MATCH($B1516&amp;$C1516,'Smelter Reference List'!$J:$J,0))</f>
        <v>#N/A</v>
      </c>
      <c r="T1516" s="235"/>
      <c r="U1516" s="235">
        <f t="shared" ca="1" si="46"/>
        <v>0</v>
      </c>
      <c r="V1516" s="235"/>
      <c r="W1516" s="235"/>
      <c r="Y1516" s="228" t="str">
        <f t="shared" si="47"/>
        <v/>
      </c>
    </row>
    <row r="1517" spans="1:25" s="228" customFormat="1" ht="20.25">
      <c r="A1517" s="257"/>
      <c r="B1517" s="232" t="str">
        <f>IF(LEN(A1517)=0,"",INDEX('Smelter Reference List'!$A:$A,MATCH($A1517,'Smelter Reference List'!$E:$E,0)))</f>
        <v/>
      </c>
      <c r="C1517" s="297" t="str">
        <f>IF(LEN(A1517)=0,"",INDEX('Smelter Reference List'!$C:$C,MATCH($A1517,'Smelter Reference List'!$E:$E,0)))</f>
        <v/>
      </c>
      <c r="D1517" s="161" t="str">
        <f ca="1">IF(ISERROR($S1517),"",OFFSET('Smelter Reference List'!$C$4,$S1517-4,0)&amp;"")</f>
        <v/>
      </c>
      <c r="E1517" s="161" t="str">
        <f ca="1">IF(ISERROR($S1517),"",OFFSET('Smelter Reference List'!$D$4,$S1517-4,0)&amp;"")</f>
        <v/>
      </c>
      <c r="F1517" s="161" t="str">
        <f ca="1">IF(ISERROR($S1517),"",OFFSET('Smelter Reference List'!$E$4,$S1517-4,0))</f>
        <v/>
      </c>
      <c r="G1517" s="161" t="str">
        <f ca="1">IF(C1517=$U$4,"Enter smelter details", IF(ISERROR($S1517),"",OFFSET('Smelter Reference List'!$F$4,$S1517-4,0)))</f>
        <v/>
      </c>
      <c r="H1517" s="247" t="str">
        <f ca="1">IF(ISERROR($S1517),"",OFFSET('Smelter Reference List'!$G$4,$S1517-4,0))</f>
        <v/>
      </c>
      <c r="I1517" s="248" t="str">
        <f ca="1">IF(ISERROR($S1517),"",OFFSET('Smelter Reference List'!$H$4,$S1517-4,0))</f>
        <v/>
      </c>
      <c r="J1517" s="248" t="str">
        <f ca="1">IF(ISERROR($S1517),"",OFFSET('Smelter Reference List'!$I$4,$S1517-4,0))</f>
        <v/>
      </c>
      <c r="K1517" s="245"/>
      <c r="L1517" s="245"/>
      <c r="M1517" s="245"/>
      <c r="N1517" s="245"/>
      <c r="O1517" s="245"/>
      <c r="P1517" s="245"/>
      <c r="Q1517" s="246"/>
      <c r="R1517" s="233"/>
      <c r="S1517" s="234" t="e">
        <f>IF(C1517="",NA(),MATCH($B1517&amp;$C1517,'Smelter Reference List'!$J:$J,0))</f>
        <v>#N/A</v>
      </c>
      <c r="T1517" s="235"/>
      <c r="U1517" s="235">
        <f t="shared" ca="1" si="46"/>
        <v>0</v>
      </c>
      <c r="V1517" s="235"/>
      <c r="W1517" s="235"/>
      <c r="Y1517" s="228" t="str">
        <f t="shared" si="47"/>
        <v/>
      </c>
    </row>
    <row r="1518" spans="1:25" s="228" customFormat="1" ht="20.25">
      <c r="A1518" s="257"/>
      <c r="B1518" s="232" t="str">
        <f>IF(LEN(A1518)=0,"",INDEX('Smelter Reference List'!$A:$A,MATCH($A1518,'Smelter Reference List'!$E:$E,0)))</f>
        <v/>
      </c>
      <c r="C1518" s="297" t="str">
        <f>IF(LEN(A1518)=0,"",INDEX('Smelter Reference List'!$C:$C,MATCH($A1518,'Smelter Reference List'!$E:$E,0)))</f>
        <v/>
      </c>
      <c r="D1518" s="161" t="str">
        <f ca="1">IF(ISERROR($S1518),"",OFFSET('Smelter Reference List'!$C$4,$S1518-4,0)&amp;"")</f>
        <v/>
      </c>
      <c r="E1518" s="161" t="str">
        <f ca="1">IF(ISERROR($S1518),"",OFFSET('Smelter Reference List'!$D$4,$S1518-4,0)&amp;"")</f>
        <v/>
      </c>
      <c r="F1518" s="161" t="str">
        <f ca="1">IF(ISERROR($S1518),"",OFFSET('Smelter Reference List'!$E$4,$S1518-4,0))</f>
        <v/>
      </c>
      <c r="G1518" s="161" t="str">
        <f ca="1">IF(C1518=$U$4,"Enter smelter details", IF(ISERROR($S1518),"",OFFSET('Smelter Reference List'!$F$4,$S1518-4,0)))</f>
        <v/>
      </c>
      <c r="H1518" s="247" t="str">
        <f ca="1">IF(ISERROR($S1518),"",OFFSET('Smelter Reference List'!$G$4,$S1518-4,0))</f>
        <v/>
      </c>
      <c r="I1518" s="248" t="str">
        <f ca="1">IF(ISERROR($S1518),"",OFFSET('Smelter Reference List'!$H$4,$S1518-4,0))</f>
        <v/>
      </c>
      <c r="J1518" s="248" t="str">
        <f ca="1">IF(ISERROR($S1518),"",OFFSET('Smelter Reference List'!$I$4,$S1518-4,0))</f>
        <v/>
      </c>
      <c r="K1518" s="245"/>
      <c r="L1518" s="245"/>
      <c r="M1518" s="245"/>
      <c r="N1518" s="245"/>
      <c r="O1518" s="245"/>
      <c r="P1518" s="245"/>
      <c r="Q1518" s="246"/>
      <c r="R1518" s="233"/>
      <c r="S1518" s="234" t="e">
        <f>IF(C1518="",NA(),MATCH($B1518&amp;$C1518,'Smelter Reference List'!$J:$J,0))</f>
        <v>#N/A</v>
      </c>
      <c r="T1518" s="235"/>
      <c r="U1518" s="235">
        <f t="shared" ca="1" si="46"/>
        <v>0</v>
      </c>
      <c r="V1518" s="235"/>
      <c r="W1518" s="235"/>
      <c r="Y1518" s="228" t="str">
        <f t="shared" si="47"/>
        <v/>
      </c>
    </row>
    <row r="1519" spans="1:25" s="228" customFormat="1" ht="20.25">
      <c r="A1519" s="257"/>
      <c r="B1519" s="232" t="str">
        <f>IF(LEN(A1519)=0,"",INDEX('Smelter Reference List'!$A:$A,MATCH($A1519,'Smelter Reference List'!$E:$E,0)))</f>
        <v/>
      </c>
      <c r="C1519" s="297" t="str">
        <f>IF(LEN(A1519)=0,"",INDEX('Smelter Reference List'!$C:$C,MATCH($A1519,'Smelter Reference List'!$E:$E,0)))</f>
        <v/>
      </c>
      <c r="D1519" s="161" t="str">
        <f ca="1">IF(ISERROR($S1519),"",OFFSET('Smelter Reference List'!$C$4,$S1519-4,0)&amp;"")</f>
        <v/>
      </c>
      <c r="E1519" s="161" t="str">
        <f ca="1">IF(ISERROR($S1519),"",OFFSET('Smelter Reference List'!$D$4,$S1519-4,0)&amp;"")</f>
        <v/>
      </c>
      <c r="F1519" s="161" t="str">
        <f ca="1">IF(ISERROR($S1519),"",OFFSET('Smelter Reference List'!$E$4,$S1519-4,0))</f>
        <v/>
      </c>
      <c r="G1519" s="161" t="str">
        <f ca="1">IF(C1519=$U$4,"Enter smelter details", IF(ISERROR($S1519),"",OFFSET('Smelter Reference List'!$F$4,$S1519-4,0)))</f>
        <v/>
      </c>
      <c r="H1519" s="247" t="str">
        <f ca="1">IF(ISERROR($S1519),"",OFFSET('Smelter Reference List'!$G$4,$S1519-4,0))</f>
        <v/>
      </c>
      <c r="I1519" s="248" t="str">
        <f ca="1">IF(ISERROR($S1519),"",OFFSET('Smelter Reference List'!$H$4,$S1519-4,0))</f>
        <v/>
      </c>
      <c r="J1519" s="248" t="str">
        <f ca="1">IF(ISERROR($S1519),"",OFFSET('Smelter Reference List'!$I$4,$S1519-4,0))</f>
        <v/>
      </c>
      <c r="K1519" s="245"/>
      <c r="L1519" s="245"/>
      <c r="M1519" s="245"/>
      <c r="N1519" s="245"/>
      <c r="O1519" s="245"/>
      <c r="P1519" s="245"/>
      <c r="Q1519" s="246"/>
      <c r="R1519" s="233"/>
      <c r="S1519" s="234" t="e">
        <f>IF(C1519="",NA(),MATCH($B1519&amp;$C1519,'Smelter Reference List'!$J:$J,0))</f>
        <v>#N/A</v>
      </c>
      <c r="T1519" s="235"/>
      <c r="U1519" s="235">
        <f t="shared" ca="1" si="46"/>
        <v>0</v>
      </c>
      <c r="V1519" s="235"/>
      <c r="W1519" s="235"/>
      <c r="Y1519" s="228" t="str">
        <f t="shared" si="47"/>
        <v/>
      </c>
    </row>
    <row r="1520" spans="1:25" s="228" customFormat="1" ht="20.25">
      <c r="A1520" s="257"/>
      <c r="B1520" s="232" t="str">
        <f>IF(LEN(A1520)=0,"",INDEX('Smelter Reference List'!$A:$A,MATCH($A1520,'Smelter Reference List'!$E:$E,0)))</f>
        <v/>
      </c>
      <c r="C1520" s="297" t="str">
        <f>IF(LEN(A1520)=0,"",INDEX('Smelter Reference List'!$C:$C,MATCH($A1520,'Smelter Reference List'!$E:$E,0)))</f>
        <v/>
      </c>
      <c r="D1520" s="161" t="str">
        <f ca="1">IF(ISERROR($S1520),"",OFFSET('Smelter Reference List'!$C$4,$S1520-4,0)&amp;"")</f>
        <v/>
      </c>
      <c r="E1520" s="161" t="str">
        <f ca="1">IF(ISERROR($S1520),"",OFFSET('Smelter Reference List'!$D$4,$S1520-4,0)&amp;"")</f>
        <v/>
      </c>
      <c r="F1520" s="161" t="str">
        <f ca="1">IF(ISERROR($S1520),"",OFFSET('Smelter Reference List'!$E$4,$S1520-4,0))</f>
        <v/>
      </c>
      <c r="G1520" s="161" t="str">
        <f ca="1">IF(C1520=$U$4,"Enter smelter details", IF(ISERROR($S1520),"",OFFSET('Smelter Reference List'!$F$4,$S1520-4,0)))</f>
        <v/>
      </c>
      <c r="H1520" s="247" t="str">
        <f ca="1">IF(ISERROR($S1520),"",OFFSET('Smelter Reference List'!$G$4,$S1520-4,0))</f>
        <v/>
      </c>
      <c r="I1520" s="248" t="str">
        <f ca="1">IF(ISERROR($S1520),"",OFFSET('Smelter Reference List'!$H$4,$S1520-4,0))</f>
        <v/>
      </c>
      <c r="J1520" s="248" t="str">
        <f ca="1">IF(ISERROR($S1520),"",OFFSET('Smelter Reference List'!$I$4,$S1520-4,0))</f>
        <v/>
      </c>
      <c r="K1520" s="245"/>
      <c r="L1520" s="245"/>
      <c r="M1520" s="245"/>
      <c r="N1520" s="245"/>
      <c r="O1520" s="245"/>
      <c r="P1520" s="245"/>
      <c r="Q1520" s="246"/>
      <c r="R1520" s="233"/>
      <c r="S1520" s="234" t="e">
        <f>IF(C1520="",NA(),MATCH($B1520&amp;$C1520,'Smelter Reference List'!$J:$J,0))</f>
        <v>#N/A</v>
      </c>
      <c r="T1520" s="235"/>
      <c r="U1520" s="235">
        <f t="shared" ca="1" si="46"/>
        <v>0</v>
      </c>
      <c r="V1520" s="235"/>
      <c r="W1520" s="235"/>
      <c r="Y1520" s="228" t="str">
        <f t="shared" si="47"/>
        <v/>
      </c>
    </row>
    <row r="1521" spans="1:25" s="228" customFormat="1" ht="20.25">
      <c r="A1521" s="257"/>
      <c r="B1521" s="232" t="str">
        <f>IF(LEN(A1521)=0,"",INDEX('Smelter Reference List'!$A:$A,MATCH($A1521,'Smelter Reference List'!$E:$E,0)))</f>
        <v/>
      </c>
      <c r="C1521" s="297" t="str">
        <f>IF(LEN(A1521)=0,"",INDEX('Smelter Reference List'!$C:$C,MATCH($A1521,'Smelter Reference List'!$E:$E,0)))</f>
        <v/>
      </c>
      <c r="D1521" s="161" t="str">
        <f ca="1">IF(ISERROR($S1521),"",OFFSET('Smelter Reference List'!$C$4,$S1521-4,0)&amp;"")</f>
        <v/>
      </c>
      <c r="E1521" s="161" t="str">
        <f ca="1">IF(ISERROR($S1521),"",OFFSET('Smelter Reference List'!$D$4,$S1521-4,0)&amp;"")</f>
        <v/>
      </c>
      <c r="F1521" s="161" t="str">
        <f ca="1">IF(ISERROR($S1521),"",OFFSET('Smelter Reference List'!$E$4,$S1521-4,0))</f>
        <v/>
      </c>
      <c r="G1521" s="161" t="str">
        <f ca="1">IF(C1521=$U$4,"Enter smelter details", IF(ISERROR($S1521),"",OFFSET('Smelter Reference List'!$F$4,$S1521-4,0)))</f>
        <v/>
      </c>
      <c r="H1521" s="247" t="str">
        <f ca="1">IF(ISERROR($S1521),"",OFFSET('Smelter Reference List'!$G$4,$S1521-4,0))</f>
        <v/>
      </c>
      <c r="I1521" s="248" t="str">
        <f ca="1">IF(ISERROR($S1521),"",OFFSET('Smelter Reference List'!$H$4,$S1521-4,0))</f>
        <v/>
      </c>
      <c r="J1521" s="248" t="str">
        <f ca="1">IF(ISERROR($S1521),"",OFFSET('Smelter Reference List'!$I$4,$S1521-4,0))</f>
        <v/>
      </c>
      <c r="K1521" s="245"/>
      <c r="L1521" s="245"/>
      <c r="M1521" s="245"/>
      <c r="N1521" s="245"/>
      <c r="O1521" s="245"/>
      <c r="P1521" s="245"/>
      <c r="Q1521" s="246"/>
      <c r="R1521" s="233"/>
      <c r="S1521" s="234" t="e">
        <f>IF(C1521="",NA(),MATCH($B1521&amp;$C1521,'Smelter Reference List'!$J:$J,0))</f>
        <v>#N/A</v>
      </c>
      <c r="T1521" s="235"/>
      <c r="U1521" s="235">
        <f t="shared" ca="1" si="46"/>
        <v>0</v>
      </c>
      <c r="V1521" s="235"/>
      <c r="W1521" s="235"/>
      <c r="Y1521" s="228" t="str">
        <f t="shared" si="47"/>
        <v/>
      </c>
    </row>
    <row r="1522" spans="1:25" s="228" customFormat="1" ht="20.25">
      <c r="A1522" s="257"/>
      <c r="B1522" s="232" t="str">
        <f>IF(LEN(A1522)=0,"",INDEX('Smelter Reference List'!$A:$A,MATCH($A1522,'Smelter Reference List'!$E:$E,0)))</f>
        <v/>
      </c>
      <c r="C1522" s="297" t="str">
        <f>IF(LEN(A1522)=0,"",INDEX('Smelter Reference List'!$C:$C,MATCH($A1522,'Smelter Reference List'!$E:$E,0)))</f>
        <v/>
      </c>
      <c r="D1522" s="161" t="str">
        <f ca="1">IF(ISERROR($S1522),"",OFFSET('Smelter Reference List'!$C$4,$S1522-4,0)&amp;"")</f>
        <v/>
      </c>
      <c r="E1522" s="161" t="str">
        <f ca="1">IF(ISERROR($S1522),"",OFFSET('Smelter Reference List'!$D$4,$S1522-4,0)&amp;"")</f>
        <v/>
      </c>
      <c r="F1522" s="161" t="str">
        <f ca="1">IF(ISERROR($S1522),"",OFFSET('Smelter Reference List'!$E$4,$S1522-4,0))</f>
        <v/>
      </c>
      <c r="G1522" s="161" t="str">
        <f ca="1">IF(C1522=$U$4,"Enter smelter details", IF(ISERROR($S1522),"",OFFSET('Smelter Reference List'!$F$4,$S1522-4,0)))</f>
        <v/>
      </c>
      <c r="H1522" s="247" t="str">
        <f ca="1">IF(ISERROR($S1522),"",OFFSET('Smelter Reference List'!$G$4,$S1522-4,0))</f>
        <v/>
      </c>
      <c r="I1522" s="248" t="str">
        <f ca="1">IF(ISERROR($S1522),"",OFFSET('Smelter Reference List'!$H$4,$S1522-4,0))</f>
        <v/>
      </c>
      <c r="J1522" s="248" t="str">
        <f ca="1">IF(ISERROR($S1522),"",OFFSET('Smelter Reference List'!$I$4,$S1522-4,0))</f>
        <v/>
      </c>
      <c r="K1522" s="245"/>
      <c r="L1522" s="245"/>
      <c r="M1522" s="245"/>
      <c r="N1522" s="245"/>
      <c r="O1522" s="245"/>
      <c r="P1522" s="245"/>
      <c r="Q1522" s="246"/>
      <c r="R1522" s="233"/>
      <c r="S1522" s="234" t="e">
        <f>IF(C1522="",NA(),MATCH($B1522&amp;$C1522,'Smelter Reference List'!$J:$J,0))</f>
        <v>#N/A</v>
      </c>
      <c r="T1522" s="235"/>
      <c r="U1522" s="235">
        <f t="shared" ca="1" si="46"/>
        <v>0</v>
      </c>
      <c r="V1522" s="235"/>
      <c r="W1522" s="235"/>
      <c r="Y1522" s="228" t="str">
        <f t="shared" si="47"/>
        <v/>
      </c>
    </row>
    <row r="1523" spans="1:25" s="228" customFormat="1" ht="20.25">
      <c r="A1523" s="257"/>
      <c r="B1523" s="232" t="str">
        <f>IF(LEN(A1523)=0,"",INDEX('Smelter Reference List'!$A:$A,MATCH($A1523,'Smelter Reference List'!$E:$E,0)))</f>
        <v/>
      </c>
      <c r="C1523" s="297" t="str">
        <f>IF(LEN(A1523)=0,"",INDEX('Smelter Reference List'!$C:$C,MATCH($A1523,'Smelter Reference List'!$E:$E,0)))</f>
        <v/>
      </c>
      <c r="D1523" s="161" t="str">
        <f ca="1">IF(ISERROR($S1523),"",OFFSET('Smelter Reference List'!$C$4,$S1523-4,0)&amp;"")</f>
        <v/>
      </c>
      <c r="E1523" s="161" t="str">
        <f ca="1">IF(ISERROR($S1523),"",OFFSET('Smelter Reference List'!$D$4,$S1523-4,0)&amp;"")</f>
        <v/>
      </c>
      <c r="F1523" s="161" t="str">
        <f ca="1">IF(ISERROR($S1523),"",OFFSET('Smelter Reference List'!$E$4,$S1523-4,0))</f>
        <v/>
      </c>
      <c r="G1523" s="161" t="str">
        <f ca="1">IF(C1523=$U$4,"Enter smelter details", IF(ISERROR($S1523),"",OFFSET('Smelter Reference List'!$F$4,$S1523-4,0)))</f>
        <v/>
      </c>
      <c r="H1523" s="247" t="str">
        <f ca="1">IF(ISERROR($S1523),"",OFFSET('Smelter Reference List'!$G$4,$S1523-4,0))</f>
        <v/>
      </c>
      <c r="I1523" s="248" t="str">
        <f ca="1">IF(ISERROR($S1523),"",OFFSET('Smelter Reference List'!$H$4,$S1523-4,0))</f>
        <v/>
      </c>
      <c r="J1523" s="248" t="str">
        <f ca="1">IF(ISERROR($S1523),"",OFFSET('Smelter Reference List'!$I$4,$S1523-4,0))</f>
        <v/>
      </c>
      <c r="K1523" s="245"/>
      <c r="L1523" s="245"/>
      <c r="M1523" s="245"/>
      <c r="N1523" s="245"/>
      <c r="O1523" s="245"/>
      <c r="P1523" s="245"/>
      <c r="Q1523" s="246"/>
      <c r="R1523" s="233"/>
      <c r="S1523" s="234" t="e">
        <f>IF(C1523="",NA(),MATCH($B1523&amp;$C1523,'Smelter Reference List'!$J:$J,0))</f>
        <v>#N/A</v>
      </c>
      <c r="T1523" s="235"/>
      <c r="U1523" s="235">
        <f t="shared" ca="1" si="46"/>
        <v>0</v>
      </c>
      <c r="V1523" s="235"/>
      <c r="W1523" s="235"/>
      <c r="Y1523" s="228" t="str">
        <f t="shared" si="47"/>
        <v/>
      </c>
    </row>
    <row r="1524" spans="1:25" s="228" customFormat="1" ht="20.25">
      <c r="A1524" s="257"/>
      <c r="B1524" s="232" t="str">
        <f>IF(LEN(A1524)=0,"",INDEX('Smelter Reference List'!$A:$A,MATCH($A1524,'Smelter Reference List'!$E:$E,0)))</f>
        <v/>
      </c>
      <c r="C1524" s="297" t="str">
        <f>IF(LEN(A1524)=0,"",INDEX('Smelter Reference List'!$C:$C,MATCH($A1524,'Smelter Reference List'!$E:$E,0)))</f>
        <v/>
      </c>
      <c r="D1524" s="161" t="str">
        <f ca="1">IF(ISERROR($S1524),"",OFFSET('Smelter Reference List'!$C$4,$S1524-4,0)&amp;"")</f>
        <v/>
      </c>
      <c r="E1524" s="161" t="str">
        <f ca="1">IF(ISERROR($S1524),"",OFFSET('Smelter Reference List'!$D$4,$S1524-4,0)&amp;"")</f>
        <v/>
      </c>
      <c r="F1524" s="161" t="str">
        <f ca="1">IF(ISERROR($S1524),"",OFFSET('Smelter Reference List'!$E$4,$S1524-4,0))</f>
        <v/>
      </c>
      <c r="G1524" s="161" t="str">
        <f ca="1">IF(C1524=$U$4,"Enter smelter details", IF(ISERROR($S1524),"",OFFSET('Smelter Reference List'!$F$4,$S1524-4,0)))</f>
        <v/>
      </c>
      <c r="H1524" s="247" t="str">
        <f ca="1">IF(ISERROR($S1524),"",OFFSET('Smelter Reference List'!$G$4,$S1524-4,0))</f>
        <v/>
      </c>
      <c r="I1524" s="248" t="str">
        <f ca="1">IF(ISERROR($S1524),"",OFFSET('Smelter Reference List'!$H$4,$S1524-4,0))</f>
        <v/>
      </c>
      <c r="J1524" s="248" t="str">
        <f ca="1">IF(ISERROR($S1524),"",OFFSET('Smelter Reference List'!$I$4,$S1524-4,0))</f>
        <v/>
      </c>
      <c r="K1524" s="245"/>
      <c r="L1524" s="245"/>
      <c r="M1524" s="245"/>
      <c r="N1524" s="245"/>
      <c r="O1524" s="245"/>
      <c r="P1524" s="245"/>
      <c r="Q1524" s="246"/>
      <c r="R1524" s="233"/>
      <c r="S1524" s="234" t="e">
        <f>IF(C1524="",NA(),MATCH($B1524&amp;$C1524,'Smelter Reference List'!$J:$J,0))</f>
        <v>#N/A</v>
      </c>
      <c r="T1524" s="235"/>
      <c r="U1524" s="235">
        <f t="shared" ca="1" si="46"/>
        <v>0</v>
      </c>
      <c r="V1524" s="235"/>
      <c r="W1524" s="235"/>
      <c r="Y1524" s="228" t="str">
        <f t="shared" si="47"/>
        <v/>
      </c>
    </row>
    <row r="1525" spans="1:25" s="228" customFormat="1" ht="20.25">
      <c r="A1525" s="257"/>
      <c r="B1525" s="232" t="str">
        <f>IF(LEN(A1525)=0,"",INDEX('Smelter Reference List'!$A:$A,MATCH($A1525,'Smelter Reference List'!$E:$E,0)))</f>
        <v/>
      </c>
      <c r="C1525" s="297" t="str">
        <f>IF(LEN(A1525)=0,"",INDEX('Smelter Reference List'!$C:$C,MATCH($A1525,'Smelter Reference List'!$E:$E,0)))</f>
        <v/>
      </c>
      <c r="D1525" s="161" t="str">
        <f ca="1">IF(ISERROR($S1525),"",OFFSET('Smelter Reference List'!$C$4,$S1525-4,0)&amp;"")</f>
        <v/>
      </c>
      <c r="E1525" s="161" t="str">
        <f ca="1">IF(ISERROR($S1525),"",OFFSET('Smelter Reference List'!$D$4,$S1525-4,0)&amp;"")</f>
        <v/>
      </c>
      <c r="F1525" s="161" t="str">
        <f ca="1">IF(ISERROR($S1525),"",OFFSET('Smelter Reference List'!$E$4,$S1525-4,0))</f>
        <v/>
      </c>
      <c r="G1525" s="161" t="str">
        <f ca="1">IF(C1525=$U$4,"Enter smelter details", IF(ISERROR($S1525),"",OFFSET('Smelter Reference List'!$F$4,$S1525-4,0)))</f>
        <v/>
      </c>
      <c r="H1525" s="247" t="str">
        <f ca="1">IF(ISERROR($S1525),"",OFFSET('Smelter Reference List'!$G$4,$S1525-4,0))</f>
        <v/>
      </c>
      <c r="I1525" s="248" t="str">
        <f ca="1">IF(ISERROR($S1525),"",OFFSET('Smelter Reference List'!$H$4,$S1525-4,0))</f>
        <v/>
      </c>
      <c r="J1525" s="248" t="str">
        <f ca="1">IF(ISERROR($S1525),"",OFFSET('Smelter Reference List'!$I$4,$S1525-4,0))</f>
        <v/>
      </c>
      <c r="K1525" s="245"/>
      <c r="L1525" s="245"/>
      <c r="M1525" s="245"/>
      <c r="N1525" s="245"/>
      <c r="O1525" s="245"/>
      <c r="P1525" s="245"/>
      <c r="Q1525" s="246"/>
      <c r="R1525" s="233"/>
      <c r="S1525" s="234" t="e">
        <f>IF(C1525="",NA(),MATCH($B1525&amp;$C1525,'Smelter Reference List'!$J:$J,0))</f>
        <v>#N/A</v>
      </c>
      <c r="T1525" s="235"/>
      <c r="U1525" s="235">
        <f t="shared" ca="1" si="46"/>
        <v>0</v>
      </c>
      <c r="V1525" s="235"/>
      <c r="W1525" s="235"/>
      <c r="Y1525" s="228" t="str">
        <f t="shared" si="47"/>
        <v/>
      </c>
    </row>
    <row r="1526" spans="1:25" s="228" customFormat="1" ht="20.25">
      <c r="A1526" s="257"/>
      <c r="B1526" s="232" t="str">
        <f>IF(LEN(A1526)=0,"",INDEX('Smelter Reference List'!$A:$A,MATCH($A1526,'Smelter Reference List'!$E:$E,0)))</f>
        <v/>
      </c>
      <c r="C1526" s="297" t="str">
        <f>IF(LEN(A1526)=0,"",INDEX('Smelter Reference List'!$C:$C,MATCH($A1526,'Smelter Reference List'!$E:$E,0)))</f>
        <v/>
      </c>
      <c r="D1526" s="161" t="str">
        <f ca="1">IF(ISERROR($S1526),"",OFFSET('Smelter Reference List'!$C$4,$S1526-4,0)&amp;"")</f>
        <v/>
      </c>
      <c r="E1526" s="161" t="str">
        <f ca="1">IF(ISERROR($S1526),"",OFFSET('Smelter Reference List'!$D$4,$S1526-4,0)&amp;"")</f>
        <v/>
      </c>
      <c r="F1526" s="161" t="str">
        <f ca="1">IF(ISERROR($S1526),"",OFFSET('Smelter Reference List'!$E$4,$S1526-4,0))</f>
        <v/>
      </c>
      <c r="G1526" s="161" t="str">
        <f ca="1">IF(C1526=$U$4,"Enter smelter details", IF(ISERROR($S1526),"",OFFSET('Smelter Reference List'!$F$4,$S1526-4,0)))</f>
        <v/>
      </c>
      <c r="H1526" s="247" t="str">
        <f ca="1">IF(ISERROR($S1526),"",OFFSET('Smelter Reference List'!$G$4,$S1526-4,0))</f>
        <v/>
      </c>
      <c r="I1526" s="248" t="str">
        <f ca="1">IF(ISERROR($S1526),"",OFFSET('Smelter Reference List'!$H$4,$S1526-4,0))</f>
        <v/>
      </c>
      <c r="J1526" s="248" t="str">
        <f ca="1">IF(ISERROR($S1526),"",OFFSET('Smelter Reference List'!$I$4,$S1526-4,0))</f>
        <v/>
      </c>
      <c r="K1526" s="245"/>
      <c r="L1526" s="245"/>
      <c r="M1526" s="245"/>
      <c r="N1526" s="245"/>
      <c r="O1526" s="245"/>
      <c r="P1526" s="245"/>
      <c r="Q1526" s="246"/>
      <c r="R1526" s="233"/>
      <c r="S1526" s="234" t="e">
        <f>IF(C1526="",NA(),MATCH($B1526&amp;$C1526,'Smelter Reference List'!$J:$J,0))</f>
        <v>#N/A</v>
      </c>
      <c r="T1526" s="235"/>
      <c r="U1526" s="235">
        <f t="shared" ca="1" si="46"/>
        <v>0</v>
      </c>
      <c r="V1526" s="235"/>
      <c r="W1526" s="235"/>
      <c r="Y1526" s="228" t="str">
        <f t="shared" si="47"/>
        <v/>
      </c>
    </row>
    <row r="1527" spans="1:25" s="228" customFormat="1" ht="20.25">
      <c r="A1527" s="257"/>
      <c r="B1527" s="232" t="str">
        <f>IF(LEN(A1527)=0,"",INDEX('Smelter Reference List'!$A:$A,MATCH($A1527,'Smelter Reference List'!$E:$E,0)))</f>
        <v/>
      </c>
      <c r="C1527" s="297" t="str">
        <f>IF(LEN(A1527)=0,"",INDEX('Smelter Reference List'!$C:$C,MATCH($A1527,'Smelter Reference List'!$E:$E,0)))</f>
        <v/>
      </c>
      <c r="D1527" s="161" t="str">
        <f ca="1">IF(ISERROR($S1527),"",OFFSET('Smelter Reference List'!$C$4,$S1527-4,0)&amp;"")</f>
        <v/>
      </c>
      <c r="E1527" s="161" t="str">
        <f ca="1">IF(ISERROR($S1527),"",OFFSET('Smelter Reference List'!$D$4,$S1527-4,0)&amp;"")</f>
        <v/>
      </c>
      <c r="F1527" s="161" t="str">
        <f ca="1">IF(ISERROR($S1527),"",OFFSET('Smelter Reference List'!$E$4,$S1527-4,0))</f>
        <v/>
      </c>
      <c r="G1527" s="161" t="str">
        <f ca="1">IF(C1527=$U$4,"Enter smelter details", IF(ISERROR($S1527),"",OFFSET('Smelter Reference List'!$F$4,$S1527-4,0)))</f>
        <v/>
      </c>
      <c r="H1527" s="247" t="str">
        <f ca="1">IF(ISERROR($S1527),"",OFFSET('Smelter Reference List'!$G$4,$S1527-4,0))</f>
        <v/>
      </c>
      <c r="I1527" s="248" t="str">
        <f ca="1">IF(ISERROR($S1527),"",OFFSET('Smelter Reference List'!$H$4,$S1527-4,0))</f>
        <v/>
      </c>
      <c r="J1527" s="248" t="str">
        <f ca="1">IF(ISERROR($S1527),"",OFFSET('Smelter Reference List'!$I$4,$S1527-4,0))</f>
        <v/>
      </c>
      <c r="K1527" s="245"/>
      <c r="L1527" s="245"/>
      <c r="M1527" s="245"/>
      <c r="N1527" s="245"/>
      <c r="O1527" s="245"/>
      <c r="P1527" s="245"/>
      <c r="Q1527" s="246"/>
      <c r="R1527" s="233"/>
      <c r="S1527" s="234" t="e">
        <f>IF(C1527="",NA(),MATCH($B1527&amp;$C1527,'Smelter Reference List'!$J:$J,0))</f>
        <v>#N/A</v>
      </c>
      <c r="T1527" s="235"/>
      <c r="U1527" s="235">
        <f t="shared" ca="1" si="46"/>
        <v>0</v>
      </c>
      <c r="V1527" s="235"/>
      <c r="W1527" s="235"/>
      <c r="Y1527" s="228" t="str">
        <f t="shared" si="47"/>
        <v/>
      </c>
    </row>
    <row r="1528" spans="1:25" s="228" customFormat="1" ht="20.25">
      <c r="A1528" s="257"/>
      <c r="B1528" s="232" t="str">
        <f>IF(LEN(A1528)=0,"",INDEX('Smelter Reference List'!$A:$A,MATCH($A1528,'Smelter Reference List'!$E:$E,0)))</f>
        <v/>
      </c>
      <c r="C1528" s="297" t="str">
        <f>IF(LEN(A1528)=0,"",INDEX('Smelter Reference List'!$C:$C,MATCH($A1528,'Smelter Reference List'!$E:$E,0)))</f>
        <v/>
      </c>
      <c r="D1528" s="161" t="str">
        <f ca="1">IF(ISERROR($S1528),"",OFFSET('Smelter Reference List'!$C$4,$S1528-4,0)&amp;"")</f>
        <v/>
      </c>
      <c r="E1528" s="161" t="str">
        <f ca="1">IF(ISERROR($S1528),"",OFFSET('Smelter Reference List'!$D$4,$S1528-4,0)&amp;"")</f>
        <v/>
      </c>
      <c r="F1528" s="161" t="str">
        <f ca="1">IF(ISERROR($S1528),"",OFFSET('Smelter Reference List'!$E$4,$S1528-4,0))</f>
        <v/>
      </c>
      <c r="G1528" s="161" t="str">
        <f ca="1">IF(C1528=$U$4,"Enter smelter details", IF(ISERROR($S1528),"",OFFSET('Smelter Reference List'!$F$4,$S1528-4,0)))</f>
        <v/>
      </c>
      <c r="H1528" s="247" t="str">
        <f ca="1">IF(ISERROR($S1528),"",OFFSET('Smelter Reference List'!$G$4,$S1528-4,0))</f>
        <v/>
      </c>
      <c r="I1528" s="248" t="str">
        <f ca="1">IF(ISERROR($S1528),"",OFFSET('Smelter Reference List'!$H$4,$S1528-4,0))</f>
        <v/>
      </c>
      <c r="J1528" s="248" t="str">
        <f ca="1">IF(ISERROR($S1528),"",OFFSET('Smelter Reference List'!$I$4,$S1528-4,0))</f>
        <v/>
      </c>
      <c r="K1528" s="245"/>
      <c r="L1528" s="245"/>
      <c r="M1528" s="245"/>
      <c r="N1528" s="245"/>
      <c r="O1528" s="245"/>
      <c r="P1528" s="245"/>
      <c r="Q1528" s="246"/>
      <c r="R1528" s="233"/>
      <c r="S1528" s="234" t="e">
        <f>IF(C1528="",NA(),MATCH($B1528&amp;$C1528,'Smelter Reference List'!$J:$J,0))</f>
        <v>#N/A</v>
      </c>
      <c r="T1528" s="235"/>
      <c r="U1528" s="235">
        <f t="shared" ca="1" si="46"/>
        <v>0</v>
      </c>
      <c r="V1528" s="235"/>
      <c r="W1528" s="235"/>
      <c r="Y1528" s="228" t="str">
        <f t="shared" si="47"/>
        <v/>
      </c>
    </row>
    <row r="1529" spans="1:25" s="228" customFormat="1" ht="20.25">
      <c r="A1529" s="257"/>
      <c r="B1529" s="232" t="str">
        <f>IF(LEN(A1529)=0,"",INDEX('Smelter Reference List'!$A:$A,MATCH($A1529,'Smelter Reference List'!$E:$E,0)))</f>
        <v/>
      </c>
      <c r="C1529" s="297" t="str">
        <f>IF(LEN(A1529)=0,"",INDEX('Smelter Reference List'!$C:$C,MATCH($A1529,'Smelter Reference List'!$E:$E,0)))</f>
        <v/>
      </c>
      <c r="D1529" s="161" t="str">
        <f ca="1">IF(ISERROR($S1529),"",OFFSET('Smelter Reference List'!$C$4,$S1529-4,0)&amp;"")</f>
        <v/>
      </c>
      <c r="E1529" s="161" t="str">
        <f ca="1">IF(ISERROR($S1529),"",OFFSET('Smelter Reference List'!$D$4,$S1529-4,0)&amp;"")</f>
        <v/>
      </c>
      <c r="F1529" s="161" t="str">
        <f ca="1">IF(ISERROR($S1529),"",OFFSET('Smelter Reference List'!$E$4,$S1529-4,0))</f>
        <v/>
      </c>
      <c r="G1529" s="161" t="str">
        <f ca="1">IF(C1529=$U$4,"Enter smelter details", IF(ISERROR($S1529),"",OFFSET('Smelter Reference List'!$F$4,$S1529-4,0)))</f>
        <v/>
      </c>
      <c r="H1529" s="247" t="str">
        <f ca="1">IF(ISERROR($S1529),"",OFFSET('Smelter Reference List'!$G$4,$S1529-4,0))</f>
        <v/>
      </c>
      <c r="I1529" s="248" t="str">
        <f ca="1">IF(ISERROR($S1529),"",OFFSET('Smelter Reference List'!$H$4,$S1529-4,0))</f>
        <v/>
      </c>
      <c r="J1529" s="248" t="str">
        <f ca="1">IF(ISERROR($S1529),"",OFFSET('Smelter Reference List'!$I$4,$S1529-4,0))</f>
        <v/>
      </c>
      <c r="K1529" s="245"/>
      <c r="L1529" s="245"/>
      <c r="M1529" s="245"/>
      <c r="N1529" s="245"/>
      <c r="O1529" s="245"/>
      <c r="P1529" s="245"/>
      <c r="Q1529" s="246"/>
      <c r="R1529" s="233"/>
      <c r="S1529" s="234" t="e">
        <f>IF(C1529="",NA(),MATCH($B1529&amp;$C1529,'Smelter Reference List'!$J:$J,0))</f>
        <v>#N/A</v>
      </c>
      <c r="T1529" s="235"/>
      <c r="U1529" s="235">
        <f t="shared" ca="1" si="46"/>
        <v>0</v>
      </c>
      <c r="V1529" s="235"/>
      <c r="W1529" s="235"/>
      <c r="Y1529" s="228" t="str">
        <f t="shared" si="47"/>
        <v/>
      </c>
    </row>
    <row r="1530" spans="1:25" s="228" customFormat="1" ht="20.25">
      <c r="A1530" s="257"/>
      <c r="B1530" s="232" t="str">
        <f>IF(LEN(A1530)=0,"",INDEX('Smelter Reference List'!$A:$A,MATCH($A1530,'Smelter Reference List'!$E:$E,0)))</f>
        <v/>
      </c>
      <c r="C1530" s="297" t="str">
        <f>IF(LEN(A1530)=0,"",INDEX('Smelter Reference List'!$C:$C,MATCH($A1530,'Smelter Reference List'!$E:$E,0)))</f>
        <v/>
      </c>
      <c r="D1530" s="161" t="str">
        <f ca="1">IF(ISERROR($S1530),"",OFFSET('Smelter Reference List'!$C$4,$S1530-4,0)&amp;"")</f>
        <v/>
      </c>
      <c r="E1530" s="161" t="str">
        <f ca="1">IF(ISERROR($S1530),"",OFFSET('Smelter Reference List'!$D$4,$S1530-4,0)&amp;"")</f>
        <v/>
      </c>
      <c r="F1530" s="161" t="str">
        <f ca="1">IF(ISERROR($S1530),"",OFFSET('Smelter Reference List'!$E$4,$S1530-4,0))</f>
        <v/>
      </c>
      <c r="G1530" s="161" t="str">
        <f ca="1">IF(C1530=$U$4,"Enter smelter details", IF(ISERROR($S1530),"",OFFSET('Smelter Reference List'!$F$4,$S1530-4,0)))</f>
        <v/>
      </c>
      <c r="H1530" s="247" t="str">
        <f ca="1">IF(ISERROR($S1530),"",OFFSET('Smelter Reference List'!$G$4,$S1530-4,0))</f>
        <v/>
      </c>
      <c r="I1530" s="248" t="str">
        <f ca="1">IF(ISERROR($S1530),"",OFFSET('Smelter Reference List'!$H$4,$S1530-4,0))</f>
        <v/>
      </c>
      <c r="J1530" s="248" t="str">
        <f ca="1">IF(ISERROR($S1530),"",OFFSET('Smelter Reference List'!$I$4,$S1530-4,0))</f>
        <v/>
      </c>
      <c r="K1530" s="245"/>
      <c r="L1530" s="245"/>
      <c r="M1530" s="245"/>
      <c r="N1530" s="245"/>
      <c r="O1530" s="245"/>
      <c r="P1530" s="245"/>
      <c r="Q1530" s="246"/>
      <c r="R1530" s="233"/>
      <c r="S1530" s="234" t="e">
        <f>IF(C1530="",NA(),MATCH($B1530&amp;$C1530,'Smelter Reference List'!$J:$J,0))</f>
        <v>#N/A</v>
      </c>
      <c r="T1530" s="235"/>
      <c r="U1530" s="235">
        <f t="shared" ca="1" si="46"/>
        <v>0</v>
      </c>
      <c r="V1530" s="235"/>
      <c r="W1530" s="235"/>
      <c r="Y1530" s="228" t="str">
        <f t="shared" si="47"/>
        <v/>
      </c>
    </row>
    <row r="1531" spans="1:25" s="228" customFormat="1" ht="20.25">
      <c r="A1531" s="257"/>
      <c r="B1531" s="232" t="str">
        <f>IF(LEN(A1531)=0,"",INDEX('Smelter Reference List'!$A:$A,MATCH($A1531,'Smelter Reference List'!$E:$E,0)))</f>
        <v/>
      </c>
      <c r="C1531" s="297" t="str">
        <f>IF(LEN(A1531)=0,"",INDEX('Smelter Reference List'!$C:$C,MATCH($A1531,'Smelter Reference List'!$E:$E,0)))</f>
        <v/>
      </c>
      <c r="D1531" s="161" t="str">
        <f ca="1">IF(ISERROR($S1531),"",OFFSET('Smelter Reference List'!$C$4,$S1531-4,0)&amp;"")</f>
        <v/>
      </c>
      <c r="E1531" s="161" t="str">
        <f ca="1">IF(ISERROR($S1531),"",OFFSET('Smelter Reference List'!$D$4,$S1531-4,0)&amp;"")</f>
        <v/>
      </c>
      <c r="F1531" s="161" t="str">
        <f ca="1">IF(ISERROR($S1531),"",OFFSET('Smelter Reference List'!$E$4,$S1531-4,0))</f>
        <v/>
      </c>
      <c r="G1531" s="161" t="str">
        <f ca="1">IF(C1531=$U$4,"Enter smelter details", IF(ISERROR($S1531),"",OFFSET('Smelter Reference List'!$F$4,$S1531-4,0)))</f>
        <v/>
      </c>
      <c r="H1531" s="247" t="str">
        <f ca="1">IF(ISERROR($S1531),"",OFFSET('Smelter Reference List'!$G$4,$S1531-4,0))</f>
        <v/>
      </c>
      <c r="I1531" s="248" t="str">
        <f ca="1">IF(ISERROR($S1531),"",OFFSET('Smelter Reference List'!$H$4,$S1531-4,0))</f>
        <v/>
      </c>
      <c r="J1531" s="248" t="str">
        <f ca="1">IF(ISERROR($S1531),"",OFFSET('Smelter Reference List'!$I$4,$S1531-4,0))</f>
        <v/>
      </c>
      <c r="K1531" s="245"/>
      <c r="L1531" s="245"/>
      <c r="M1531" s="245"/>
      <c r="N1531" s="245"/>
      <c r="O1531" s="245"/>
      <c r="P1531" s="245"/>
      <c r="Q1531" s="246"/>
      <c r="R1531" s="233"/>
      <c r="S1531" s="234" t="e">
        <f>IF(C1531="",NA(),MATCH($B1531&amp;$C1531,'Smelter Reference List'!$J:$J,0))</f>
        <v>#N/A</v>
      </c>
      <c r="T1531" s="235"/>
      <c r="U1531" s="235">
        <f t="shared" ca="1" si="46"/>
        <v>0</v>
      </c>
      <c r="V1531" s="235"/>
      <c r="W1531" s="235"/>
      <c r="Y1531" s="228" t="str">
        <f t="shared" si="47"/>
        <v/>
      </c>
    </row>
    <row r="1532" spans="1:25" s="228" customFormat="1" ht="20.25">
      <c r="A1532" s="257"/>
      <c r="B1532" s="232" t="str">
        <f>IF(LEN(A1532)=0,"",INDEX('Smelter Reference List'!$A:$A,MATCH($A1532,'Smelter Reference List'!$E:$E,0)))</f>
        <v/>
      </c>
      <c r="C1532" s="297" t="str">
        <f>IF(LEN(A1532)=0,"",INDEX('Smelter Reference List'!$C:$C,MATCH($A1532,'Smelter Reference List'!$E:$E,0)))</f>
        <v/>
      </c>
      <c r="D1532" s="161" t="str">
        <f ca="1">IF(ISERROR($S1532),"",OFFSET('Smelter Reference List'!$C$4,$S1532-4,0)&amp;"")</f>
        <v/>
      </c>
      <c r="E1532" s="161" t="str">
        <f ca="1">IF(ISERROR($S1532),"",OFFSET('Smelter Reference List'!$D$4,$S1532-4,0)&amp;"")</f>
        <v/>
      </c>
      <c r="F1532" s="161" t="str">
        <f ca="1">IF(ISERROR($S1532),"",OFFSET('Smelter Reference List'!$E$4,$S1532-4,0))</f>
        <v/>
      </c>
      <c r="G1532" s="161" t="str">
        <f ca="1">IF(C1532=$U$4,"Enter smelter details", IF(ISERROR($S1532),"",OFFSET('Smelter Reference List'!$F$4,$S1532-4,0)))</f>
        <v/>
      </c>
      <c r="H1532" s="247" t="str">
        <f ca="1">IF(ISERROR($S1532),"",OFFSET('Smelter Reference List'!$G$4,$S1532-4,0))</f>
        <v/>
      </c>
      <c r="I1532" s="248" t="str">
        <f ca="1">IF(ISERROR($S1532),"",OFFSET('Smelter Reference List'!$H$4,$S1532-4,0))</f>
        <v/>
      </c>
      <c r="J1532" s="248" t="str">
        <f ca="1">IF(ISERROR($S1532),"",OFFSET('Smelter Reference List'!$I$4,$S1532-4,0))</f>
        <v/>
      </c>
      <c r="K1532" s="245"/>
      <c r="L1532" s="245"/>
      <c r="M1532" s="245"/>
      <c r="N1532" s="245"/>
      <c r="O1532" s="245"/>
      <c r="P1532" s="245"/>
      <c r="Q1532" s="246"/>
      <c r="R1532" s="233"/>
      <c r="S1532" s="234" t="e">
        <f>IF(C1532="",NA(),MATCH($B1532&amp;$C1532,'Smelter Reference List'!$J:$J,0))</f>
        <v>#N/A</v>
      </c>
      <c r="T1532" s="235"/>
      <c r="U1532" s="235">
        <f t="shared" ca="1" si="46"/>
        <v>0</v>
      </c>
      <c r="V1532" s="235"/>
      <c r="W1532" s="235"/>
      <c r="Y1532" s="228" t="str">
        <f t="shared" si="47"/>
        <v/>
      </c>
    </row>
    <row r="1533" spans="1:25" s="228" customFormat="1" ht="20.25">
      <c r="A1533" s="257"/>
      <c r="B1533" s="232" t="str">
        <f>IF(LEN(A1533)=0,"",INDEX('Smelter Reference List'!$A:$A,MATCH($A1533,'Smelter Reference List'!$E:$E,0)))</f>
        <v/>
      </c>
      <c r="C1533" s="297" t="str">
        <f>IF(LEN(A1533)=0,"",INDEX('Smelter Reference List'!$C:$C,MATCH($A1533,'Smelter Reference List'!$E:$E,0)))</f>
        <v/>
      </c>
      <c r="D1533" s="161" t="str">
        <f ca="1">IF(ISERROR($S1533),"",OFFSET('Smelter Reference List'!$C$4,$S1533-4,0)&amp;"")</f>
        <v/>
      </c>
      <c r="E1533" s="161" t="str">
        <f ca="1">IF(ISERROR($S1533),"",OFFSET('Smelter Reference List'!$D$4,$S1533-4,0)&amp;"")</f>
        <v/>
      </c>
      <c r="F1533" s="161" t="str">
        <f ca="1">IF(ISERROR($S1533),"",OFFSET('Smelter Reference List'!$E$4,$S1533-4,0))</f>
        <v/>
      </c>
      <c r="G1533" s="161" t="str">
        <f ca="1">IF(C1533=$U$4,"Enter smelter details", IF(ISERROR($S1533),"",OFFSET('Smelter Reference List'!$F$4,$S1533-4,0)))</f>
        <v/>
      </c>
      <c r="H1533" s="247" t="str">
        <f ca="1">IF(ISERROR($S1533),"",OFFSET('Smelter Reference List'!$G$4,$S1533-4,0))</f>
        <v/>
      </c>
      <c r="I1533" s="248" t="str">
        <f ca="1">IF(ISERROR($S1533),"",OFFSET('Smelter Reference List'!$H$4,$S1533-4,0))</f>
        <v/>
      </c>
      <c r="J1533" s="248" t="str">
        <f ca="1">IF(ISERROR($S1533),"",OFFSET('Smelter Reference List'!$I$4,$S1533-4,0))</f>
        <v/>
      </c>
      <c r="K1533" s="245"/>
      <c r="L1533" s="245"/>
      <c r="M1533" s="245"/>
      <c r="N1533" s="245"/>
      <c r="O1533" s="245"/>
      <c r="P1533" s="245"/>
      <c r="Q1533" s="246"/>
      <c r="R1533" s="233"/>
      <c r="S1533" s="234" t="e">
        <f>IF(C1533="",NA(),MATCH($B1533&amp;$C1533,'Smelter Reference List'!$J:$J,0))</f>
        <v>#N/A</v>
      </c>
      <c r="T1533" s="235"/>
      <c r="U1533" s="235">
        <f t="shared" ca="1" si="46"/>
        <v>0</v>
      </c>
      <c r="V1533" s="235"/>
      <c r="W1533" s="235"/>
      <c r="Y1533" s="228" t="str">
        <f t="shared" si="47"/>
        <v/>
      </c>
    </row>
    <row r="1534" spans="1:25" s="228" customFormat="1" ht="20.25">
      <c r="A1534" s="257"/>
      <c r="B1534" s="232" t="str">
        <f>IF(LEN(A1534)=0,"",INDEX('Smelter Reference List'!$A:$A,MATCH($A1534,'Smelter Reference List'!$E:$E,0)))</f>
        <v/>
      </c>
      <c r="C1534" s="297" t="str">
        <f>IF(LEN(A1534)=0,"",INDEX('Smelter Reference List'!$C:$C,MATCH($A1534,'Smelter Reference List'!$E:$E,0)))</f>
        <v/>
      </c>
      <c r="D1534" s="161" t="str">
        <f ca="1">IF(ISERROR($S1534),"",OFFSET('Smelter Reference List'!$C$4,$S1534-4,0)&amp;"")</f>
        <v/>
      </c>
      <c r="E1534" s="161" t="str">
        <f ca="1">IF(ISERROR($S1534),"",OFFSET('Smelter Reference List'!$D$4,$S1534-4,0)&amp;"")</f>
        <v/>
      </c>
      <c r="F1534" s="161" t="str">
        <f ca="1">IF(ISERROR($S1534),"",OFFSET('Smelter Reference List'!$E$4,$S1534-4,0))</f>
        <v/>
      </c>
      <c r="G1534" s="161" t="str">
        <f ca="1">IF(C1534=$U$4,"Enter smelter details", IF(ISERROR($S1534),"",OFFSET('Smelter Reference List'!$F$4,$S1534-4,0)))</f>
        <v/>
      </c>
      <c r="H1534" s="247" t="str">
        <f ca="1">IF(ISERROR($S1534),"",OFFSET('Smelter Reference List'!$G$4,$S1534-4,0))</f>
        <v/>
      </c>
      <c r="I1534" s="248" t="str">
        <f ca="1">IF(ISERROR($S1534),"",OFFSET('Smelter Reference List'!$H$4,$S1534-4,0))</f>
        <v/>
      </c>
      <c r="J1534" s="248" t="str">
        <f ca="1">IF(ISERROR($S1534),"",OFFSET('Smelter Reference List'!$I$4,$S1534-4,0))</f>
        <v/>
      </c>
      <c r="K1534" s="245"/>
      <c r="L1534" s="245"/>
      <c r="M1534" s="245"/>
      <c r="N1534" s="245"/>
      <c r="O1534" s="245"/>
      <c r="P1534" s="245"/>
      <c r="Q1534" s="246"/>
      <c r="R1534" s="233"/>
      <c r="S1534" s="234" t="e">
        <f>IF(C1534="",NA(),MATCH($B1534&amp;$C1534,'Smelter Reference List'!$J:$J,0))</f>
        <v>#N/A</v>
      </c>
      <c r="T1534" s="235"/>
      <c r="U1534" s="235">
        <f t="shared" ca="1" si="46"/>
        <v>0</v>
      </c>
      <c r="V1534" s="235"/>
      <c r="W1534" s="235"/>
      <c r="Y1534" s="228" t="str">
        <f t="shared" si="47"/>
        <v/>
      </c>
    </row>
    <row r="1535" spans="1:25" s="228" customFormat="1" ht="20.25">
      <c r="A1535" s="257"/>
      <c r="B1535" s="232" t="str">
        <f>IF(LEN(A1535)=0,"",INDEX('Smelter Reference List'!$A:$A,MATCH($A1535,'Smelter Reference List'!$E:$E,0)))</f>
        <v/>
      </c>
      <c r="C1535" s="297" t="str">
        <f>IF(LEN(A1535)=0,"",INDEX('Smelter Reference List'!$C:$C,MATCH($A1535,'Smelter Reference List'!$E:$E,0)))</f>
        <v/>
      </c>
      <c r="D1535" s="161" t="str">
        <f ca="1">IF(ISERROR($S1535),"",OFFSET('Smelter Reference List'!$C$4,$S1535-4,0)&amp;"")</f>
        <v/>
      </c>
      <c r="E1535" s="161" t="str">
        <f ca="1">IF(ISERROR($S1535),"",OFFSET('Smelter Reference List'!$D$4,$S1535-4,0)&amp;"")</f>
        <v/>
      </c>
      <c r="F1535" s="161" t="str">
        <f ca="1">IF(ISERROR($S1535),"",OFFSET('Smelter Reference List'!$E$4,$S1535-4,0))</f>
        <v/>
      </c>
      <c r="G1535" s="161" t="str">
        <f ca="1">IF(C1535=$U$4,"Enter smelter details", IF(ISERROR($S1535),"",OFFSET('Smelter Reference List'!$F$4,$S1535-4,0)))</f>
        <v/>
      </c>
      <c r="H1535" s="247" t="str">
        <f ca="1">IF(ISERROR($S1535),"",OFFSET('Smelter Reference List'!$G$4,$S1535-4,0))</f>
        <v/>
      </c>
      <c r="I1535" s="248" t="str">
        <f ca="1">IF(ISERROR($S1535),"",OFFSET('Smelter Reference List'!$H$4,$S1535-4,0))</f>
        <v/>
      </c>
      <c r="J1535" s="248" t="str">
        <f ca="1">IF(ISERROR($S1535),"",OFFSET('Smelter Reference List'!$I$4,$S1535-4,0))</f>
        <v/>
      </c>
      <c r="K1535" s="245"/>
      <c r="L1535" s="245"/>
      <c r="M1535" s="245"/>
      <c r="N1535" s="245"/>
      <c r="O1535" s="245"/>
      <c r="P1535" s="245"/>
      <c r="Q1535" s="246"/>
      <c r="R1535" s="233"/>
      <c r="S1535" s="234" t="e">
        <f>IF(C1535="",NA(),MATCH($B1535&amp;$C1535,'Smelter Reference List'!$J:$J,0))</f>
        <v>#N/A</v>
      </c>
      <c r="T1535" s="235"/>
      <c r="U1535" s="235">
        <f t="shared" ca="1" si="46"/>
        <v>0</v>
      </c>
      <c r="V1535" s="235"/>
      <c r="W1535" s="235"/>
      <c r="Y1535" s="228" t="str">
        <f t="shared" si="47"/>
        <v/>
      </c>
    </row>
    <row r="1536" spans="1:25" s="228" customFormat="1" ht="20.25">
      <c r="A1536" s="257"/>
      <c r="B1536" s="232" t="str">
        <f>IF(LEN(A1536)=0,"",INDEX('Smelter Reference List'!$A:$A,MATCH($A1536,'Smelter Reference List'!$E:$E,0)))</f>
        <v/>
      </c>
      <c r="C1536" s="297" t="str">
        <f>IF(LEN(A1536)=0,"",INDEX('Smelter Reference List'!$C:$C,MATCH($A1536,'Smelter Reference List'!$E:$E,0)))</f>
        <v/>
      </c>
      <c r="D1536" s="161" t="str">
        <f ca="1">IF(ISERROR($S1536),"",OFFSET('Smelter Reference List'!$C$4,$S1536-4,0)&amp;"")</f>
        <v/>
      </c>
      <c r="E1536" s="161" t="str">
        <f ca="1">IF(ISERROR($S1536),"",OFFSET('Smelter Reference List'!$D$4,$S1536-4,0)&amp;"")</f>
        <v/>
      </c>
      <c r="F1536" s="161" t="str">
        <f ca="1">IF(ISERROR($S1536),"",OFFSET('Smelter Reference List'!$E$4,$S1536-4,0))</f>
        <v/>
      </c>
      <c r="G1536" s="161" t="str">
        <f ca="1">IF(C1536=$U$4,"Enter smelter details", IF(ISERROR($S1536),"",OFFSET('Smelter Reference List'!$F$4,$S1536-4,0)))</f>
        <v/>
      </c>
      <c r="H1536" s="247" t="str">
        <f ca="1">IF(ISERROR($S1536),"",OFFSET('Smelter Reference List'!$G$4,$S1536-4,0))</f>
        <v/>
      </c>
      <c r="I1536" s="248" t="str">
        <f ca="1">IF(ISERROR($S1536),"",OFFSET('Smelter Reference List'!$H$4,$S1536-4,0))</f>
        <v/>
      </c>
      <c r="J1536" s="248" t="str">
        <f ca="1">IF(ISERROR($S1536),"",OFFSET('Smelter Reference List'!$I$4,$S1536-4,0))</f>
        <v/>
      </c>
      <c r="K1536" s="245"/>
      <c r="L1536" s="245"/>
      <c r="M1536" s="245"/>
      <c r="N1536" s="245"/>
      <c r="O1536" s="245"/>
      <c r="P1536" s="245"/>
      <c r="Q1536" s="246"/>
      <c r="R1536" s="233"/>
      <c r="S1536" s="234" t="e">
        <f>IF(C1536="",NA(),MATCH($B1536&amp;$C1536,'Smelter Reference List'!$J:$J,0))</f>
        <v>#N/A</v>
      </c>
      <c r="T1536" s="235"/>
      <c r="U1536" s="235">
        <f t="shared" ca="1" si="46"/>
        <v>0</v>
      </c>
      <c r="V1536" s="235"/>
      <c r="W1536" s="235"/>
      <c r="Y1536" s="228" t="str">
        <f t="shared" si="47"/>
        <v/>
      </c>
    </row>
    <row r="1537" spans="1:25" s="228" customFormat="1" ht="20.25">
      <c r="A1537" s="257"/>
      <c r="B1537" s="232" t="str">
        <f>IF(LEN(A1537)=0,"",INDEX('Smelter Reference List'!$A:$A,MATCH($A1537,'Smelter Reference List'!$E:$E,0)))</f>
        <v/>
      </c>
      <c r="C1537" s="297" t="str">
        <f>IF(LEN(A1537)=0,"",INDEX('Smelter Reference List'!$C:$C,MATCH($A1537,'Smelter Reference List'!$E:$E,0)))</f>
        <v/>
      </c>
      <c r="D1537" s="161" t="str">
        <f ca="1">IF(ISERROR($S1537),"",OFFSET('Smelter Reference List'!$C$4,$S1537-4,0)&amp;"")</f>
        <v/>
      </c>
      <c r="E1537" s="161" t="str">
        <f ca="1">IF(ISERROR($S1537),"",OFFSET('Smelter Reference List'!$D$4,$S1537-4,0)&amp;"")</f>
        <v/>
      </c>
      <c r="F1537" s="161" t="str">
        <f ca="1">IF(ISERROR($S1537),"",OFFSET('Smelter Reference List'!$E$4,$S1537-4,0))</f>
        <v/>
      </c>
      <c r="G1537" s="161" t="str">
        <f ca="1">IF(C1537=$U$4,"Enter smelter details", IF(ISERROR($S1537),"",OFFSET('Smelter Reference List'!$F$4,$S1537-4,0)))</f>
        <v/>
      </c>
      <c r="H1537" s="247" t="str">
        <f ca="1">IF(ISERROR($S1537),"",OFFSET('Smelter Reference List'!$G$4,$S1537-4,0))</f>
        <v/>
      </c>
      <c r="I1537" s="248" t="str">
        <f ca="1">IF(ISERROR($S1537),"",OFFSET('Smelter Reference List'!$H$4,$S1537-4,0))</f>
        <v/>
      </c>
      <c r="J1537" s="248" t="str">
        <f ca="1">IF(ISERROR($S1537),"",OFFSET('Smelter Reference List'!$I$4,$S1537-4,0))</f>
        <v/>
      </c>
      <c r="K1537" s="245"/>
      <c r="L1537" s="245"/>
      <c r="M1537" s="245"/>
      <c r="N1537" s="245"/>
      <c r="O1537" s="245"/>
      <c r="P1537" s="245"/>
      <c r="Q1537" s="246"/>
      <c r="R1537" s="233"/>
      <c r="S1537" s="234" t="e">
        <f>IF(C1537="",NA(),MATCH($B1537&amp;$C1537,'Smelter Reference List'!$J:$J,0))</f>
        <v>#N/A</v>
      </c>
      <c r="T1537" s="235"/>
      <c r="U1537" s="235">
        <f t="shared" ca="1" si="46"/>
        <v>0</v>
      </c>
      <c r="V1537" s="235"/>
      <c r="W1537" s="235"/>
      <c r="Y1537" s="228" t="str">
        <f t="shared" si="47"/>
        <v/>
      </c>
    </row>
    <row r="1538" spans="1:25" s="228" customFormat="1" ht="20.25">
      <c r="A1538" s="257"/>
      <c r="B1538" s="232" t="str">
        <f>IF(LEN(A1538)=0,"",INDEX('Smelter Reference List'!$A:$A,MATCH($A1538,'Smelter Reference List'!$E:$E,0)))</f>
        <v/>
      </c>
      <c r="C1538" s="297" t="str">
        <f>IF(LEN(A1538)=0,"",INDEX('Smelter Reference List'!$C:$C,MATCH($A1538,'Smelter Reference List'!$E:$E,0)))</f>
        <v/>
      </c>
      <c r="D1538" s="161" t="str">
        <f ca="1">IF(ISERROR($S1538),"",OFFSET('Smelter Reference List'!$C$4,$S1538-4,0)&amp;"")</f>
        <v/>
      </c>
      <c r="E1538" s="161" t="str">
        <f ca="1">IF(ISERROR($S1538),"",OFFSET('Smelter Reference List'!$D$4,$S1538-4,0)&amp;"")</f>
        <v/>
      </c>
      <c r="F1538" s="161" t="str">
        <f ca="1">IF(ISERROR($S1538),"",OFFSET('Smelter Reference List'!$E$4,$S1538-4,0))</f>
        <v/>
      </c>
      <c r="G1538" s="161" t="str">
        <f ca="1">IF(C1538=$U$4,"Enter smelter details", IF(ISERROR($S1538),"",OFFSET('Smelter Reference List'!$F$4,$S1538-4,0)))</f>
        <v/>
      </c>
      <c r="H1538" s="247" t="str">
        <f ca="1">IF(ISERROR($S1538),"",OFFSET('Smelter Reference List'!$G$4,$S1538-4,0))</f>
        <v/>
      </c>
      <c r="I1538" s="248" t="str">
        <f ca="1">IF(ISERROR($S1538),"",OFFSET('Smelter Reference List'!$H$4,$S1538-4,0))</f>
        <v/>
      </c>
      <c r="J1538" s="248" t="str">
        <f ca="1">IF(ISERROR($S1538),"",OFFSET('Smelter Reference List'!$I$4,$S1538-4,0))</f>
        <v/>
      </c>
      <c r="K1538" s="245"/>
      <c r="L1538" s="245"/>
      <c r="M1538" s="245"/>
      <c r="N1538" s="245"/>
      <c r="O1538" s="245"/>
      <c r="P1538" s="245"/>
      <c r="Q1538" s="246"/>
      <c r="R1538" s="233"/>
      <c r="S1538" s="234" t="e">
        <f>IF(C1538="",NA(),MATCH($B1538&amp;$C1538,'Smelter Reference List'!$J:$J,0))</f>
        <v>#N/A</v>
      </c>
      <c r="T1538" s="235"/>
      <c r="U1538" s="235">
        <f t="shared" ca="1" si="46"/>
        <v>0</v>
      </c>
      <c r="V1538" s="235"/>
      <c r="W1538" s="235"/>
      <c r="Y1538" s="228" t="str">
        <f t="shared" si="47"/>
        <v/>
      </c>
    </row>
    <row r="1539" spans="1:25" s="228" customFormat="1" ht="20.25">
      <c r="A1539" s="257"/>
      <c r="B1539" s="232" t="str">
        <f>IF(LEN(A1539)=0,"",INDEX('Smelter Reference List'!$A:$A,MATCH($A1539,'Smelter Reference List'!$E:$E,0)))</f>
        <v/>
      </c>
      <c r="C1539" s="297" t="str">
        <f>IF(LEN(A1539)=0,"",INDEX('Smelter Reference List'!$C:$C,MATCH($A1539,'Smelter Reference List'!$E:$E,0)))</f>
        <v/>
      </c>
      <c r="D1539" s="161" t="str">
        <f ca="1">IF(ISERROR($S1539),"",OFFSET('Smelter Reference List'!$C$4,$S1539-4,0)&amp;"")</f>
        <v/>
      </c>
      <c r="E1539" s="161" t="str">
        <f ca="1">IF(ISERROR($S1539),"",OFFSET('Smelter Reference List'!$D$4,$S1539-4,0)&amp;"")</f>
        <v/>
      </c>
      <c r="F1539" s="161" t="str">
        <f ca="1">IF(ISERROR($S1539),"",OFFSET('Smelter Reference List'!$E$4,$S1539-4,0))</f>
        <v/>
      </c>
      <c r="G1539" s="161" t="str">
        <f ca="1">IF(C1539=$U$4,"Enter smelter details", IF(ISERROR($S1539),"",OFFSET('Smelter Reference List'!$F$4,$S1539-4,0)))</f>
        <v/>
      </c>
      <c r="H1539" s="247" t="str">
        <f ca="1">IF(ISERROR($S1539),"",OFFSET('Smelter Reference List'!$G$4,$S1539-4,0))</f>
        <v/>
      </c>
      <c r="I1539" s="248" t="str">
        <f ca="1">IF(ISERROR($S1539),"",OFFSET('Smelter Reference List'!$H$4,$S1539-4,0))</f>
        <v/>
      </c>
      <c r="J1539" s="248" t="str">
        <f ca="1">IF(ISERROR($S1539),"",OFFSET('Smelter Reference List'!$I$4,$S1539-4,0))</f>
        <v/>
      </c>
      <c r="K1539" s="245"/>
      <c r="L1539" s="245"/>
      <c r="M1539" s="245"/>
      <c r="N1539" s="245"/>
      <c r="O1539" s="245"/>
      <c r="P1539" s="245"/>
      <c r="Q1539" s="246"/>
      <c r="R1539" s="233"/>
      <c r="S1539" s="234" t="e">
        <f>IF(C1539="",NA(),MATCH($B1539&amp;$C1539,'Smelter Reference List'!$J:$J,0))</f>
        <v>#N/A</v>
      </c>
      <c r="T1539" s="235"/>
      <c r="U1539" s="235">
        <f t="shared" ca="1" si="46"/>
        <v>0</v>
      </c>
      <c r="V1539" s="235"/>
      <c r="W1539" s="235"/>
      <c r="Y1539" s="228" t="str">
        <f t="shared" si="47"/>
        <v/>
      </c>
    </row>
    <row r="1540" spans="1:25" s="228" customFormat="1" ht="20.25">
      <c r="A1540" s="257"/>
      <c r="B1540" s="232" t="str">
        <f>IF(LEN(A1540)=0,"",INDEX('Smelter Reference List'!$A:$A,MATCH($A1540,'Smelter Reference List'!$E:$E,0)))</f>
        <v/>
      </c>
      <c r="C1540" s="297" t="str">
        <f>IF(LEN(A1540)=0,"",INDEX('Smelter Reference List'!$C:$C,MATCH($A1540,'Smelter Reference List'!$E:$E,0)))</f>
        <v/>
      </c>
      <c r="D1540" s="161" t="str">
        <f ca="1">IF(ISERROR($S1540),"",OFFSET('Smelter Reference List'!$C$4,$S1540-4,0)&amp;"")</f>
        <v/>
      </c>
      <c r="E1540" s="161" t="str">
        <f ca="1">IF(ISERROR($S1540),"",OFFSET('Smelter Reference List'!$D$4,$S1540-4,0)&amp;"")</f>
        <v/>
      </c>
      <c r="F1540" s="161" t="str">
        <f ca="1">IF(ISERROR($S1540),"",OFFSET('Smelter Reference List'!$E$4,$S1540-4,0))</f>
        <v/>
      </c>
      <c r="G1540" s="161" t="str">
        <f ca="1">IF(C1540=$U$4,"Enter smelter details", IF(ISERROR($S1540),"",OFFSET('Smelter Reference List'!$F$4,$S1540-4,0)))</f>
        <v/>
      </c>
      <c r="H1540" s="247" t="str">
        <f ca="1">IF(ISERROR($S1540),"",OFFSET('Smelter Reference List'!$G$4,$S1540-4,0))</f>
        <v/>
      </c>
      <c r="I1540" s="248" t="str">
        <f ca="1">IF(ISERROR($S1540),"",OFFSET('Smelter Reference List'!$H$4,$S1540-4,0))</f>
        <v/>
      </c>
      <c r="J1540" s="248" t="str">
        <f ca="1">IF(ISERROR($S1540),"",OFFSET('Smelter Reference List'!$I$4,$S1540-4,0))</f>
        <v/>
      </c>
      <c r="K1540" s="245"/>
      <c r="L1540" s="245"/>
      <c r="M1540" s="245"/>
      <c r="N1540" s="245"/>
      <c r="O1540" s="245"/>
      <c r="P1540" s="245"/>
      <c r="Q1540" s="246"/>
      <c r="R1540" s="233"/>
      <c r="S1540" s="234" t="e">
        <f>IF(C1540="",NA(),MATCH($B1540&amp;$C1540,'Smelter Reference List'!$J:$J,0))</f>
        <v>#N/A</v>
      </c>
      <c r="T1540" s="235"/>
      <c r="U1540" s="235">
        <f t="shared" ca="1" si="46"/>
        <v>0</v>
      </c>
      <c r="V1540" s="235"/>
      <c r="W1540" s="235"/>
      <c r="Y1540" s="228" t="str">
        <f t="shared" si="47"/>
        <v/>
      </c>
    </row>
    <row r="1541" spans="1:25" s="228" customFormat="1" ht="20.25">
      <c r="A1541" s="257"/>
      <c r="B1541" s="232" t="str">
        <f>IF(LEN(A1541)=0,"",INDEX('Smelter Reference List'!$A:$A,MATCH($A1541,'Smelter Reference List'!$E:$E,0)))</f>
        <v/>
      </c>
      <c r="C1541" s="297" t="str">
        <f>IF(LEN(A1541)=0,"",INDEX('Smelter Reference List'!$C:$C,MATCH($A1541,'Smelter Reference List'!$E:$E,0)))</f>
        <v/>
      </c>
      <c r="D1541" s="161" t="str">
        <f ca="1">IF(ISERROR($S1541),"",OFFSET('Smelter Reference List'!$C$4,$S1541-4,0)&amp;"")</f>
        <v/>
      </c>
      <c r="E1541" s="161" t="str">
        <f ca="1">IF(ISERROR($S1541),"",OFFSET('Smelter Reference List'!$D$4,$S1541-4,0)&amp;"")</f>
        <v/>
      </c>
      <c r="F1541" s="161" t="str">
        <f ca="1">IF(ISERROR($S1541),"",OFFSET('Smelter Reference List'!$E$4,$S1541-4,0))</f>
        <v/>
      </c>
      <c r="G1541" s="161" t="str">
        <f ca="1">IF(C1541=$U$4,"Enter smelter details", IF(ISERROR($S1541),"",OFFSET('Smelter Reference List'!$F$4,$S1541-4,0)))</f>
        <v/>
      </c>
      <c r="H1541" s="247" t="str">
        <f ca="1">IF(ISERROR($S1541),"",OFFSET('Smelter Reference List'!$G$4,$S1541-4,0))</f>
        <v/>
      </c>
      <c r="I1541" s="248" t="str">
        <f ca="1">IF(ISERROR($S1541),"",OFFSET('Smelter Reference List'!$H$4,$S1541-4,0))</f>
        <v/>
      </c>
      <c r="J1541" s="248" t="str">
        <f ca="1">IF(ISERROR($S1541),"",OFFSET('Smelter Reference List'!$I$4,$S1541-4,0))</f>
        <v/>
      </c>
      <c r="K1541" s="245"/>
      <c r="L1541" s="245"/>
      <c r="M1541" s="245"/>
      <c r="N1541" s="245"/>
      <c r="O1541" s="245"/>
      <c r="P1541" s="245"/>
      <c r="Q1541" s="246"/>
      <c r="R1541" s="233"/>
      <c r="S1541" s="234" t="e">
        <f>IF(C1541="",NA(),MATCH($B1541&amp;$C1541,'Smelter Reference List'!$J:$J,0))</f>
        <v>#N/A</v>
      </c>
      <c r="T1541" s="235"/>
      <c r="U1541" s="235">
        <f t="shared" ca="1" si="46"/>
        <v>0</v>
      </c>
      <c r="V1541" s="235"/>
      <c r="W1541" s="235"/>
      <c r="Y1541" s="228" t="str">
        <f t="shared" si="47"/>
        <v/>
      </c>
    </row>
    <row r="1542" spans="1:25" s="228" customFormat="1" ht="20.25">
      <c r="A1542" s="257"/>
      <c r="B1542" s="232" t="str">
        <f>IF(LEN(A1542)=0,"",INDEX('Smelter Reference List'!$A:$A,MATCH($A1542,'Smelter Reference List'!$E:$E,0)))</f>
        <v/>
      </c>
      <c r="C1542" s="297" t="str">
        <f>IF(LEN(A1542)=0,"",INDEX('Smelter Reference List'!$C:$C,MATCH($A1542,'Smelter Reference List'!$E:$E,0)))</f>
        <v/>
      </c>
      <c r="D1542" s="161" t="str">
        <f ca="1">IF(ISERROR($S1542),"",OFFSET('Smelter Reference List'!$C$4,$S1542-4,0)&amp;"")</f>
        <v/>
      </c>
      <c r="E1542" s="161" t="str">
        <f ca="1">IF(ISERROR($S1542),"",OFFSET('Smelter Reference List'!$D$4,$S1542-4,0)&amp;"")</f>
        <v/>
      </c>
      <c r="F1542" s="161" t="str">
        <f ca="1">IF(ISERROR($S1542),"",OFFSET('Smelter Reference List'!$E$4,$S1542-4,0))</f>
        <v/>
      </c>
      <c r="G1542" s="161" t="str">
        <f ca="1">IF(C1542=$U$4,"Enter smelter details", IF(ISERROR($S1542),"",OFFSET('Smelter Reference List'!$F$4,$S1542-4,0)))</f>
        <v/>
      </c>
      <c r="H1542" s="247" t="str">
        <f ca="1">IF(ISERROR($S1542),"",OFFSET('Smelter Reference List'!$G$4,$S1542-4,0))</f>
        <v/>
      </c>
      <c r="I1542" s="248" t="str">
        <f ca="1">IF(ISERROR($S1542),"",OFFSET('Smelter Reference List'!$H$4,$S1542-4,0))</f>
        <v/>
      </c>
      <c r="J1542" s="248" t="str">
        <f ca="1">IF(ISERROR($S1542),"",OFFSET('Smelter Reference List'!$I$4,$S1542-4,0))</f>
        <v/>
      </c>
      <c r="K1542" s="245"/>
      <c r="L1542" s="245"/>
      <c r="M1542" s="245"/>
      <c r="N1542" s="245"/>
      <c r="O1542" s="245"/>
      <c r="P1542" s="245"/>
      <c r="Q1542" s="246"/>
      <c r="R1542" s="233"/>
      <c r="S1542" s="234" t="e">
        <f>IF(C1542="",NA(),MATCH($B1542&amp;$C1542,'Smelter Reference List'!$J:$J,0))</f>
        <v>#N/A</v>
      </c>
      <c r="T1542" s="235"/>
      <c r="U1542" s="235">
        <f t="shared" ref="U1542:U1605" ca="1" si="48">IF(AND(C1542="Smelter not listed",OR(LEN(D1542)=0,LEN(E1542)=0)),1,0)</f>
        <v>0</v>
      </c>
      <c r="V1542" s="235"/>
      <c r="W1542" s="235"/>
      <c r="Y1542" s="228" t="str">
        <f t="shared" ref="Y1542:Y1605" si="49">B1542&amp;C1542</f>
        <v/>
      </c>
    </row>
    <row r="1543" spans="1:25" s="228" customFormat="1" ht="20.25">
      <c r="A1543" s="257"/>
      <c r="B1543" s="232" t="str">
        <f>IF(LEN(A1543)=0,"",INDEX('Smelter Reference List'!$A:$A,MATCH($A1543,'Smelter Reference List'!$E:$E,0)))</f>
        <v/>
      </c>
      <c r="C1543" s="297" t="str">
        <f>IF(LEN(A1543)=0,"",INDEX('Smelter Reference List'!$C:$C,MATCH($A1543,'Smelter Reference List'!$E:$E,0)))</f>
        <v/>
      </c>
      <c r="D1543" s="161" t="str">
        <f ca="1">IF(ISERROR($S1543),"",OFFSET('Smelter Reference List'!$C$4,$S1543-4,0)&amp;"")</f>
        <v/>
      </c>
      <c r="E1543" s="161" t="str">
        <f ca="1">IF(ISERROR($S1543),"",OFFSET('Smelter Reference List'!$D$4,$S1543-4,0)&amp;"")</f>
        <v/>
      </c>
      <c r="F1543" s="161" t="str">
        <f ca="1">IF(ISERROR($S1543),"",OFFSET('Smelter Reference List'!$E$4,$S1543-4,0))</f>
        <v/>
      </c>
      <c r="G1543" s="161" t="str">
        <f ca="1">IF(C1543=$U$4,"Enter smelter details", IF(ISERROR($S1543),"",OFFSET('Smelter Reference List'!$F$4,$S1543-4,0)))</f>
        <v/>
      </c>
      <c r="H1543" s="247" t="str">
        <f ca="1">IF(ISERROR($S1543),"",OFFSET('Smelter Reference List'!$G$4,$S1543-4,0))</f>
        <v/>
      </c>
      <c r="I1543" s="248" t="str">
        <f ca="1">IF(ISERROR($S1543),"",OFFSET('Smelter Reference List'!$H$4,$S1543-4,0))</f>
        <v/>
      </c>
      <c r="J1543" s="248" t="str">
        <f ca="1">IF(ISERROR($S1543),"",OFFSET('Smelter Reference List'!$I$4,$S1543-4,0))</f>
        <v/>
      </c>
      <c r="K1543" s="245"/>
      <c r="L1543" s="245"/>
      <c r="M1543" s="245"/>
      <c r="N1543" s="245"/>
      <c r="O1543" s="245"/>
      <c r="P1543" s="245"/>
      <c r="Q1543" s="246"/>
      <c r="R1543" s="233"/>
      <c r="S1543" s="234" t="e">
        <f>IF(C1543="",NA(),MATCH($B1543&amp;$C1543,'Smelter Reference List'!$J:$J,0))</f>
        <v>#N/A</v>
      </c>
      <c r="T1543" s="235"/>
      <c r="U1543" s="235">
        <f t="shared" ca="1" si="48"/>
        <v>0</v>
      </c>
      <c r="V1543" s="235"/>
      <c r="W1543" s="235"/>
      <c r="Y1543" s="228" t="str">
        <f t="shared" si="49"/>
        <v/>
      </c>
    </row>
    <row r="1544" spans="1:25" s="228" customFormat="1" ht="20.25">
      <c r="A1544" s="257"/>
      <c r="B1544" s="232" t="str">
        <f>IF(LEN(A1544)=0,"",INDEX('Smelter Reference List'!$A:$A,MATCH($A1544,'Smelter Reference List'!$E:$E,0)))</f>
        <v/>
      </c>
      <c r="C1544" s="297" t="str">
        <f>IF(LEN(A1544)=0,"",INDEX('Smelter Reference List'!$C:$C,MATCH($A1544,'Smelter Reference List'!$E:$E,0)))</f>
        <v/>
      </c>
      <c r="D1544" s="161" t="str">
        <f ca="1">IF(ISERROR($S1544),"",OFFSET('Smelter Reference List'!$C$4,$S1544-4,0)&amp;"")</f>
        <v/>
      </c>
      <c r="E1544" s="161" t="str">
        <f ca="1">IF(ISERROR($S1544),"",OFFSET('Smelter Reference List'!$D$4,$S1544-4,0)&amp;"")</f>
        <v/>
      </c>
      <c r="F1544" s="161" t="str">
        <f ca="1">IF(ISERROR($S1544),"",OFFSET('Smelter Reference List'!$E$4,$S1544-4,0))</f>
        <v/>
      </c>
      <c r="G1544" s="161" t="str">
        <f ca="1">IF(C1544=$U$4,"Enter smelter details", IF(ISERROR($S1544),"",OFFSET('Smelter Reference List'!$F$4,$S1544-4,0)))</f>
        <v/>
      </c>
      <c r="H1544" s="247" t="str">
        <f ca="1">IF(ISERROR($S1544),"",OFFSET('Smelter Reference List'!$G$4,$S1544-4,0))</f>
        <v/>
      </c>
      <c r="I1544" s="248" t="str">
        <f ca="1">IF(ISERROR($S1544),"",OFFSET('Smelter Reference List'!$H$4,$S1544-4,0))</f>
        <v/>
      </c>
      <c r="J1544" s="248" t="str">
        <f ca="1">IF(ISERROR($S1544),"",OFFSET('Smelter Reference List'!$I$4,$S1544-4,0))</f>
        <v/>
      </c>
      <c r="K1544" s="245"/>
      <c r="L1544" s="245"/>
      <c r="M1544" s="245"/>
      <c r="N1544" s="245"/>
      <c r="O1544" s="245"/>
      <c r="P1544" s="245"/>
      <c r="Q1544" s="246"/>
      <c r="R1544" s="233"/>
      <c r="S1544" s="234" t="e">
        <f>IF(C1544="",NA(),MATCH($B1544&amp;$C1544,'Smelter Reference List'!$J:$J,0))</f>
        <v>#N/A</v>
      </c>
      <c r="T1544" s="235"/>
      <c r="U1544" s="235">
        <f t="shared" ca="1" si="48"/>
        <v>0</v>
      </c>
      <c r="V1544" s="235"/>
      <c r="W1544" s="235"/>
      <c r="Y1544" s="228" t="str">
        <f t="shared" si="49"/>
        <v/>
      </c>
    </row>
    <row r="1545" spans="1:25" s="228" customFormat="1" ht="20.25">
      <c r="A1545" s="257"/>
      <c r="B1545" s="232" t="str">
        <f>IF(LEN(A1545)=0,"",INDEX('Smelter Reference List'!$A:$A,MATCH($A1545,'Smelter Reference List'!$E:$E,0)))</f>
        <v/>
      </c>
      <c r="C1545" s="297" t="str">
        <f>IF(LEN(A1545)=0,"",INDEX('Smelter Reference List'!$C:$C,MATCH($A1545,'Smelter Reference List'!$E:$E,0)))</f>
        <v/>
      </c>
      <c r="D1545" s="161" t="str">
        <f ca="1">IF(ISERROR($S1545),"",OFFSET('Smelter Reference List'!$C$4,$S1545-4,0)&amp;"")</f>
        <v/>
      </c>
      <c r="E1545" s="161" t="str">
        <f ca="1">IF(ISERROR($S1545),"",OFFSET('Smelter Reference List'!$D$4,$S1545-4,0)&amp;"")</f>
        <v/>
      </c>
      <c r="F1545" s="161" t="str">
        <f ca="1">IF(ISERROR($S1545),"",OFFSET('Smelter Reference List'!$E$4,$S1545-4,0))</f>
        <v/>
      </c>
      <c r="G1545" s="161" t="str">
        <f ca="1">IF(C1545=$U$4,"Enter smelter details", IF(ISERROR($S1545),"",OFFSET('Smelter Reference List'!$F$4,$S1545-4,0)))</f>
        <v/>
      </c>
      <c r="H1545" s="247" t="str">
        <f ca="1">IF(ISERROR($S1545),"",OFFSET('Smelter Reference List'!$G$4,$S1545-4,0))</f>
        <v/>
      </c>
      <c r="I1545" s="248" t="str">
        <f ca="1">IF(ISERROR($S1545),"",OFFSET('Smelter Reference List'!$H$4,$S1545-4,0))</f>
        <v/>
      </c>
      <c r="J1545" s="248" t="str">
        <f ca="1">IF(ISERROR($S1545),"",OFFSET('Smelter Reference List'!$I$4,$S1545-4,0))</f>
        <v/>
      </c>
      <c r="K1545" s="245"/>
      <c r="L1545" s="245"/>
      <c r="M1545" s="245"/>
      <c r="N1545" s="245"/>
      <c r="O1545" s="245"/>
      <c r="P1545" s="245"/>
      <c r="Q1545" s="246"/>
      <c r="R1545" s="233"/>
      <c r="S1545" s="234" t="e">
        <f>IF(C1545="",NA(),MATCH($B1545&amp;$C1545,'Smelter Reference List'!$J:$J,0))</f>
        <v>#N/A</v>
      </c>
      <c r="T1545" s="235"/>
      <c r="U1545" s="235">
        <f t="shared" ca="1" si="48"/>
        <v>0</v>
      </c>
      <c r="V1545" s="235"/>
      <c r="W1545" s="235"/>
      <c r="Y1545" s="228" t="str">
        <f t="shared" si="49"/>
        <v/>
      </c>
    </row>
    <row r="1546" spans="1:25" s="228" customFormat="1" ht="20.25">
      <c r="A1546" s="257"/>
      <c r="B1546" s="232" t="str">
        <f>IF(LEN(A1546)=0,"",INDEX('Smelter Reference List'!$A:$A,MATCH($A1546,'Smelter Reference List'!$E:$E,0)))</f>
        <v/>
      </c>
      <c r="C1546" s="297" t="str">
        <f>IF(LEN(A1546)=0,"",INDEX('Smelter Reference List'!$C:$C,MATCH($A1546,'Smelter Reference List'!$E:$E,0)))</f>
        <v/>
      </c>
      <c r="D1546" s="161" t="str">
        <f ca="1">IF(ISERROR($S1546),"",OFFSET('Smelter Reference List'!$C$4,$S1546-4,0)&amp;"")</f>
        <v/>
      </c>
      <c r="E1546" s="161" t="str">
        <f ca="1">IF(ISERROR($S1546),"",OFFSET('Smelter Reference List'!$D$4,$S1546-4,0)&amp;"")</f>
        <v/>
      </c>
      <c r="F1546" s="161" t="str">
        <f ca="1">IF(ISERROR($S1546),"",OFFSET('Smelter Reference List'!$E$4,$S1546-4,0))</f>
        <v/>
      </c>
      <c r="G1546" s="161" t="str">
        <f ca="1">IF(C1546=$U$4,"Enter smelter details", IF(ISERROR($S1546),"",OFFSET('Smelter Reference List'!$F$4,$S1546-4,0)))</f>
        <v/>
      </c>
      <c r="H1546" s="247" t="str">
        <f ca="1">IF(ISERROR($S1546),"",OFFSET('Smelter Reference List'!$G$4,$S1546-4,0))</f>
        <v/>
      </c>
      <c r="I1546" s="248" t="str">
        <f ca="1">IF(ISERROR($S1546),"",OFFSET('Smelter Reference List'!$H$4,$S1546-4,0))</f>
        <v/>
      </c>
      <c r="J1546" s="248" t="str">
        <f ca="1">IF(ISERROR($S1546),"",OFFSET('Smelter Reference List'!$I$4,$S1546-4,0))</f>
        <v/>
      </c>
      <c r="K1546" s="245"/>
      <c r="L1546" s="245"/>
      <c r="M1546" s="245"/>
      <c r="N1546" s="245"/>
      <c r="O1546" s="245"/>
      <c r="P1546" s="245"/>
      <c r="Q1546" s="246"/>
      <c r="R1546" s="233"/>
      <c r="S1546" s="234" t="e">
        <f>IF(C1546="",NA(),MATCH($B1546&amp;$C1546,'Smelter Reference List'!$J:$J,0))</f>
        <v>#N/A</v>
      </c>
      <c r="T1546" s="235"/>
      <c r="U1546" s="235">
        <f t="shared" ca="1" si="48"/>
        <v>0</v>
      </c>
      <c r="V1546" s="235"/>
      <c r="W1546" s="235"/>
      <c r="Y1546" s="228" t="str">
        <f t="shared" si="49"/>
        <v/>
      </c>
    </row>
    <row r="1547" spans="1:25" s="228" customFormat="1" ht="20.25">
      <c r="A1547" s="257"/>
      <c r="B1547" s="232" t="str">
        <f>IF(LEN(A1547)=0,"",INDEX('Smelter Reference List'!$A:$A,MATCH($A1547,'Smelter Reference List'!$E:$E,0)))</f>
        <v/>
      </c>
      <c r="C1547" s="297" t="str">
        <f>IF(LEN(A1547)=0,"",INDEX('Smelter Reference List'!$C:$C,MATCH($A1547,'Smelter Reference List'!$E:$E,0)))</f>
        <v/>
      </c>
      <c r="D1547" s="161" t="str">
        <f ca="1">IF(ISERROR($S1547),"",OFFSET('Smelter Reference List'!$C$4,$S1547-4,0)&amp;"")</f>
        <v/>
      </c>
      <c r="E1547" s="161" t="str">
        <f ca="1">IF(ISERROR($S1547),"",OFFSET('Smelter Reference List'!$D$4,$S1547-4,0)&amp;"")</f>
        <v/>
      </c>
      <c r="F1547" s="161" t="str">
        <f ca="1">IF(ISERROR($S1547),"",OFFSET('Smelter Reference List'!$E$4,$S1547-4,0))</f>
        <v/>
      </c>
      <c r="G1547" s="161" t="str">
        <f ca="1">IF(C1547=$U$4,"Enter smelter details", IF(ISERROR($S1547),"",OFFSET('Smelter Reference List'!$F$4,$S1547-4,0)))</f>
        <v/>
      </c>
      <c r="H1547" s="247" t="str">
        <f ca="1">IF(ISERROR($S1547),"",OFFSET('Smelter Reference List'!$G$4,$S1547-4,0))</f>
        <v/>
      </c>
      <c r="I1547" s="248" t="str">
        <f ca="1">IF(ISERROR($S1547),"",OFFSET('Smelter Reference List'!$H$4,$S1547-4,0))</f>
        <v/>
      </c>
      <c r="J1547" s="248" t="str">
        <f ca="1">IF(ISERROR($S1547),"",OFFSET('Smelter Reference List'!$I$4,$S1547-4,0))</f>
        <v/>
      </c>
      <c r="K1547" s="245"/>
      <c r="L1547" s="245"/>
      <c r="M1547" s="245"/>
      <c r="N1547" s="245"/>
      <c r="O1547" s="245"/>
      <c r="P1547" s="245"/>
      <c r="Q1547" s="246"/>
      <c r="R1547" s="233"/>
      <c r="S1547" s="234" t="e">
        <f>IF(C1547="",NA(),MATCH($B1547&amp;$C1547,'Smelter Reference List'!$J:$J,0))</f>
        <v>#N/A</v>
      </c>
      <c r="T1547" s="235"/>
      <c r="U1547" s="235">
        <f t="shared" ca="1" si="48"/>
        <v>0</v>
      </c>
      <c r="V1547" s="235"/>
      <c r="W1547" s="235"/>
      <c r="Y1547" s="228" t="str">
        <f t="shared" si="49"/>
        <v/>
      </c>
    </row>
    <row r="1548" spans="1:25" s="228" customFormat="1" ht="20.25">
      <c r="A1548" s="257"/>
      <c r="B1548" s="232" t="str">
        <f>IF(LEN(A1548)=0,"",INDEX('Smelter Reference List'!$A:$A,MATCH($A1548,'Smelter Reference List'!$E:$E,0)))</f>
        <v/>
      </c>
      <c r="C1548" s="297" t="str">
        <f>IF(LEN(A1548)=0,"",INDEX('Smelter Reference List'!$C:$C,MATCH($A1548,'Smelter Reference List'!$E:$E,0)))</f>
        <v/>
      </c>
      <c r="D1548" s="161" t="str">
        <f ca="1">IF(ISERROR($S1548),"",OFFSET('Smelter Reference List'!$C$4,$S1548-4,0)&amp;"")</f>
        <v/>
      </c>
      <c r="E1548" s="161" t="str">
        <f ca="1">IF(ISERROR($S1548),"",OFFSET('Smelter Reference List'!$D$4,$S1548-4,0)&amp;"")</f>
        <v/>
      </c>
      <c r="F1548" s="161" t="str">
        <f ca="1">IF(ISERROR($S1548),"",OFFSET('Smelter Reference List'!$E$4,$S1548-4,0))</f>
        <v/>
      </c>
      <c r="G1548" s="161" t="str">
        <f ca="1">IF(C1548=$U$4,"Enter smelter details", IF(ISERROR($S1548),"",OFFSET('Smelter Reference List'!$F$4,$S1548-4,0)))</f>
        <v/>
      </c>
      <c r="H1548" s="247" t="str">
        <f ca="1">IF(ISERROR($S1548),"",OFFSET('Smelter Reference List'!$G$4,$S1548-4,0))</f>
        <v/>
      </c>
      <c r="I1548" s="248" t="str">
        <f ca="1">IF(ISERROR($S1548),"",OFFSET('Smelter Reference List'!$H$4,$S1548-4,0))</f>
        <v/>
      </c>
      <c r="J1548" s="248" t="str">
        <f ca="1">IF(ISERROR($S1548),"",OFFSET('Smelter Reference List'!$I$4,$S1548-4,0))</f>
        <v/>
      </c>
      <c r="K1548" s="245"/>
      <c r="L1548" s="245"/>
      <c r="M1548" s="245"/>
      <c r="N1548" s="245"/>
      <c r="O1548" s="245"/>
      <c r="P1548" s="245"/>
      <c r="Q1548" s="246"/>
      <c r="R1548" s="233"/>
      <c r="S1548" s="234" t="e">
        <f>IF(C1548="",NA(),MATCH($B1548&amp;$C1548,'Smelter Reference List'!$J:$J,0))</f>
        <v>#N/A</v>
      </c>
      <c r="T1548" s="235"/>
      <c r="U1548" s="235">
        <f t="shared" ca="1" si="48"/>
        <v>0</v>
      </c>
      <c r="V1548" s="235"/>
      <c r="W1548" s="235"/>
      <c r="Y1548" s="228" t="str">
        <f t="shared" si="49"/>
        <v/>
      </c>
    </row>
    <row r="1549" spans="1:25" s="228" customFormat="1" ht="20.25">
      <c r="A1549" s="257"/>
      <c r="B1549" s="232" t="str">
        <f>IF(LEN(A1549)=0,"",INDEX('Smelter Reference List'!$A:$A,MATCH($A1549,'Smelter Reference List'!$E:$E,0)))</f>
        <v/>
      </c>
      <c r="C1549" s="297" t="str">
        <f>IF(LEN(A1549)=0,"",INDEX('Smelter Reference List'!$C:$C,MATCH($A1549,'Smelter Reference List'!$E:$E,0)))</f>
        <v/>
      </c>
      <c r="D1549" s="161" t="str">
        <f ca="1">IF(ISERROR($S1549),"",OFFSET('Smelter Reference List'!$C$4,$S1549-4,0)&amp;"")</f>
        <v/>
      </c>
      <c r="E1549" s="161" t="str">
        <f ca="1">IF(ISERROR($S1549),"",OFFSET('Smelter Reference List'!$D$4,$S1549-4,0)&amp;"")</f>
        <v/>
      </c>
      <c r="F1549" s="161" t="str">
        <f ca="1">IF(ISERROR($S1549),"",OFFSET('Smelter Reference List'!$E$4,$S1549-4,0))</f>
        <v/>
      </c>
      <c r="G1549" s="161" t="str">
        <f ca="1">IF(C1549=$U$4,"Enter smelter details", IF(ISERROR($S1549),"",OFFSET('Smelter Reference List'!$F$4,$S1549-4,0)))</f>
        <v/>
      </c>
      <c r="H1549" s="247" t="str">
        <f ca="1">IF(ISERROR($S1549),"",OFFSET('Smelter Reference List'!$G$4,$S1549-4,0))</f>
        <v/>
      </c>
      <c r="I1549" s="248" t="str">
        <f ca="1">IF(ISERROR($S1549),"",OFFSET('Smelter Reference List'!$H$4,$S1549-4,0))</f>
        <v/>
      </c>
      <c r="J1549" s="248" t="str">
        <f ca="1">IF(ISERROR($S1549),"",OFFSET('Smelter Reference List'!$I$4,$S1549-4,0))</f>
        <v/>
      </c>
      <c r="K1549" s="245"/>
      <c r="L1549" s="245"/>
      <c r="M1549" s="245"/>
      <c r="N1549" s="245"/>
      <c r="O1549" s="245"/>
      <c r="P1549" s="245"/>
      <c r="Q1549" s="246"/>
      <c r="R1549" s="233"/>
      <c r="S1549" s="234" t="e">
        <f>IF(C1549="",NA(),MATCH($B1549&amp;$C1549,'Smelter Reference List'!$J:$J,0))</f>
        <v>#N/A</v>
      </c>
      <c r="T1549" s="235"/>
      <c r="U1549" s="235">
        <f t="shared" ca="1" si="48"/>
        <v>0</v>
      </c>
      <c r="V1549" s="235"/>
      <c r="W1549" s="235"/>
      <c r="Y1549" s="228" t="str">
        <f t="shared" si="49"/>
        <v/>
      </c>
    </row>
    <row r="1550" spans="1:25" s="228" customFormat="1" ht="20.25">
      <c r="A1550" s="257"/>
      <c r="B1550" s="232" t="str">
        <f>IF(LEN(A1550)=0,"",INDEX('Smelter Reference List'!$A:$A,MATCH($A1550,'Smelter Reference List'!$E:$E,0)))</f>
        <v/>
      </c>
      <c r="C1550" s="297" t="str">
        <f>IF(LEN(A1550)=0,"",INDEX('Smelter Reference List'!$C:$C,MATCH($A1550,'Smelter Reference List'!$E:$E,0)))</f>
        <v/>
      </c>
      <c r="D1550" s="161" t="str">
        <f ca="1">IF(ISERROR($S1550),"",OFFSET('Smelter Reference List'!$C$4,$S1550-4,0)&amp;"")</f>
        <v/>
      </c>
      <c r="E1550" s="161" t="str">
        <f ca="1">IF(ISERROR($S1550),"",OFFSET('Smelter Reference List'!$D$4,$S1550-4,0)&amp;"")</f>
        <v/>
      </c>
      <c r="F1550" s="161" t="str">
        <f ca="1">IF(ISERROR($S1550),"",OFFSET('Smelter Reference List'!$E$4,$S1550-4,0))</f>
        <v/>
      </c>
      <c r="G1550" s="161" t="str">
        <f ca="1">IF(C1550=$U$4,"Enter smelter details", IF(ISERROR($S1550),"",OFFSET('Smelter Reference List'!$F$4,$S1550-4,0)))</f>
        <v/>
      </c>
      <c r="H1550" s="247" t="str">
        <f ca="1">IF(ISERROR($S1550),"",OFFSET('Smelter Reference List'!$G$4,$S1550-4,0))</f>
        <v/>
      </c>
      <c r="I1550" s="248" t="str">
        <f ca="1">IF(ISERROR($S1550),"",OFFSET('Smelter Reference List'!$H$4,$S1550-4,0))</f>
        <v/>
      </c>
      <c r="J1550" s="248" t="str">
        <f ca="1">IF(ISERROR($S1550),"",OFFSET('Smelter Reference List'!$I$4,$S1550-4,0))</f>
        <v/>
      </c>
      <c r="K1550" s="245"/>
      <c r="L1550" s="245"/>
      <c r="M1550" s="245"/>
      <c r="N1550" s="245"/>
      <c r="O1550" s="245"/>
      <c r="P1550" s="245"/>
      <c r="Q1550" s="246"/>
      <c r="R1550" s="233"/>
      <c r="S1550" s="234" t="e">
        <f>IF(C1550="",NA(),MATCH($B1550&amp;$C1550,'Smelter Reference List'!$J:$J,0))</f>
        <v>#N/A</v>
      </c>
      <c r="T1550" s="235"/>
      <c r="U1550" s="235">
        <f t="shared" ca="1" si="48"/>
        <v>0</v>
      </c>
      <c r="V1550" s="235"/>
      <c r="W1550" s="235"/>
      <c r="Y1550" s="228" t="str">
        <f t="shared" si="49"/>
        <v/>
      </c>
    </row>
    <row r="1551" spans="1:25" s="228" customFormat="1" ht="20.25">
      <c r="A1551" s="257"/>
      <c r="B1551" s="232" t="str">
        <f>IF(LEN(A1551)=0,"",INDEX('Smelter Reference List'!$A:$A,MATCH($A1551,'Smelter Reference List'!$E:$E,0)))</f>
        <v/>
      </c>
      <c r="C1551" s="297" t="str">
        <f>IF(LEN(A1551)=0,"",INDEX('Smelter Reference List'!$C:$C,MATCH($A1551,'Smelter Reference List'!$E:$E,0)))</f>
        <v/>
      </c>
      <c r="D1551" s="161" t="str">
        <f ca="1">IF(ISERROR($S1551),"",OFFSET('Smelter Reference List'!$C$4,$S1551-4,0)&amp;"")</f>
        <v/>
      </c>
      <c r="E1551" s="161" t="str">
        <f ca="1">IF(ISERROR($S1551),"",OFFSET('Smelter Reference List'!$D$4,$S1551-4,0)&amp;"")</f>
        <v/>
      </c>
      <c r="F1551" s="161" t="str">
        <f ca="1">IF(ISERROR($S1551),"",OFFSET('Smelter Reference List'!$E$4,$S1551-4,0))</f>
        <v/>
      </c>
      <c r="G1551" s="161" t="str">
        <f ca="1">IF(C1551=$U$4,"Enter smelter details", IF(ISERROR($S1551),"",OFFSET('Smelter Reference List'!$F$4,$S1551-4,0)))</f>
        <v/>
      </c>
      <c r="H1551" s="247" t="str">
        <f ca="1">IF(ISERROR($S1551),"",OFFSET('Smelter Reference List'!$G$4,$S1551-4,0))</f>
        <v/>
      </c>
      <c r="I1551" s="248" t="str">
        <f ca="1">IF(ISERROR($S1551),"",OFFSET('Smelter Reference List'!$H$4,$S1551-4,0))</f>
        <v/>
      </c>
      <c r="J1551" s="248" t="str">
        <f ca="1">IF(ISERROR($S1551),"",OFFSET('Smelter Reference List'!$I$4,$S1551-4,0))</f>
        <v/>
      </c>
      <c r="K1551" s="245"/>
      <c r="L1551" s="245"/>
      <c r="M1551" s="245"/>
      <c r="N1551" s="245"/>
      <c r="O1551" s="245"/>
      <c r="P1551" s="245"/>
      <c r="Q1551" s="246"/>
      <c r="R1551" s="233"/>
      <c r="S1551" s="234" t="e">
        <f>IF(C1551="",NA(),MATCH($B1551&amp;$C1551,'Smelter Reference List'!$J:$J,0))</f>
        <v>#N/A</v>
      </c>
      <c r="T1551" s="235"/>
      <c r="U1551" s="235">
        <f t="shared" ca="1" si="48"/>
        <v>0</v>
      </c>
      <c r="V1551" s="235"/>
      <c r="W1551" s="235"/>
      <c r="Y1551" s="228" t="str">
        <f t="shared" si="49"/>
        <v/>
      </c>
    </row>
    <row r="1552" spans="1:25" s="228" customFormat="1" ht="20.25">
      <c r="A1552" s="257"/>
      <c r="B1552" s="232" t="str">
        <f>IF(LEN(A1552)=0,"",INDEX('Smelter Reference List'!$A:$A,MATCH($A1552,'Smelter Reference List'!$E:$E,0)))</f>
        <v/>
      </c>
      <c r="C1552" s="297" t="str">
        <f>IF(LEN(A1552)=0,"",INDEX('Smelter Reference List'!$C:$C,MATCH($A1552,'Smelter Reference List'!$E:$E,0)))</f>
        <v/>
      </c>
      <c r="D1552" s="161" t="str">
        <f ca="1">IF(ISERROR($S1552),"",OFFSET('Smelter Reference List'!$C$4,$S1552-4,0)&amp;"")</f>
        <v/>
      </c>
      <c r="E1552" s="161" t="str">
        <f ca="1">IF(ISERROR($S1552),"",OFFSET('Smelter Reference List'!$D$4,$S1552-4,0)&amp;"")</f>
        <v/>
      </c>
      <c r="F1552" s="161" t="str">
        <f ca="1">IF(ISERROR($S1552),"",OFFSET('Smelter Reference List'!$E$4,$S1552-4,0))</f>
        <v/>
      </c>
      <c r="G1552" s="161" t="str">
        <f ca="1">IF(C1552=$U$4,"Enter smelter details", IF(ISERROR($S1552),"",OFFSET('Smelter Reference List'!$F$4,$S1552-4,0)))</f>
        <v/>
      </c>
      <c r="H1552" s="247" t="str">
        <f ca="1">IF(ISERROR($S1552),"",OFFSET('Smelter Reference List'!$G$4,$S1552-4,0))</f>
        <v/>
      </c>
      <c r="I1552" s="248" t="str">
        <f ca="1">IF(ISERROR($S1552),"",OFFSET('Smelter Reference List'!$H$4,$S1552-4,0))</f>
        <v/>
      </c>
      <c r="J1552" s="248" t="str">
        <f ca="1">IF(ISERROR($S1552),"",OFFSET('Smelter Reference List'!$I$4,$S1552-4,0))</f>
        <v/>
      </c>
      <c r="K1552" s="245"/>
      <c r="L1552" s="245"/>
      <c r="M1552" s="245"/>
      <c r="N1552" s="245"/>
      <c r="O1552" s="245"/>
      <c r="P1552" s="245"/>
      <c r="Q1552" s="246"/>
      <c r="R1552" s="233"/>
      <c r="S1552" s="234" t="e">
        <f>IF(C1552="",NA(),MATCH($B1552&amp;$C1552,'Smelter Reference List'!$J:$J,0))</f>
        <v>#N/A</v>
      </c>
      <c r="T1552" s="235"/>
      <c r="U1552" s="235">
        <f t="shared" ca="1" si="48"/>
        <v>0</v>
      </c>
      <c r="V1552" s="235"/>
      <c r="W1552" s="235"/>
      <c r="Y1552" s="228" t="str">
        <f t="shared" si="49"/>
        <v/>
      </c>
    </row>
    <row r="1553" spans="1:25" s="228" customFormat="1" ht="20.25">
      <c r="A1553" s="257"/>
      <c r="B1553" s="232" t="str">
        <f>IF(LEN(A1553)=0,"",INDEX('Smelter Reference List'!$A:$A,MATCH($A1553,'Smelter Reference List'!$E:$E,0)))</f>
        <v/>
      </c>
      <c r="C1553" s="297" t="str">
        <f>IF(LEN(A1553)=0,"",INDEX('Smelter Reference List'!$C:$C,MATCH($A1553,'Smelter Reference List'!$E:$E,0)))</f>
        <v/>
      </c>
      <c r="D1553" s="161" t="str">
        <f ca="1">IF(ISERROR($S1553),"",OFFSET('Smelter Reference List'!$C$4,$S1553-4,0)&amp;"")</f>
        <v/>
      </c>
      <c r="E1553" s="161" t="str">
        <f ca="1">IF(ISERROR($S1553),"",OFFSET('Smelter Reference List'!$D$4,$S1553-4,0)&amp;"")</f>
        <v/>
      </c>
      <c r="F1553" s="161" t="str">
        <f ca="1">IF(ISERROR($S1553),"",OFFSET('Smelter Reference List'!$E$4,$S1553-4,0))</f>
        <v/>
      </c>
      <c r="G1553" s="161" t="str">
        <f ca="1">IF(C1553=$U$4,"Enter smelter details", IF(ISERROR($S1553),"",OFFSET('Smelter Reference List'!$F$4,$S1553-4,0)))</f>
        <v/>
      </c>
      <c r="H1553" s="247" t="str">
        <f ca="1">IF(ISERROR($S1553),"",OFFSET('Smelter Reference List'!$G$4,$S1553-4,0))</f>
        <v/>
      </c>
      <c r="I1553" s="248" t="str">
        <f ca="1">IF(ISERROR($S1553),"",OFFSET('Smelter Reference List'!$H$4,$S1553-4,0))</f>
        <v/>
      </c>
      <c r="J1553" s="248" t="str">
        <f ca="1">IF(ISERROR($S1553),"",OFFSET('Smelter Reference List'!$I$4,$S1553-4,0))</f>
        <v/>
      </c>
      <c r="K1553" s="245"/>
      <c r="L1553" s="245"/>
      <c r="M1553" s="245"/>
      <c r="N1553" s="245"/>
      <c r="O1553" s="245"/>
      <c r="P1553" s="245"/>
      <c r="Q1553" s="246"/>
      <c r="R1553" s="233"/>
      <c r="S1553" s="234" t="e">
        <f>IF(C1553="",NA(),MATCH($B1553&amp;$C1553,'Smelter Reference List'!$J:$J,0))</f>
        <v>#N/A</v>
      </c>
      <c r="T1553" s="235"/>
      <c r="U1553" s="235">
        <f t="shared" ca="1" si="48"/>
        <v>0</v>
      </c>
      <c r="V1553" s="235"/>
      <c r="W1553" s="235"/>
      <c r="Y1553" s="228" t="str">
        <f t="shared" si="49"/>
        <v/>
      </c>
    </row>
    <row r="1554" spans="1:25" s="228" customFormat="1" ht="20.25">
      <c r="A1554" s="257"/>
      <c r="B1554" s="232" t="str">
        <f>IF(LEN(A1554)=0,"",INDEX('Smelter Reference List'!$A:$A,MATCH($A1554,'Smelter Reference List'!$E:$E,0)))</f>
        <v/>
      </c>
      <c r="C1554" s="297" t="str">
        <f>IF(LEN(A1554)=0,"",INDEX('Smelter Reference List'!$C:$C,MATCH($A1554,'Smelter Reference List'!$E:$E,0)))</f>
        <v/>
      </c>
      <c r="D1554" s="161" t="str">
        <f ca="1">IF(ISERROR($S1554),"",OFFSET('Smelter Reference List'!$C$4,$S1554-4,0)&amp;"")</f>
        <v/>
      </c>
      <c r="E1554" s="161" t="str">
        <f ca="1">IF(ISERROR($S1554),"",OFFSET('Smelter Reference List'!$D$4,$S1554-4,0)&amp;"")</f>
        <v/>
      </c>
      <c r="F1554" s="161" t="str">
        <f ca="1">IF(ISERROR($S1554),"",OFFSET('Smelter Reference List'!$E$4,$S1554-4,0))</f>
        <v/>
      </c>
      <c r="G1554" s="161" t="str">
        <f ca="1">IF(C1554=$U$4,"Enter smelter details", IF(ISERROR($S1554),"",OFFSET('Smelter Reference List'!$F$4,$S1554-4,0)))</f>
        <v/>
      </c>
      <c r="H1554" s="247" t="str">
        <f ca="1">IF(ISERROR($S1554),"",OFFSET('Smelter Reference List'!$G$4,$S1554-4,0))</f>
        <v/>
      </c>
      <c r="I1554" s="248" t="str">
        <f ca="1">IF(ISERROR($S1554),"",OFFSET('Smelter Reference List'!$H$4,$S1554-4,0))</f>
        <v/>
      </c>
      <c r="J1554" s="248" t="str">
        <f ca="1">IF(ISERROR($S1554),"",OFFSET('Smelter Reference List'!$I$4,$S1554-4,0))</f>
        <v/>
      </c>
      <c r="K1554" s="245"/>
      <c r="L1554" s="245"/>
      <c r="M1554" s="245"/>
      <c r="N1554" s="245"/>
      <c r="O1554" s="245"/>
      <c r="P1554" s="245"/>
      <c r="Q1554" s="246"/>
      <c r="R1554" s="233"/>
      <c r="S1554" s="234" t="e">
        <f>IF(C1554="",NA(),MATCH($B1554&amp;$C1554,'Smelter Reference List'!$J:$J,0))</f>
        <v>#N/A</v>
      </c>
      <c r="T1554" s="235"/>
      <c r="U1554" s="235">
        <f t="shared" ca="1" si="48"/>
        <v>0</v>
      </c>
      <c r="V1554" s="235"/>
      <c r="W1554" s="235"/>
      <c r="Y1554" s="228" t="str">
        <f t="shared" si="49"/>
        <v/>
      </c>
    </row>
    <row r="1555" spans="1:25" s="228" customFormat="1" ht="20.25">
      <c r="A1555" s="257"/>
      <c r="B1555" s="232" t="str">
        <f>IF(LEN(A1555)=0,"",INDEX('Smelter Reference List'!$A:$A,MATCH($A1555,'Smelter Reference List'!$E:$E,0)))</f>
        <v/>
      </c>
      <c r="C1555" s="297" t="str">
        <f>IF(LEN(A1555)=0,"",INDEX('Smelter Reference List'!$C:$C,MATCH($A1555,'Smelter Reference List'!$E:$E,0)))</f>
        <v/>
      </c>
      <c r="D1555" s="161" t="str">
        <f ca="1">IF(ISERROR($S1555),"",OFFSET('Smelter Reference List'!$C$4,$S1555-4,0)&amp;"")</f>
        <v/>
      </c>
      <c r="E1555" s="161" t="str">
        <f ca="1">IF(ISERROR($S1555),"",OFFSET('Smelter Reference List'!$D$4,$S1555-4,0)&amp;"")</f>
        <v/>
      </c>
      <c r="F1555" s="161" t="str">
        <f ca="1">IF(ISERROR($S1555),"",OFFSET('Smelter Reference List'!$E$4,$S1555-4,0))</f>
        <v/>
      </c>
      <c r="G1555" s="161" t="str">
        <f ca="1">IF(C1555=$U$4,"Enter smelter details", IF(ISERROR($S1555),"",OFFSET('Smelter Reference List'!$F$4,$S1555-4,0)))</f>
        <v/>
      </c>
      <c r="H1555" s="247" t="str">
        <f ca="1">IF(ISERROR($S1555),"",OFFSET('Smelter Reference List'!$G$4,$S1555-4,0))</f>
        <v/>
      </c>
      <c r="I1555" s="248" t="str">
        <f ca="1">IF(ISERROR($S1555),"",OFFSET('Smelter Reference List'!$H$4,$S1555-4,0))</f>
        <v/>
      </c>
      <c r="J1555" s="248" t="str">
        <f ca="1">IF(ISERROR($S1555),"",OFFSET('Smelter Reference List'!$I$4,$S1555-4,0))</f>
        <v/>
      </c>
      <c r="K1555" s="245"/>
      <c r="L1555" s="245"/>
      <c r="M1555" s="245"/>
      <c r="N1555" s="245"/>
      <c r="O1555" s="245"/>
      <c r="P1555" s="245"/>
      <c r="Q1555" s="246"/>
      <c r="R1555" s="233"/>
      <c r="S1555" s="234" t="e">
        <f>IF(C1555="",NA(),MATCH($B1555&amp;$C1555,'Smelter Reference List'!$J:$J,0))</f>
        <v>#N/A</v>
      </c>
      <c r="T1555" s="235"/>
      <c r="U1555" s="235">
        <f t="shared" ca="1" si="48"/>
        <v>0</v>
      </c>
      <c r="V1555" s="235"/>
      <c r="W1555" s="235"/>
      <c r="Y1555" s="228" t="str">
        <f t="shared" si="49"/>
        <v/>
      </c>
    </row>
    <row r="1556" spans="1:25" s="228" customFormat="1" ht="20.25">
      <c r="A1556" s="257"/>
      <c r="B1556" s="232" t="str">
        <f>IF(LEN(A1556)=0,"",INDEX('Smelter Reference List'!$A:$A,MATCH($A1556,'Smelter Reference List'!$E:$E,0)))</f>
        <v/>
      </c>
      <c r="C1556" s="297" t="str">
        <f>IF(LEN(A1556)=0,"",INDEX('Smelter Reference List'!$C:$C,MATCH($A1556,'Smelter Reference List'!$E:$E,0)))</f>
        <v/>
      </c>
      <c r="D1556" s="161" t="str">
        <f ca="1">IF(ISERROR($S1556),"",OFFSET('Smelter Reference List'!$C$4,$S1556-4,0)&amp;"")</f>
        <v/>
      </c>
      <c r="E1556" s="161" t="str">
        <f ca="1">IF(ISERROR($S1556),"",OFFSET('Smelter Reference List'!$D$4,$S1556-4,0)&amp;"")</f>
        <v/>
      </c>
      <c r="F1556" s="161" t="str">
        <f ca="1">IF(ISERROR($S1556),"",OFFSET('Smelter Reference List'!$E$4,$S1556-4,0))</f>
        <v/>
      </c>
      <c r="G1556" s="161" t="str">
        <f ca="1">IF(C1556=$U$4,"Enter smelter details", IF(ISERROR($S1556),"",OFFSET('Smelter Reference List'!$F$4,$S1556-4,0)))</f>
        <v/>
      </c>
      <c r="H1556" s="247" t="str">
        <f ca="1">IF(ISERROR($S1556),"",OFFSET('Smelter Reference List'!$G$4,$S1556-4,0))</f>
        <v/>
      </c>
      <c r="I1556" s="248" t="str">
        <f ca="1">IF(ISERROR($S1556),"",OFFSET('Smelter Reference List'!$H$4,$S1556-4,0))</f>
        <v/>
      </c>
      <c r="J1556" s="248" t="str">
        <f ca="1">IF(ISERROR($S1556),"",OFFSET('Smelter Reference List'!$I$4,$S1556-4,0))</f>
        <v/>
      </c>
      <c r="K1556" s="245"/>
      <c r="L1556" s="245"/>
      <c r="M1556" s="245"/>
      <c r="N1556" s="245"/>
      <c r="O1556" s="245"/>
      <c r="P1556" s="245"/>
      <c r="Q1556" s="246"/>
      <c r="R1556" s="233"/>
      <c r="S1556" s="234" t="e">
        <f>IF(C1556="",NA(),MATCH($B1556&amp;$C1556,'Smelter Reference List'!$J:$J,0))</f>
        <v>#N/A</v>
      </c>
      <c r="T1556" s="235"/>
      <c r="U1556" s="235">
        <f t="shared" ca="1" si="48"/>
        <v>0</v>
      </c>
      <c r="V1556" s="235"/>
      <c r="W1556" s="235"/>
      <c r="Y1556" s="228" t="str">
        <f t="shared" si="49"/>
        <v/>
      </c>
    </row>
    <row r="1557" spans="1:25" s="228" customFormat="1" ht="20.25">
      <c r="A1557" s="257"/>
      <c r="B1557" s="232" t="str">
        <f>IF(LEN(A1557)=0,"",INDEX('Smelter Reference List'!$A:$A,MATCH($A1557,'Smelter Reference List'!$E:$E,0)))</f>
        <v/>
      </c>
      <c r="C1557" s="297" t="str">
        <f>IF(LEN(A1557)=0,"",INDEX('Smelter Reference List'!$C:$C,MATCH($A1557,'Smelter Reference List'!$E:$E,0)))</f>
        <v/>
      </c>
      <c r="D1557" s="161" t="str">
        <f ca="1">IF(ISERROR($S1557),"",OFFSET('Smelter Reference List'!$C$4,$S1557-4,0)&amp;"")</f>
        <v/>
      </c>
      <c r="E1557" s="161" t="str">
        <f ca="1">IF(ISERROR($S1557),"",OFFSET('Smelter Reference List'!$D$4,$S1557-4,0)&amp;"")</f>
        <v/>
      </c>
      <c r="F1557" s="161" t="str">
        <f ca="1">IF(ISERROR($S1557),"",OFFSET('Smelter Reference List'!$E$4,$S1557-4,0))</f>
        <v/>
      </c>
      <c r="G1557" s="161" t="str">
        <f ca="1">IF(C1557=$U$4,"Enter smelter details", IF(ISERROR($S1557),"",OFFSET('Smelter Reference List'!$F$4,$S1557-4,0)))</f>
        <v/>
      </c>
      <c r="H1557" s="247" t="str">
        <f ca="1">IF(ISERROR($S1557),"",OFFSET('Smelter Reference List'!$G$4,$S1557-4,0))</f>
        <v/>
      </c>
      <c r="I1557" s="248" t="str">
        <f ca="1">IF(ISERROR($S1557),"",OFFSET('Smelter Reference List'!$H$4,$S1557-4,0))</f>
        <v/>
      </c>
      <c r="J1557" s="248" t="str">
        <f ca="1">IF(ISERROR($S1557),"",OFFSET('Smelter Reference List'!$I$4,$S1557-4,0))</f>
        <v/>
      </c>
      <c r="K1557" s="245"/>
      <c r="L1557" s="245"/>
      <c r="M1557" s="245"/>
      <c r="N1557" s="245"/>
      <c r="O1557" s="245"/>
      <c r="P1557" s="245"/>
      <c r="Q1557" s="246"/>
      <c r="R1557" s="233"/>
      <c r="S1557" s="234" t="e">
        <f>IF(C1557="",NA(),MATCH($B1557&amp;$C1557,'Smelter Reference List'!$J:$J,0))</f>
        <v>#N/A</v>
      </c>
      <c r="T1557" s="235"/>
      <c r="U1557" s="235">
        <f t="shared" ca="1" si="48"/>
        <v>0</v>
      </c>
      <c r="V1557" s="235"/>
      <c r="W1557" s="235"/>
      <c r="Y1557" s="228" t="str">
        <f t="shared" si="49"/>
        <v/>
      </c>
    </row>
    <row r="1558" spans="1:25" s="228" customFormat="1" ht="20.25">
      <c r="A1558" s="257"/>
      <c r="B1558" s="232" t="str">
        <f>IF(LEN(A1558)=0,"",INDEX('Smelter Reference List'!$A:$A,MATCH($A1558,'Smelter Reference List'!$E:$E,0)))</f>
        <v/>
      </c>
      <c r="C1558" s="297" t="str">
        <f>IF(LEN(A1558)=0,"",INDEX('Smelter Reference List'!$C:$C,MATCH($A1558,'Smelter Reference List'!$E:$E,0)))</f>
        <v/>
      </c>
      <c r="D1558" s="161" t="str">
        <f ca="1">IF(ISERROR($S1558),"",OFFSET('Smelter Reference List'!$C$4,$S1558-4,0)&amp;"")</f>
        <v/>
      </c>
      <c r="E1558" s="161" t="str">
        <f ca="1">IF(ISERROR($S1558),"",OFFSET('Smelter Reference List'!$D$4,$S1558-4,0)&amp;"")</f>
        <v/>
      </c>
      <c r="F1558" s="161" t="str">
        <f ca="1">IF(ISERROR($S1558),"",OFFSET('Smelter Reference List'!$E$4,$S1558-4,0))</f>
        <v/>
      </c>
      <c r="G1558" s="161" t="str">
        <f ca="1">IF(C1558=$U$4,"Enter smelter details", IF(ISERROR($S1558),"",OFFSET('Smelter Reference List'!$F$4,$S1558-4,0)))</f>
        <v/>
      </c>
      <c r="H1558" s="247" t="str">
        <f ca="1">IF(ISERROR($S1558),"",OFFSET('Smelter Reference List'!$G$4,$S1558-4,0))</f>
        <v/>
      </c>
      <c r="I1558" s="248" t="str">
        <f ca="1">IF(ISERROR($S1558),"",OFFSET('Smelter Reference List'!$H$4,$S1558-4,0))</f>
        <v/>
      </c>
      <c r="J1558" s="248" t="str">
        <f ca="1">IF(ISERROR($S1558),"",OFFSET('Smelter Reference List'!$I$4,$S1558-4,0))</f>
        <v/>
      </c>
      <c r="K1558" s="245"/>
      <c r="L1558" s="245"/>
      <c r="M1558" s="245"/>
      <c r="N1558" s="245"/>
      <c r="O1558" s="245"/>
      <c r="P1558" s="245"/>
      <c r="Q1558" s="246"/>
      <c r="R1558" s="233"/>
      <c r="S1558" s="234" t="e">
        <f>IF(C1558="",NA(),MATCH($B1558&amp;$C1558,'Smelter Reference List'!$J:$J,0))</f>
        <v>#N/A</v>
      </c>
      <c r="T1558" s="235"/>
      <c r="U1558" s="235">
        <f t="shared" ca="1" si="48"/>
        <v>0</v>
      </c>
      <c r="V1558" s="235"/>
      <c r="W1558" s="235"/>
      <c r="Y1558" s="228" t="str">
        <f t="shared" si="49"/>
        <v/>
      </c>
    </row>
    <row r="1559" spans="1:25" s="228" customFormat="1" ht="20.25">
      <c r="A1559" s="257"/>
      <c r="B1559" s="232" t="str">
        <f>IF(LEN(A1559)=0,"",INDEX('Smelter Reference List'!$A:$A,MATCH($A1559,'Smelter Reference List'!$E:$E,0)))</f>
        <v/>
      </c>
      <c r="C1559" s="297" t="str">
        <f>IF(LEN(A1559)=0,"",INDEX('Smelter Reference List'!$C:$C,MATCH($A1559,'Smelter Reference List'!$E:$E,0)))</f>
        <v/>
      </c>
      <c r="D1559" s="161" t="str">
        <f ca="1">IF(ISERROR($S1559),"",OFFSET('Smelter Reference List'!$C$4,$S1559-4,0)&amp;"")</f>
        <v/>
      </c>
      <c r="E1559" s="161" t="str">
        <f ca="1">IF(ISERROR($S1559),"",OFFSET('Smelter Reference List'!$D$4,$S1559-4,0)&amp;"")</f>
        <v/>
      </c>
      <c r="F1559" s="161" t="str">
        <f ca="1">IF(ISERROR($S1559),"",OFFSET('Smelter Reference List'!$E$4,$S1559-4,0))</f>
        <v/>
      </c>
      <c r="G1559" s="161" t="str">
        <f ca="1">IF(C1559=$U$4,"Enter smelter details", IF(ISERROR($S1559),"",OFFSET('Smelter Reference List'!$F$4,$S1559-4,0)))</f>
        <v/>
      </c>
      <c r="H1559" s="247" t="str">
        <f ca="1">IF(ISERROR($S1559),"",OFFSET('Smelter Reference List'!$G$4,$S1559-4,0))</f>
        <v/>
      </c>
      <c r="I1559" s="248" t="str">
        <f ca="1">IF(ISERROR($S1559),"",OFFSET('Smelter Reference List'!$H$4,$S1559-4,0))</f>
        <v/>
      </c>
      <c r="J1559" s="248" t="str">
        <f ca="1">IF(ISERROR($S1559),"",OFFSET('Smelter Reference List'!$I$4,$S1559-4,0))</f>
        <v/>
      </c>
      <c r="K1559" s="245"/>
      <c r="L1559" s="245"/>
      <c r="M1559" s="245"/>
      <c r="N1559" s="245"/>
      <c r="O1559" s="245"/>
      <c r="P1559" s="245"/>
      <c r="Q1559" s="246"/>
      <c r="R1559" s="233"/>
      <c r="S1559" s="234" t="e">
        <f>IF(C1559="",NA(),MATCH($B1559&amp;$C1559,'Smelter Reference List'!$J:$J,0))</f>
        <v>#N/A</v>
      </c>
      <c r="T1559" s="235"/>
      <c r="U1559" s="235">
        <f t="shared" ca="1" si="48"/>
        <v>0</v>
      </c>
      <c r="V1559" s="235"/>
      <c r="W1559" s="235"/>
      <c r="Y1559" s="228" t="str">
        <f t="shared" si="49"/>
        <v/>
      </c>
    </row>
    <row r="1560" spans="1:25" s="228" customFormat="1" ht="20.25">
      <c r="A1560" s="257"/>
      <c r="B1560" s="232" t="str">
        <f>IF(LEN(A1560)=0,"",INDEX('Smelter Reference List'!$A:$A,MATCH($A1560,'Smelter Reference List'!$E:$E,0)))</f>
        <v/>
      </c>
      <c r="C1560" s="297" t="str">
        <f>IF(LEN(A1560)=0,"",INDEX('Smelter Reference List'!$C:$C,MATCH($A1560,'Smelter Reference List'!$E:$E,0)))</f>
        <v/>
      </c>
      <c r="D1560" s="161" t="str">
        <f ca="1">IF(ISERROR($S1560),"",OFFSET('Smelter Reference List'!$C$4,$S1560-4,0)&amp;"")</f>
        <v/>
      </c>
      <c r="E1560" s="161" t="str">
        <f ca="1">IF(ISERROR($S1560),"",OFFSET('Smelter Reference List'!$D$4,$S1560-4,0)&amp;"")</f>
        <v/>
      </c>
      <c r="F1560" s="161" t="str">
        <f ca="1">IF(ISERROR($S1560),"",OFFSET('Smelter Reference List'!$E$4,$S1560-4,0))</f>
        <v/>
      </c>
      <c r="G1560" s="161" t="str">
        <f ca="1">IF(C1560=$U$4,"Enter smelter details", IF(ISERROR($S1560),"",OFFSET('Smelter Reference List'!$F$4,$S1560-4,0)))</f>
        <v/>
      </c>
      <c r="H1560" s="247" t="str">
        <f ca="1">IF(ISERROR($S1560),"",OFFSET('Smelter Reference List'!$G$4,$S1560-4,0))</f>
        <v/>
      </c>
      <c r="I1560" s="248" t="str">
        <f ca="1">IF(ISERROR($S1560),"",OFFSET('Smelter Reference List'!$H$4,$S1560-4,0))</f>
        <v/>
      </c>
      <c r="J1560" s="248" t="str">
        <f ca="1">IF(ISERROR($S1560),"",OFFSET('Smelter Reference List'!$I$4,$S1560-4,0))</f>
        <v/>
      </c>
      <c r="K1560" s="245"/>
      <c r="L1560" s="245"/>
      <c r="M1560" s="245"/>
      <c r="N1560" s="245"/>
      <c r="O1560" s="245"/>
      <c r="P1560" s="245"/>
      <c r="Q1560" s="246"/>
      <c r="R1560" s="233"/>
      <c r="S1560" s="234" t="e">
        <f>IF(C1560="",NA(),MATCH($B1560&amp;$C1560,'Smelter Reference List'!$J:$J,0))</f>
        <v>#N/A</v>
      </c>
      <c r="T1560" s="235"/>
      <c r="U1560" s="235">
        <f t="shared" ca="1" si="48"/>
        <v>0</v>
      </c>
      <c r="V1560" s="235"/>
      <c r="W1560" s="235"/>
      <c r="Y1560" s="228" t="str">
        <f t="shared" si="49"/>
        <v/>
      </c>
    </row>
    <row r="1561" spans="1:25" s="228" customFormat="1" ht="20.25">
      <c r="A1561" s="257"/>
      <c r="B1561" s="232" t="str">
        <f>IF(LEN(A1561)=0,"",INDEX('Smelter Reference List'!$A:$A,MATCH($A1561,'Smelter Reference List'!$E:$E,0)))</f>
        <v/>
      </c>
      <c r="C1561" s="297" t="str">
        <f>IF(LEN(A1561)=0,"",INDEX('Smelter Reference List'!$C:$C,MATCH($A1561,'Smelter Reference List'!$E:$E,0)))</f>
        <v/>
      </c>
      <c r="D1561" s="161" t="str">
        <f ca="1">IF(ISERROR($S1561),"",OFFSET('Smelter Reference List'!$C$4,$S1561-4,0)&amp;"")</f>
        <v/>
      </c>
      <c r="E1561" s="161" t="str">
        <f ca="1">IF(ISERROR($S1561),"",OFFSET('Smelter Reference List'!$D$4,$S1561-4,0)&amp;"")</f>
        <v/>
      </c>
      <c r="F1561" s="161" t="str">
        <f ca="1">IF(ISERROR($S1561),"",OFFSET('Smelter Reference List'!$E$4,$S1561-4,0))</f>
        <v/>
      </c>
      <c r="G1561" s="161" t="str">
        <f ca="1">IF(C1561=$U$4,"Enter smelter details", IF(ISERROR($S1561),"",OFFSET('Smelter Reference List'!$F$4,$S1561-4,0)))</f>
        <v/>
      </c>
      <c r="H1561" s="247" t="str">
        <f ca="1">IF(ISERROR($S1561),"",OFFSET('Smelter Reference List'!$G$4,$S1561-4,0))</f>
        <v/>
      </c>
      <c r="I1561" s="248" t="str">
        <f ca="1">IF(ISERROR($S1561),"",OFFSET('Smelter Reference List'!$H$4,$S1561-4,0))</f>
        <v/>
      </c>
      <c r="J1561" s="248" t="str">
        <f ca="1">IF(ISERROR($S1561),"",OFFSET('Smelter Reference List'!$I$4,$S1561-4,0))</f>
        <v/>
      </c>
      <c r="K1561" s="245"/>
      <c r="L1561" s="245"/>
      <c r="M1561" s="245"/>
      <c r="N1561" s="245"/>
      <c r="O1561" s="245"/>
      <c r="P1561" s="245"/>
      <c r="Q1561" s="246"/>
      <c r="R1561" s="233"/>
      <c r="S1561" s="234" t="e">
        <f>IF(C1561="",NA(),MATCH($B1561&amp;$C1561,'Smelter Reference List'!$J:$J,0))</f>
        <v>#N/A</v>
      </c>
      <c r="T1561" s="235"/>
      <c r="U1561" s="235">
        <f t="shared" ca="1" si="48"/>
        <v>0</v>
      </c>
      <c r="V1561" s="235"/>
      <c r="W1561" s="235"/>
      <c r="Y1561" s="228" t="str">
        <f t="shared" si="49"/>
        <v/>
      </c>
    </row>
    <row r="1562" spans="1:25" s="228" customFormat="1" ht="20.25">
      <c r="A1562" s="257"/>
      <c r="B1562" s="232" t="str">
        <f>IF(LEN(A1562)=0,"",INDEX('Smelter Reference List'!$A:$A,MATCH($A1562,'Smelter Reference List'!$E:$E,0)))</f>
        <v/>
      </c>
      <c r="C1562" s="297" t="str">
        <f>IF(LEN(A1562)=0,"",INDEX('Smelter Reference List'!$C:$C,MATCH($A1562,'Smelter Reference List'!$E:$E,0)))</f>
        <v/>
      </c>
      <c r="D1562" s="161" t="str">
        <f ca="1">IF(ISERROR($S1562),"",OFFSET('Smelter Reference List'!$C$4,$S1562-4,0)&amp;"")</f>
        <v/>
      </c>
      <c r="E1562" s="161" t="str">
        <f ca="1">IF(ISERROR($S1562),"",OFFSET('Smelter Reference List'!$D$4,$S1562-4,0)&amp;"")</f>
        <v/>
      </c>
      <c r="F1562" s="161" t="str">
        <f ca="1">IF(ISERROR($S1562),"",OFFSET('Smelter Reference List'!$E$4,$S1562-4,0))</f>
        <v/>
      </c>
      <c r="G1562" s="161" t="str">
        <f ca="1">IF(C1562=$U$4,"Enter smelter details", IF(ISERROR($S1562),"",OFFSET('Smelter Reference List'!$F$4,$S1562-4,0)))</f>
        <v/>
      </c>
      <c r="H1562" s="247" t="str">
        <f ca="1">IF(ISERROR($S1562),"",OFFSET('Smelter Reference List'!$G$4,$S1562-4,0))</f>
        <v/>
      </c>
      <c r="I1562" s="248" t="str">
        <f ca="1">IF(ISERROR($S1562),"",OFFSET('Smelter Reference List'!$H$4,$S1562-4,0))</f>
        <v/>
      </c>
      <c r="J1562" s="248" t="str">
        <f ca="1">IF(ISERROR($S1562),"",OFFSET('Smelter Reference List'!$I$4,$S1562-4,0))</f>
        <v/>
      </c>
      <c r="K1562" s="245"/>
      <c r="L1562" s="245"/>
      <c r="M1562" s="245"/>
      <c r="N1562" s="245"/>
      <c r="O1562" s="245"/>
      <c r="P1562" s="245"/>
      <c r="Q1562" s="246"/>
      <c r="R1562" s="233"/>
      <c r="S1562" s="234" t="e">
        <f>IF(C1562="",NA(),MATCH($B1562&amp;$C1562,'Smelter Reference List'!$J:$J,0))</f>
        <v>#N/A</v>
      </c>
      <c r="T1562" s="235"/>
      <c r="U1562" s="235">
        <f t="shared" ca="1" si="48"/>
        <v>0</v>
      </c>
      <c r="V1562" s="235"/>
      <c r="W1562" s="235"/>
      <c r="Y1562" s="228" t="str">
        <f t="shared" si="49"/>
        <v/>
      </c>
    </row>
    <row r="1563" spans="1:25" s="228" customFormat="1" ht="20.25">
      <c r="A1563" s="257"/>
      <c r="B1563" s="232" t="str">
        <f>IF(LEN(A1563)=0,"",INDEX('Smelter Reference List'!$A:$A,MATCH($A1563,'Smelter Reference List'!$E:$E,0)))</f>
        <v/>
      </c>
      <c r="C1563" s="297" t="str">
        <f>IF(LEN(A1563)=0,"",INDEX('Smelter Reference List'!$C:$C,MATCH($A1563,'Smelter Reference List'!$E:$E,0)))</f>
        <v/>
      </c>
      <c r="D1563" s="161" t="str">
        <f ca="1">IF(ISERROR($S1563),"",OFFSET('Smelter Reference List'!$C$4,$S1563-4,0)&amp;"")</f>
        <v/>
      </c>
      <c r="E1563" s="161" t="str">
        <f ca="1">IF(ISERROR($S1563),"",OFFSET('Smelter Reference List'!$D$4,$S1563-4,0)&amp;"")</f>
        <v/>
      </c>
      <c r="F1563" s="161" t="str">
        <f ca="1">IF(ISERROR($S1563),"",OFFSET('Smelter Reference List'!$E$4,$S1563-4,0))</f>
        <v/>
      </c>
      <c r="G1563" s="161" t="str">
        <f ca="1">IF(C1563=$U$4,"Enter smelter details", IF(ISERROR($S1563),"",OFFSET('Smelter Reference List'!$F$4,$S1563-4,0)))</f>
        <v/>
      </c>
      <c r="H1563" s="247" t="str">
        <f ca="1">IF(ISERROR($S1563),"",OFFSET('Smelter Reference List'!$G$4,$S1563-4,0))</f>
        <v/>
      </c>
      <c r="I1563" s="248" t="str">
        <f ca="1">IF(ISERROR($S1563),"",OFFSET('Smelter Reference List'!$H$4,$S1563-4,0))</f>
        <v/>
      </c>
      <c r="J1563" s="248" t="str">
        <f ca="1">IF(ISERROR($S1563),"",OFFSET('Smelter Reference List'!$I$4,$S1563-4,0))</f>
        <v/>
      </c>
      <c r="K1563" s="245"/>
      <c r="L1563" s="245"/>
      <c r="M1563" s="245"/>
      <c r="N1563" s="245"/>
      <c r="O1563" s="245"/>
      <c r="P1563" s="245"/>
      <c r="Q1563" s="246"/>
      <c r="R1563" s="233"/>
      <c r="S1563" s="234" t="e">
        <f>IF(C1563="",NA(),MATCH($B1563&amp;$C1563,'Smelter Reference List'!$J:$J,0))</f>
        <v>#N/A</v>
      </c>
      <c r="T1563" s="235"/>
      <c r="U1563" s="235">
        <f t="shared" ca="1" si="48"/>
        <v>0</v>
      </c>
      <c r="V1563" s="235"/>
      <c r="W1563" s="235"/>
      <c r="Y1563" s="228" t="str">
        <f t="shared" si="49"/>
        <v/>
      </c>
    </row>
    <row r="1564" spans="1:25" s="228" customFormat="1" ht="20.25">
      <c r="A1564" s="257"/>
      <c r="B1564" s="232" t="str">
        <f>IF(LEN(A1564)=0,"",INDEX('Smelter Reference List'!$A:$A,MATCH($A1564,'Smelter Reference List'!$E:$E,0)))</f>
        <v/>
      </c>
      <c r="C1564" s="297" t="str">
        <f>IF(LEN(A1564)=0,"",INDEX('Smelter Reference List'!$C:$C,MATCH($A1564,'Smelter Reference List'!$E:$E,0)))</f>
        <v/>
      </c>
      <c r="D1564" s="161" t="str">
        <f ca="1">IF(ISERROR($S1564),"",OFFSET('Smelter Reference List'!$C$4,$S1564-4,0)&amp;"")</f>
        <v/>
      </c>
      <c r="E1564" s="161" t="str">
        <f ca="1">IF(ISERROR($S1564),"",OFFSET('Smelter Reference List'!$D$4,$S1564-4,0)&amp;"")</f>
        <v/>
      </c>
      <c r="F1564" s="161" t="str">
        <f ca="1">IF(ISERROR($S1564),"",OFFSET('Smelter Reference List'!$E$4,$S1564-4,0))</f>
        <v/>
      </c>
      <c r="G1564" s="161" t="str">
        <f ca="1">IF(C1564=$U$4,"Enter smelter details", IF(ISERROR($S1564),"",OFFSET('Smelter Reference List'!$F$4,$S1564-4,0)))</f>
        <v/>
      </c>
      <c r="H1564" s="247" t="str">
        <f ca="1">IF(ISERROR($S1564),"",OFFSET('Smelter Reference List'!$G$4,$S1564-4,0))</f>
        <v/>
      </c>
      <c r="I1564" s="248" t="str">
        <f ca="1">IF(ISERROR($S1564),"",OFFSET('Smelter Reference List'!$H$4,$S1564-4,0))</f>
        <v/>
      </c>
      <c r="J1564" s="248" t="str">
        <f ca="1">IF(ISERROR($S1564),"",OFFSET('Smelter Reference List'!$I$4,$S1564-4,0))</f>
        <v/>
      </c>
      <c r="K1564" s="245"/>
      <c r="L1564" s="245"/>
      <c r="M1564" s="245"/>
      <c r="N1564" s="245"/>
      <c r="O1564" s="245"/>
      <c r="P1564" s="245"/>
      <c r="Q1564" s="246"/>
      <c r="R1564" s="233"/>
      <c r="S1564" s="234" t="e">
        <f>IF(C1564="",NA(),MATCH($B1564&amp;$C1564,'Smelter Reference List'!$J:$J,0))</f>
        <v>#N/A</v>
      </c>
      <c r="T1564" s="235"/>
      <c r="U1564" s="235">
        <f t="shared" ca="1" si="48"/>
        <v>0</v>
      </c>
      <c r="V1564" s="235"/>
      <c r="W1564" s="235"/>
      <c r="Y1564" s="228" t="str">
        <f t="shared" si="49"/>
        <v/>
      </c>
    </row>
    <row r="1565" spans="1:25" s="228" customFormat="1" ht="20.25">
      <c r="A1565" s="257"/>
      <c r="B1565" s="232" t="str">
        <f>IF(LEN(A1565)=0,"",INDEX('Smelter Reference List'!$A:$A,MATCH($A1565,'Smelter Reference List'!$E:$E,0)))</f>
        <v/>
      </c>
      <c r="C1565" s="297" t="str">
        <f>IF(LEN(A1565)=0,"",INDEX('Smelter Reference List'!$C:$C,MATCH($A1565,'Smelter Reference List'!$E:$E,0)))</f>
        <v/>
      </c>
      <c r="D1565" s="161" t="str">
        <f ca="1">IF(ISERROR($S1565),"",OFFSET('Smelter Reference List'!$C$4,$S1565-4,0)&amp;"")</f>
        <v/>
      </c>
      <c r="E1565" s="161" t="str">
        <f ca="1">IF(ISERROR($S1565),"",OFFSET('Smelter Reference List'!$D$4,$S1565-4,0)&amp;"")</f>
        <v/>
      </c>
      <c r="F1565" s="161" t="str">
        <f ca="1">IF(ISERROR($S1565),"",OFFSET('Smelter Reference List'!$E$4,$S1565-4,0))</f>
        <v/>
      </c>
      <c r="G1565" s="161" t="str">
        <f ca="1">IF(C1565=$U$4,"Enter smelter details", IF(ISERROR($S1565),"",OFFSET('Smelter Reference List'!$F$4,$S1565-4,0)))</f>
        <v/>
      </c>
      <c r="H1565" s="247" t="str">
        <f ca="1">IF(ISERROR($S1565),"",OFFSET('Smelter Reference List'!$G$4,$S1565-4,0))</f>
        <v/>
      </c>
      <c r="I1565" s="248" t="str">
        <f ca="1">IF(ISERROR($S1565),"",OFFSET('Smelter Reference List'!$H$4,$S1565-4,0))</f>
        <v/>
      </c>
      <c r="J1565" s="248" t="str">
        <f ca="1">IF(ISERROR($S1565),"",OFFSET('Smelter Reference List'!$I$4,$S1565-4,0))</f>
        <v/>
      </c>
      <c r="K1565" s="245"/>
      <c r="L1565" s="245"/>
      <c r="M1565" s="245"/>
      <c r="N1565" s="245"/>
      <c r="O1565" s="245"/>
      <c r="P1565" s="245"/>
      <c r="Q1565" s="246"/>
      <c r="R1565" s="233"/>
      <c r="S1565" s="234" t="e">
        <f>IF(C1565="",NA(),MATCH($B1565&amp;$C1565,'Smelter Reference List'!$J:$J,0))</f>
        <v>#N/A</v>
      </c>
      <c r="T1565" s="235"/>
      <c r="U1565" s="235">
        <f t="shared" ca="1" si="48"/>
        <v>0</v>
      </c>
      <c r="V1565" s="235"/>
      <c r="W1565" s="235"/>
      <c r="Y1565" s="228" t="str">
        <f t="shared" si="49"/>
        <v/>
      </c>
    </row>
    <row r="1566" spans="1:25" s="228" customFormat="1" ht="20.25">
      <c r="A1566" s="257"/>
      <c r="B1566" s="232" t="str">
        <f>IF(LEN(A1566)=0,"",INDEX('Smelter Reference List'!$A:$A,MATCH($A1566,'Smelter Reference List'!$E:$E,0)))</f>
        <v/>
      </c>
      <c r="C1566" s="297" t="str">
        <f>IF(LEN(A1566)=0,"",INDEX('Smelter Reference List'!$C:$C,MATCH($A1566,'Smelter Reference List'!$E:$E,0)))</f>
        <v/>
      </c>
      <c r="D1566" s="161" t="str">
        <f ca="1">IF(ISERROR($S1566),"",OFFSET('Smelter Reference List'!$C$4,$S1566-4,0)&amp;"")</f>
        <v/>
      </c>
      <c r="E1566" s="161" t="str">
        <f ca="1">IF(ISERROR($S1566),"",OFFSET('Smelter Reference List'!$D$4,$S1566-4,0)&amp;"")</f>
        <v/>
      </c>
      <c r="F1566" s="161" t="str">
        <f ca="1">IF(ISERROR($S1566),"",OFFSET('Smelter Reference List'!$E$4,$S1566-4,0))</f>
        <v/>
      </c>
      <c r="G1566" s="161" t="str">
        <f ca="1">IF(C1566=$U$4,"Enter smelter details", IF(ISERROR($S1566),"",OFFSET('Smelter Reference List'!$F$4,$S1566-4,0)))</f>
        <v/>
      </c>
      <c r="H1566" s="247" t="str">
        <f ca="1">IF(ISERROR($S1566),"",OFFSET('Smelter Reference List'!$G$4,$S1566-4,0))</f>
        <v/>
      </c>
      <c r="I1566" s="248" t="str">
        <f ca="1">IF(ISERROR($S1566),"",OFFSET('Smelter Reference List'!$H$4,$S1566-4,0))</f>
        <v/>
      </c>
      <c r="J1566" s="248" t="str">
        <f ca="1">IF(ISERROR($S1566),"",OFFSET('Smelter Reference List'!$I$4,$S1566-4,0))</f>
        <v/>
      </c>
      <c r="K1566" s="245"/>
      <c r="L1566" s="245"/>
      <c r="M1566" s="245"/>
      <c r="N1566" s="245"/>
      <c r="O1566" s="245"/>
      <c r="P1566" s="245"/>
      <c r="Q1566" s="246"/>
      <c r="R1566" s="233"/>
      <c r="S1566" s="234" t="e">
        <f>IF(C1566="",NA(),MATCH($B1566&amp;$C1566,'Smelter Reference List'!$J:$J,0))</f>
        <v>#N/A</v>
      </c>
      <c r="T1566" s="235"/>
      <c r="U1566" s="235">
        <f t="shared" ca="1" si="48"/>
        <v>0</v>
      </c>
      <c r="V1566" s="235"/>
      <c r="W1566" s="235"/>
      <c r="Y1566" s="228" t="str">
        <f t="shared" si="49"/>
        <v/>
      </c>
    </row>
    <row r="1567" spans="1:25" s="228" customFormat="1" ht="20.25">
      <c r="A1567" s="257"/>
      <c r="B1567" s="232" t="str">
        <f>IF(LEN(A1567)=0,"",INDEX('Smelter Reference List'!$A:$A,MATCH($A1567,'Smelter Reference List'!$E:$E,0)))</f>
        <v/>
      </c>
      <c r="C1567" s="297" t="str">
        <f>IF(LEN(A1567)=0,"",INDEX('Smelter Reference List'!$C:$C,MATCH($A1567,'Smelter Reference List'!$E:$E,0)))</f>
        <v/>
      </c>
      <c r="D1567" s="161" t="str">
        <f ca="1">IF(ISERROR($S1567),"",OFFSET('Smelter Reference List'!$C$4,$S1567-4,0)&amp;"")</f>
        <v/>
      </c>
      <c r="E1567" s="161" t="str">
        <f ca="1">IF(ISERROR($S1567),"",OFFSET('Smelter Reference List'!$D$4,$S1567-4,0)&amp;"")</f>
        <v/>
      </c>
      <c r="F1567" s="161" t="str">
        <f ca="1">IF(ISERROR($S1567),"",OFFSET('Smelter Reference List'!$E$4,$S1567-4,0))</f>
        <v/>
      </c>
      <c r="G1567" s="161" t="str">
        <f ca="1">IF(C1567=$U$4,"Enter smelter details", IF(ISERROR($S1567),"",OFFSET('Smelter Reference List'!$F$4,$S1567-4,0)))</f>
        <v/>
      </c>
      <c r="H1567" s="247" t="str">
        <f ca="1">IF(ISERROR($S1567),"",OFFSET('Smelter Reference List'!$G$4,$S1567-4,0))</f>
        <v/>
      </c>
      <c r="I1567" s="248" t="str">
        <f ca="1">IF(ISERROR($S1567),"",OFFSET('Smelter Reference List'!$H$4,$S1567-4,0))</f>
        <v/>
      </c>
      <c r="J1567" s="248" t="str">
        <f ca="1">IF(ISERROR($S1567),"",OFFSET('Smelter Reference List'!$I$4,$S1567-4,0))</f>
        <v/>
      </c>
      <c r="K1567" s="245"/>
      <c r="L1567" s="245"/>
      <c r="M1567" s="245"/>
      <c r="N1567" s="245"/>
      <c r="O1567" s="245"/>
      <c r="P1567" s="245"/>
      <c r="Q1567" s="246"/>
      <c r="R1567" s="233"/>
      <c r="S1567" s="234" t="e">
        <f>IF(C1567="",NA(),MATCH($B1567&amp;$C1567,'Smelter Reference List'!$J:$J,0))</f>
        <v>#N/A</v>
      </c>
      <c r="T1567" s="235"/>
      <c r="U1567" s="235">
        <f t="shared" ca="1" si="48"/>
        <v>0</v>
      </c>
      <c r="V1567" s="235"/>
      <c r="W1567" s="235"/>
      <c r="Y1567" s="228" t="str">
        <f t="shared" si="49"/>
        <v/>
      </c>
    </row>
    <row r="1568" spans="1:25" s="228" customFormat="1" ht="20.25">
      <c r="A1568" s="257"/>
      <c r="B1568" s="232" t="str">
        <f>IF(LEN(A1568)=0,"",INDEX('Smelter Reference List'!$A:$A,MATCH($A1568,'Smelter Reference List'!$E:$E,0)))</f>
        <v/>
      </c>
      <c r="C1568" s="297" t="str">
        <f>IF(LEN(A1568)=0,"",INDEX('Smelter Reference List'!$C:$C,MATCH($A1568,'Smelter Reference List'!$E:$E,0)))</f>
        <v/>
      </c>
      <c r="D1568" s="161" t="str">
        <f ca="1">IF(ISERROR($S1568),"",OFFSET('Smelter Reference List'!$C$4,$S1568-4,0)&amp;"")</f>
        <v/>
      </c>
      <c r="E1568" s="161" t="str">
        <f ca="1">IF(ISERROR($S1568),"",OFFSET('Smelter Reference List'!$D$4,$S1568-4,0)&amp;"")</f>
        <v/>
      </c>
      <c r="F1568" s="161" t="str">
        <f ca="1">IF(ISERROR($S1568),"",OFFSET('Smelter Reference List'!$E$4,$S1568-4,0))</f>
        <v/>
      </c>
      <c r="G1568" s="161" t="str">
        <f ca="1">IF(C1568=$U$4,"Enter smelter details", IF(ISERROR($S1568),"",OFFSET('Smelter Reference List'!$F$4,$S1568-4,0)))</f>
        <v/>
      </c>
      <c r="H1568" s="247" t="str">
        <f ca="1">IF(ISERROR($S1568),"",OFFSET('Smelter Reference List'!$G$4,$S1568-4,0))</f>
        <v/>
      </c>
      <c r="I1568" s="248" t="str">
        <f ca="1">IF(ISERROR($S1568),"",OFFSET('Smelter Reference List'!$H$4,$S1568-4,0))</f>
        <v/>
      </c>
      <c r="J1568" s="248" t="str">
        <f ca="1">IF(ISERROR($S1568),"",OFFSET('Smelter Reference List'!$I$4,$S1568-4,0))</f>
        <v/>
      </c>
      <c r="K1568" s="245"/>
      <c r="L1568" s="245"/>
      <c r="M1568" s="245"/>
      <c r="N1568" s="245"/>
      <c r="O1568" s="245"/>
      <c r="P1568" s="245"/>
      <c r="Q1568" s="246"/>
      <c r="R1568" s="233"/>
      <c r="S1568" s="234" t="e">
        <f>IF(C1568="",NA(),MATCH($B1568&amp;$C1568,'Smelter Reference List'!$J:$J,0))</f>
        <v>#N/A</v>
      </c>
      <c r="T1568" s="235"/>
      <c r="U1568" s="235">
        <f t="shared" ca="1" si="48"/>
        <v>0</v>
      </c>
      <c r="V1568" s="235"/>
      <c r="W1568" s="235"/>
      <c r="Y1568" s="228" t="str">
        <f t="shared" si="49"/>
        <v/>
      </c>
    </row>
    <row r="1569" spans="1:25" s="228" customFormat="1" ht="20.25">
      <c r="A1569" s="257"/>
      <c r="B1569" s="232" t="str">
        <f>IF(LEN(A1569)=0,"",INDEX('Smelter Reference List'!$A:$A,MATCH($A1569,'Smelter Reference List'!$E:$E,0)))</f>
        <v/>
      </c>
      <c r="C1569" s="297" t="str">
        <f>IF(LEN(A1569)=0,"",INDEX('Smelter Reference List'!$C:$C,MATCH($A1569,'Smelter Reference List'!$E:$E,0)))</f>
        <v/>
      </c>
      <c r="D1569" s="161" t="str">
        <f ca="1">IF(ISERROR($S1569),"",OFFSET('Smelter Reference List'!$C$4,$S1569-4,0)&amp;"")</f>
        <v/>
      </c>
      <c r="E1569" s="161" t="str">
        <f ca="1">IF(ISERROR($S1569),"",OFFSET('Smelter Reference List'!$D$4,$S1569-4,0)&amp;"")</f>
        <v/>
      </c>
      <c r="F1569" s="161" t="str">
        <f ca="1">IF(ISERROR($S1569),"",OFFSET('Smelter Reference List'!$E$4,$S1569-4,0))</f>
        <v/>
      </c>
      <c r="G1569" s="161" t="str">
        <f ca="1">IF(C1569=$U$4,"Enter smelter details", IF(ISERROR($S1569),"",OFFSET('Smelter Reference List'!$F$4,$S1569-4,0)))</f>
        <v/>
      </c>
      <c r="H1569" s="247" t="str">
        <f ca="1">IF(ISERROR($S1569),"",OFFSET('Smelter Reference List'!$G$4,$S1569-4,0))</f>
        <v/>
      </c>
      <c r="I1569" s="248" t="str">
        <f ca="1">IF(ISERROR($S1569),"",OFFSET('Smelter Reference List'!$H$4,$S1569-4,0))</f>
        <v/>
      </c>
      <c r="J1569" s="248" t="str">
        <f ca="1">IF(ISERROR($S1569),"",OFFSET('Smelter Reference List'!$I$4,$S1569-4,0))</f>
        <v/>
      </c>
      <c r="K1569" s="245"/>
      <c r="L1569" s="245"/>
      <c r="M1569" s="245"/>
      <c r="N1569" s="245"/>
      <c r="O1569" s="245"/>
      <c r="P1569" s="245"/>
      <c r="Q1569" s="246"/>
      <c r="R1569" s="233"/>
      <c r="S1569" s="234" t="e">
        <f>IF(C1569="",NA(),MATCH($B1569&amp;$C1569,'Smelter Reference List'!$J:$J,0))</f>
        <v>#N/A</v>
      </c>
      <c r="T1569" s="235"/>
      <c r="U1569" s="235">
        <f t="shared" ca="1" si="48"/>
        <v>0</v>
      </c>
      <c r="V1569" s="235"/>
      <c r="W1569" s="235"/>
      <c r="Y1569" s="228" t="str">
        <f t="shared" si="49"/>
        <v/>
      </c>
    </row>
    <row r="1570" spans="1:25" s="228" customFormat="1" ht="20.25">
      <c r="A1570" s="257"/>
      <c r="B1570" s="232" t="str">
        <f>IF(LEN(A1570)=0,"",INDEX('Smelter Reference List'!$A:$A,MATCH($A1570,'Smelter Reference List'!$E:$E,0)))</f>
        <v/>
      </c>
      <c r="C1570" s="297" t="str">
        <f>IF(LEN(A1570)=0,"",INDEX('Smelter Reference List'!$C:$C,MATCH($A1570,'Smelter Reference List'!$E:$E,0)))</f>
        <v/>
      </c>
      <c r="D1570" s="161" t="str">
        <f ca="1">IF(ISERROR($S1570),"",OFFSET('Smelter Reference List'!$C$4,$S1570-4,0)&amp;"")</f>
        <v/>
      </c>
      <c r="E1570" s="161" t="str">
        <f ca="1">IF(ISERROR($S1570),"",OFFSET('Smelter Reference List'!$D$4,$S1570-4,0)&amp;"")</f>
        <v/>
      </c>
      <c r="F1570" s="161" t="str">
        <f ca="1">IF(ISERROR($S1570),"",OFFSET('Smelter Reference List'!$E$4,$S1570-4,0))</f>
        <v/>
      </c>
      <c r="G1570" s="161" t="str">
        <f ca="1">IF(C1570=$U$4,"Enter smelter details", IF(ISERROR($S1570),"",OFFSET('Smelter Reference List'!$F$4,$S1570-4,0)))</f>
        <v/>
      </c>
      <c r="H1570" s="247" t="str">
        <f ca="1">IF(ISERROR($S1570),"",OFFSET('Smelter Reference List'!$G$4,$S1570-4,0))</f>
        <v/>
      </c>
      <c r="I1570" s="248" t="str">
        <f ca="1">IF(ISERROR($S1570),"",OFFSET('Smelter Reference List'!$H$4,$S1570-4,0))</f>
        <v/>
      </c>
      <c r="J1570" s="248" t="str">
        <f ca="1">IF(ISERROR($S1570),"",OFFSET('Smelter Reference List'!$I$4,$S1570-4,0))</f>
        <v/>
      </c>
      <c r="K1570" s="245"/>
      <c r="L1570" s="245"/>
      <c r="M1570" s="245"/>
      <c r="N1570" s="245"/>
      <c r="O1570" s="245"/>
      <c r="P1570" s="245"/>
      <c r="Q1570" s="246"/>
      <c r="R1570" s="233"/>
      <c r="S1570" s="234" t="e">
        <f>IF(C1570="",NA(),MATCH($B1570&amp;$C1570,'Smelter Reference List'!$J:$J,0))</f>
        <v>#N/A</v>
      </c>
      <c r="T1570" s="235"/>
      <c r="U1570" s="235">
        <f t="shared" ca="1" si="48"/>
        <v>0</v>
      </c>
      <c r="V1570" s="235"/>
      <c r="W1570" s="235"/>
      <c r="Y1570" s="228" t="str">
        <f t="shared" si="49"/>
        <v/>
      </c>
    </row>
    <row r="1571" spans="1:25" s="228" customFormat="1" ht="20.25">
      <c r="A1571" s="257"/>
      <c r="B1571" s="232" t="str">
        <f>IF(LEN(A1571)=0,"",INDEX('Smelter Reference List'!$A:$A,MATCH($A1571,'Smelter Reference List'!$E:$E,0)))</f>
        <v/>
      </c>
      <c r="C1571" s="297" t="str">
        <f>IF(LEN(A1571)=0,"",INDEX('Smelter Reference List'!$C:$C,MATCH($A1571,'Smelter Reference List'!$E:$E,0)))</f>
        <v/>
      </c>
      <c r="D1571" s="161" t="str">
        <f ca="1">IF(ISERROR($S1571),"",OFFSET('Smelter Reference List'!$C$4,$S1571-4,0)&amp;"")</f>
        <v/>
      </c>
      <c r="E1571" s="161" t="str">
        <f ca="1">IF(ISERROR($S1571),"",OFFSET('Smelter Reference List'!$D$4,$S1571-4,0)&amp;"")</f>
        <v/>
      </c>
      <c r="F1571" s="161" t="str">
        <f ca="1">IF(ISERROR($S1571),"",OFFSET('Smelter Reference List'!$E$4,$S1571-4,0))</f>
        <v/>
      </c>
      <c r="G1571" s="161" t="str">
        <f ca="1">IF(C1571=$U$4,"Enter smelter details", IF(ISERROR($S1571),"",OFFSET('Smelter Reference List'!$F$4,$S1571-4,0)))</f>
        <v/>
      </c>
      <c r="H1571" s="247" t="str">
        <f ca="1">IF(ISERROR($S1571),"",OFFSET('Smelter Reference List'!$G$4,$S1571-4,0))</f>
        <v/>
      </c>
      <c r="I1571" s="248" t="str">
        <f ca="1">IF(ISERROR($S1571),"",OFFSET('Smelter Reference List'!$H$4,$S1571-4,0))</f>
        <v/>
      </c>
      <c r="J1571" s="248" t="str">
        <f ca="1">IF(ISERROR($S1571),"",OFFSET('Smelter Reference List'!$I$4,$S1571-4,0))</f>
        <v/>
      </c>
      <c r="K1571" s="245"/>
      <c r="L1571" s="245"/>
      <c r="M1571" s="245"/>
      <c r="N1571" s="245"/>
      <c r="O1571" s="245"/>
      <c r="P1571" s="245"/>
      <c r="Q1571" s="246"/>
      <c r="R1571" s="233"/>
      <c r="S1571" s="234" t="e">
        <f>IF(C1571="",NA(),MATCH($B1571&amp;$C1571,'Smelter Reference List'!$J:$J,0))</f>
        <v>#N/A</v>
      </c>
      <c r="T1571" s="235"/>
      <c r="U1571" s="235">
        <f t="shared" ca="1" si="48"/>
        <v>0</v>
      </c>
      <c r="V1571" s="235"/>
      <c r="W1571" s="235"/>
      <c r="Y1571" s="228" t="str">
        <f t="shared" si="49"/>
        <v/>
      </c>
    </row>
    <row r="1572" spans="1:25" s="228" customFormat="1" ht="20.25">
      <c r="A1572" s="257"/>
      <c r="B1572" s="232" t="str">
        <f>IF(LEN(A1572)=0,"",INDEX('Smelter Reference List'!$A:$A,MATCH($A1572,'Smelter Reference List'!$E:$E,0)))</f>
        <v/>
      </c>
      <c r="C1572" s="297" t="str">
        <f>IF(LEN(A1572)=0,"",INDEX('Smelter Reference List'!$C:$C,MATCH($A1572,'Smelter Reference List'!$E:$E,0)))</f>
        <v/>
      </c>
      <c r="D1572" s="161" t="str">
        <f ca="1">IF(ISERROR($S1572),"",OFFSET('Smelter Reference List'!$C$4,$S1572-4,0)&amp;"")</f>
        <v/>
      </c>
      <c r="E1572" s="161" t="str">
        <f ca="1">IF(ISERROR($S1572),"",OFFSET('Smelter Reference List'!$D$4,$S1572-4,0)&amp;"")</f>
        <v/>
      </c>
      <c r="F1572" s="161" t="str">
        <f ca="1">IF(ISERROR($S1572),"",OFFSET('Smelter Reference List'!$E$4,$S1572-4,0))</f>
        <v/>
      </c>
      <c r="G1572" s="161" t="str">
        <f ca="1">IF(C1572=$U$4,"Enter smelter details", IF(ISERROR($S1572),"",OFFSET('Smelter Reference List'!$F$4,$S1572-4,0)))</f>
        <v/>
      </c>
      <c r="H1572" s="247" t="str">
        <f ca="1">IF(ISERROR($S1572),"",OFFSET('Smelter Reference List'!$G$4,$S1572-4,0))</f>
        <v/>
      </c>
      <c r="I1572" s="248" t="str">
        <f ca="1">IF(ISERROR($S1572),"",OFFSET('Smelter Reference List'!$H$4,$S1572-4,0))</f>
        <v/>
      </c>
      <c r="J1572" s="248" t="str">
        <f ca="1">IF(ISERROR($S1572),"",OFFSET('Smelter Reference List'!$I$4,$S1572-4,0))</f>
        <v/>
      </c>
      <c r="K1572" s="245"/>
      <c r="L1572" s="245"/>
      <c r="M1572" s="245"/>
      <c r="N1572" s="245"/>
      <c r="O1572" s="245"/>
      <c r="P1572" s="245"/>
      <c r="Q1572" s="246"/>
      <c r="R1572" s="233"/>
      <c r="S1572" s="234" t="e">
        <f>IF(C1572="",NA(),MATCH($B1572&amp;$C1572,'Smelter Reference List'!$J:$J,0))</f>
        <v>#N/A</v>
      </c>
      <c r="T1572" s="235"/>
      <c r="U1572" s="235">
        <f t="shared" ca="1" si="48"/>
        <v>0</v>
      </c>
      <c r="V1572" s="235"/>
      <c r="W1572" s="235"/>
      <c r="Y1572" s="228" t="str">
        <f t="shared" si="49"/>
        <v/>
      </c>
    </row>
    <row r="1573" spans="1:25" s="228" customFormat="1" ht="20.25">
      <c r="A1573" s="257"/>
      <c r="B1573" s="232" t="str">
        <f>IF(LEN(A1573)=0,"",INDEX('Smelter Reference List'!$A:$A,MATCH($A1573,'Smelter Reference List'!$E:$E,0)))</f>
        <v/>
      </c>
      <c r="C1573" s="297" t="str">
        <f>IF(LEN(A1573)=0,"",INDEX('Smelter Reference List'!$C:$C,MATCH($A1573,'Smelter Reference List'!$E:$E,0)))</f>
        <v/>
      </c>
      <c r="D1573" s="161" t="str">
        <f ca="1">IF(ISERROR($S1573),"",OFFSET('Smelter Reference List'!$C$4,$S1573-4,0)&amp;"")</f>
        <v/>
      </c>
      <c r="E1573" s="161" t="str">
        <f ca="1">IF(ISERROR($S1573),"",OFFSET('Smelter Reference List'!$D$4,$S1573-4,0)&amp;"")</f>
        <v/>
      </c>
      <c r="F1573" s="161" t="str">
        <f ca="1">IF(ISERROR($S1573),"",OFFSET('Smelter Reference List'!$E$4,$S1573-4,0))</f>
        <v/>
      </c>
      <c r="G1573" s="161" t="str">
        <f ca="1">IF(C1573=$U$4,"Enter smelter details", IF(ISERROR($S1573),"",OFFSET('Smelter Reference List'!$F$4,$S1573-4,0)))</f>
        <v/>
      </c>
      <c r="H1573" s="247" t="str">
        <f ca="1">IF(ISERROR($S1573),"",OFFSET('Smelter Reference List'!$G$4,$S1573-4,0))</f>
        <v/>
      </c>
      <c r="I1573" s="248" t="str">
        <f ca="1">IF(ISERROR($S1573),"",OFFSET('Smelter Reference List'!$H$4,$S1573-4,0))</f>
        <v/>
      </c>
      <c r="J1573" s="248" t="str">
        <f ca="1">IF(ISERROR($S1573),"",OFFSET('Smelter Reference List'!$I$4,$S1573-4,0))</f>
        <v/>
      </c>
      <c r="K1573" s="245"/>
      <c r="L1573" s="245"/>
      <c r="M1573" s="245"/>
      <c r="N1573" s="245"/>
      <c r="O1573" s="245"/>
      <c r="P1573" s="245"/>
      <c r="Q1573" s="246"/>
      <c r="R1573" s="233"/>
      <c r="S1573" s="234" t="e">
        <f>IF(C1573="",NA(),MATCH($B1573&amp;$C1573,'Smelter Reference List'!$J:$J,0))</f>
        <v>#N/A</v>
      </c>
      <c r="T1573" s="235"/>
      <c r="U1573" s="235">
        <f t="shared" ca="1" si="48"/>
        <v>0</v>
      </c>
      <c r="V1573" s="235"/>
      <c r="W1573" s="235"/>
      <c r="Y1573" s="228" t="str">
        <f t="shared" si="49"/>
        <v/>
      </c>
    </row>
    <row r="1574" spans="1:25" s="228" customFormat="1" ht="20.25">
      <c r="A1574" s="257"/>
      <c r="B1574" s="232" t="str">
        <f>IF(LEN(A1574)=0,"",INDEX('Smelter Reference List'!$A:$A,MATCH($A1574,'Smelter Reference List'!$E:$E,0)))</f>
        <v/>
      </c>
      <c r="C1574" s="297" t="str">
        <f>IF(LEN(A1574)=0,"",INDEX('Smelter Reference List'!$C:$C,MATCH($A1574,'Smelter Reference List'!$E:$E,0)))</f>
        <v/>
      </c>
      <c r="D1574" s="161" t="str">
        <f ca="1">IF(ISERROR($S1574),"",OFFSET('Smelter Reference List'!$C$4,$S1574-4,0)&amp;"")</f>
        <v/>
      </c>
      <c r="E1574" s="161" t="str">
        <f ca="1">IF(ISERROR($S1574),"",OFFSET('Smelter Reference List'!$D$4,$S1574-4,0)&amp;"")</f>
        <v/>
      </c>
      <c r="F1574" s="161" t="str">
        <f ca="1">IF(ISERROR($S1574),"",OFFSET('Smelter Reference List'!$E$4,$S1574-4,0))</f>
        <v/>
      </c>
      <c r="G1574" s="161" t="str">
        <f ca="1">IF(C1574=$U$4,"Enter smelter details", IF(ISERROR($S1574),"",OFFSET('Smelter Reference List'!$F$4,$S1574-4,0)))</f>
        <v/>
      </c>
      <c r="H1574" s="247" t="str">
        <f ca="1">IF(ISERROR($S1574),"",OFFSET('Smelter Reference List'!$G$4,$S1574-4,0))</f>
        <v/>
      </c>
      <c r="I1574" s="248" t="str">
        <f ca="1">IF(ISERROR($S1574),"",OFFSET('Smelter Reference List'!$H$4,$S1574-4,0))</f>
        <v/>
      </c>
      <c r="J1574" s="248" t="str">
        <f ca="1">IF(ISERROR($S1574),"",OFFSET('Smelter Reference List'!$I$4,$S1574-4,0))</f>
        <v/>
      </c>
      <c r="K1574" s="245"/>
      <c r="L1574" s="245"/>
      <c r="M1574" s="245"/>
      <c r="N1574" s="245"/>
      <c r="O1574" s="245"/>
      <c r="P1574" s="245"/>
      <c r="Q1574" s="246"/>
      <c r="R1574" s="233"/>
      <c r="S1574" s="234" t="e">
        <f>IF(C1574="",NA(),MATCH($B1574&amp;$C1574,'Smelter Reference List'!$J:$J,0))</f>
        <v>#N/A</v>
      </c>
      <c r="T1574" s="235"/>
      <c r="U1574" s="235">
        <f t="shared" ca="1" si="48"/>
        <v>0</v>
      </c>
      <c r="V1574" s="235"/>
      <c r="W1574" s="235"/>
      <c r="Y1574" s="228" t="str">
        <f t="shared" si="49"/>
        <v/>
      </c>
    </row>
    <row r="1575" spans="1:25" s="228" customFormat="1" ht="20.25">
      <c r="A1575" s="257"/>
      <c r="B1575" s="232" t="str">
        <f>IF(LEN(A1575)=0,"",INDEX('Smelter Reference List'!$A:$A,MATCH($A1575,'Smelter Reference List'!$E:$E,0)))</f>
        <v/>
      </c>
      <c r="C1575" s="297" t="str">
        <f>IF(LEN(A1575)=0,"",INDEX('Smelter Reference List'!$C:$C,MATCH($A1575,'Smelter Reference List'!$E:$E,0)))</f>
        <v/>
      </c>
      <c r="D1575" s="161" t="str">
        <f ca="1">IF(ISERROR($S1575),"",OFFSET('Smelter Reference List'!$C$4,$S1575-4,0)&amp;"")</f>
        <v/>
      </c>
      <c r="E1575" s="161" t="str">
        <f ca="1">IF(ISERROR($S1575),"",OFFSET('Smelter Reference List'!$D$4,$S1575-4,0)&amp;"")</f>
        <v/>
      </c>
      <c r="F1575" s="161" t="str">
        <f ca="1">IF(ISERROR($S1575),"",OFFSET('Smelter Reference List'!$E$4,$S1575-4,0))</f>
        <v/>
      </c>
      <c r="G1575" s="161" t="str">
        <f ca="1">IF(C1575=$U$4,"Enter smelter details", IF(ISERROR($S1575),"",OFFSET('Smelter Reference List'!$F$4,$S1575-4,0)))</f>
        <v/>
      </c>
      <c r="H1575" s="247" t="str">
        <f ca="1">IF(ISERROR($S1575),"",OFFSET('Smelter Reference List'!$G$4,$S1575-4,0))</f>
        <v/>
      </c>
      <c r="I1575" s="248" t="str">
        <f ca="1">IF(ISERROR($S1575),"",OFFSET('Smelter Reference List'!$H$4,$S1575-4,0))</f>
        <v/>
      </c>
      <c r="J1575" s="248" t="str">
        <f ca="1">IF(ISERROR($S1575),"",OFFSET('Smelter Reference List'!$I$4,$S1575-4,0))</f>
        <v/>
      </c>
      <c r="K1575" s="245"/>
      <c r="L1575" s="245"/>
      <c r="M1575" s="245"/>
      <c r="N1575" s="245"/>
      <c r="O1575" s="245"/>
      <c r="P1575" s="245"/>
      <c r="Q1575" s="246"/>
      <c r="R1575" s="233"/>
      <c r="S1575" s="234" t="e">
        <f>IF(C1575="",NA(),MATCH($B1575&amp;$C1575,'Smelter Reference List'!$J:$J,0))</f>
        <v>#N/A</v>
      </c>
      <c r="T1575" s="235"/>
      <c r="U1575" s="235">
        <f t="shared" ca="1" si="48"/>
        <v>0</v>
      </c>
      <c r="V1575" s="235"/>
      <c r="W1575" s="235"/>
      <c r="Y1575" s="228" t="str">
        <f t="shared" si="49"/>
        <v/>
      </c>
    </row>
    <row r="1576" spans="1:25" s="228" customFormat="1" ht="20.25">
      <c r="A1576" s="257"/>
      <c r="B1576" s="232" t="str">
        <f>IF(LEN(A1576)=0,"",INDEX('Smelter Reference List'!$A:$A,MATCH($A1576,'Smelter Reference List'!$E:$E,0)))</f>
        <v/>
      </c>
      <c r="C1576" s="297" t="str">
        <f>IF(LEN(A1576)=0,"",INDEX('Smelter Reference List'!$C:$C,MATCH($A1576,'Smelter Reference List'!$E:$E,0)))</f>
        <v/>
      </c>
      <c r="D1576" s="161" t="str">
        <f ca="1">IF(ISERROR($S1576),"",OFFSET('Smelter Reference List'!$C$4,$S1576-4,0)&amp;"")</f>
        <v/>
      </c>
      <c r="E1576" s="161" t="str">
        <f ca="1">IF(ISERROR($S1576),"",OFFSET('Smelter Reference List'!$D$4,$S1576-4,0)&amp;"")</f>
        <v/>
      </c>
      <c r="F1576" s="161" t="str">
        <f ca="1">IF(ISERROR($S1576),"",OFFSET('Smelter Reference List'!$E$4,$S1576-4,0))</f>
        <v/>
      </c>
      <c r="G1576" s="161" t="str">
        <f ca="1">IF(C1576=$U$4,"Enter smelter details", IF(ISERROR($S1576),"",OFFSET('Smelter Reference List'!$F$4,$S1576-4,0)))</f>
        <v/>
      </c>
      <c r="H1576" s="247" t="str">
        <f ca="1">IF(ISERROR($S1576),"",OFFSET('Smelter Reference List'!$G$4,$S1576-4,0))</f>
        <v/>
      </c>
      <c r="I1576" s="248" t="str">
        <f ca="1">IF(ISERROR($S1576),"",OFFSET('Smelter Reference List'!$H$4,$S1576-4,0))</f>
        <v/>
      </c>
      <c r="J1576" s="248" t="str">
        <f ca="1">IF(ISERROR($S1576),"",OFFSET('Smelter Reference List'!$I$4,$S1576-4,0))</f>
        <v/>
      </c>
      <c r="K1576" s="245"/>
      <c r="L1576" s="245"/>
      <c r="M1576" s="245"/>
      <c r="N1576" s="245"/>
      <c r="O1576" s="245"/>
      <c r="P1576" s="245"/>
      <c r="Q1576" s="246"/>
      <c r="R1576" s="233"/>
      <c r="S1576" s="234" t="e">
        <f>IF(C1576="",NA(),MATCH($B1576&amp;$C1576,'Smelter Reference List'!$J:$J,0))</f>
        <v>#N/A</v>
      </c>
      <c r="T1576" s="235"/>
      <c r="U1576" s="235">
        <f t="shared" ca="1" si="48"/>
        <v>0</v>
      </c>
      <c r="V1576" s="235"/>
      <c r="W1576" s="235"/>
      <c r="Y1576" s="228" t="str">
        <f t="shared" si="49"/>
        <v/>
      </c>
    </row>
    <row r="1577" spans="1:25" s="228" customFormat="1" ht="20.25">
      <c r="A1577" s="257"/>
      <c r="B1577" s="232" t="str">
        <f>IF(LEN(A1577)=0,"",INDEX('Smelter Reference List'!$A:$A,MATCH($A1577,'Smelter Reference List'!$E:$E,0)))</f>
        <v/>
      </c>
      <c r="C1577" s="297" t="str">
        <f>IF(LEN(A1577)=0,"",INDEX('Smelter Reference List'!$C:$C,MATCH($A1577,'Smelter Reference List'!$E:$E,0)))</f>
        <v/>
      </c>
      <c r="D1577" s="161" t="str">
        <f ca="1">IF(ISERROR($S1577),"",OFFSET('Smelter Reference List'!$C$4,$S1577-4,0)&amp;"")</f>
        <v/>
      </c>
      <c r="E1577" s="161" t="str">
        <f ca="1">IF(ISERROR($S1577),"",OFFSET('Smelter Reference List'!$D$4,$S1577-4,0)&amp;"")</f>
        <v/>
      </c>
      <c r="F1577" s="161" t="str">
        <f ca="1">IF(ISERROR($S1577),"",OFFSET('Smelter Reference List'!$E$4,$S1577-4,0))</f>
        <v/>
      </c>
      <c r="G1577" s="161" t="str">
        <f ca="1">IF(C1577=$U$4,"Enter smelter details", IF(ISERROR($S1577),"",OFFSET('Smelter Reference List'!$F$4,$S1577-4,0)))</f>
        <v/>
      </c>
      <c r="H1577" s="247" t="str">
        <f ca="1">IF(ISERROR($S1577),"",OFFSET('Smelter Reference List'!$G$4,$S1577-4,0))</f>
        <v/>
      </c>
      <c r="I1577" s="248" t="str">
        <f ca="1">IF(ISERROR($S1577),"",OFFSET('Smelter Reference List'!$H$4,$S1577-4,0))</f>
        <v/>
      </c>
      <c r="J1577" s="248" t="str">
        <f ca="1">IF(ISERROR($S1577),"",OFFSET('Smelter Reference List'!$I$4,$S1577-4,0))</f>
        <v/>
      </c>
      <c r="K1577" s="245"/>
      <c r="L1577" s="245"/>
      <c r="M1577" s="245"/>
      <c r="N1577" s="245"/>
      <c r="O1577" s="245"/>
      <c r="P1577" s="245"/>
      <c r="Q1577" s="246"/>
      <c r="R1577" s="233"/>
      <c r="S1577" s="234" t="e">
        <f>IF(C1577="",NA(),MATCH($B1577&amp;$C1577,'Smelter Reference List'!$J:$J,0))</f>
        <v>#N/A</v>
      </c>
      <c r="T1577" s="235"/>
      <c r="U1577" s="235">
        <f t="shared" ca="1" si="48"/>
        <v>0</v>
      </c>
      <c r="V1577" s="235"/>
      <c r="W1577" s="235"/>
      <c r="Y1577" s="228" t="str">
        <f t="shared" si="49"/>
        <v/>
      </c>
    </row>
    <row r="1578" spans="1:25" s="228" customFormat="1" ht="20.25">
      <c r="A1578" s="257"/>
      <c r="B1578" s="232" t="str">
        <f>IF(LEN(A1578)=0,"",INDEX('Smelter Reference List'!$A:$A,MATCH($A1578,'Smelter Reference List'!$E:$E,0)))</f>
        <v/>
      </c>
      <c r="C1578" s="297" t="str">
        <f>IF(LEN(A1578)=0,"",INDEX('Smelter Reference List'!$C:$C,MATCH($A1578,'Smelter Reference List'!$E:$E,0)))</f>
        <v/>
      </c>
      <c r="D1578" s="161" t="str">
        <f ca="1">IF(ISERROR($S1578),"",OFFSET('Smelter Reference List'!$C$4,$S1578-4,0)&amp;"")</f>
        <v/>
      </c>
      <c r="E1578" s="161" t="str">
        <f ca="1">IF(ISERROR($S1578),"",OFFSET('Smelter Reference List'!$D$4,$S1578-4,0)&amp;"")</f>
        <v/>
      </c>
      <c r="F1578" s="161" t="str">
        <f ca="1">IF(ISERROR($S1578),"",OFFSET('Smelter Reference List'!$E$4,$S1578-4,0))</f>
        <v/>
      </c>
      <c r="G1578" s="161" t="str">
        <f ca="1">IF(C1578=$U$4,"Enter smelter details", IF(ISERROR($S1578),"",OFFSET('Smelter Reference List'!$F$4,$S1578-4,0)))</f>
        <v/>
      </c>
      <c r="H1578" s="247" t="str">
        <f ca="1">IF(ISERROR($S1578),"",OFFSET('Smelter Reference List'!$G$4,$S1578-4,0))</f>
        <v/>
      </c>
      <c r="I1578" s="248" t="str">
        <f ca="1">IF(ISERROR($S1578),"",OFFSET('Smelter Reference List'!$H$4,$S1578-4,0))</f>
        <v/>
      </c>
      <c r="J1578" s="248" t="str">
        <f ca="1">IF(ISERROR($S1578),"",OFFSET('Smelter Reference List'!$I$4,$S1578-4,0))</f>
        <v/>
      </c>
      <c r="K1578" s="245"/>
      <c r="L1578" s="245"/>
      <c r="M1578" s="245"/>
      <c r="N1578" s="245"/>
      <c r="O1578" s="245"/>
      <c r="P1578" s="245"/>
      <c r="Q1578" s="246"/>
      <c r="R1578" s="233"/>
      <c r="S1578" s="234" t="e">
        <f>IF(C1578="",NA(),MATCH($B1578&amp;$C1578,'Smelter Reference List'!$J:$J,0))</f>
        <v>#N/A</v>
      </c>
      <c r="T1578" s="235"/>
      <c r="U1578" s="235">
        <f t="shared" ca="1" si="48"/>
        <v>0</v>
      </c>
      <c r="V1578" s="235"/>
      <c r="W1578" s="235"/>
      <c r="Y1578" s="228" t="str">
        <f t="shared" si="49"/>
        <v/>
      </c>
    </row>
    <row r="1579" spans="1:25" s="228" customFormat="1" ht="20.25">
      <c r="A1579" s="257"/>
      <c r="B1579" s="232" t="str">
        <f>IF(LEN(A1579)=0,"",INDEX('Smelter Reference List'!$A:$A,MATCH($A1579,'Smelter Reference List'!$E:$E,0)))</f>
        <v/>
      </c>
      <c r="C1579" s="297" t="str">
        <f>IF(LEN(A1579)=0,"",INDEX('Smelter Reference List'!$C:$C,MATCH($A1579,'Smelter Reference List'!$E:$E,0)))</f>
        <v/>
      </c>
      <c r="D1579" s="161" t="str">
        <f ca="1">IF(ISERROR($S1579),"",OFFSET('Smelter Reference List'!$C$4,$S1579-4,0)&amp;"")</f>
        <v/>
      </c>
      <c r="E1579" s="161" t="str">
        <f ca="1">IF(ISERROR($S1579),"",OFFSET('Smelter Reference List'!$D$4,$S1579-4,0)&amp;"")</f>
        <v/>
      </c>
      <c r="F1579" s="161" t="str">
        <f ca="1">IF(ISERROR($S1579),"",OFFSET('Smelter Reference List'!$E$4,$S1579-4,0))</f>
        <v/>
      </c>
      <c r="G1579" s="161" t="str">
        <f ca="1">IF(C1579=$U$4,"Enter smelter details", IF(ISERROR($S1579),"",OFFSET('Smelter Reference List'!$F$4,$S1579-4,0)))</f>
        <v/>
      </c>
      <c r="H1579" s="247" t="str">
        <f ca="1">IF(ISERROR($S1579),"",OFFSET('Smelter Reference List'!$G$4,$S1579-4,0))</f>
        <v/>
      </c>
      <c r="I1579" s="248" t="str">
        <f ca="1">IF(ISERROR($S1579),"",OFFSET('Smelter Reference List'!$H$4,$S1579-4,0))</f>
        <v/>
      </c>
      <c r="J1579" s="248" t="str">
        <f ca="1">IF(ISERROR($S1579),"",OFFSET('Smelter Reference List'!$I$4,$S1579-4,0))</f>
        <v/>
      </c>
      <c r="K1579" s="245"/>
      <c r="L1579" s="245"/>
      <c r="M1579" s="245"/>
      <c r="N1579" s="245"/>
      <c r="O1579" s="245"/>
      <c r="P1579" s="245"/>
      <c r="Q1579" s="246"/>
      <c r="R1579" s="233"/>
      <c r="S1579" s="234" t="e">
        <f>IF(C1579="",NA(),MATCH($B1579&amp;$C1579,'Smelter Reference List'!$J:$J,0))</f>
        <v>#N/A</v>
      </c>
      <c r="T1579" s="235"/>
      <c r="U1579" s="235">
        <f t="shared" ca="1" si="48"/>
        <v>0</v>
      </c>
      <c r="V1579" s="235"/>
      <c r="W1579" s="235"/>
      <c r="Y1579" s="228" t="str">
        <f t="shared" si="49"/>
        <v/>
      </c>
    </row>
    <row r="1580" spans="1:25" s="228" customFormat="1" ht="20.25">
      <c r="A1580" s="257"/>
      <c r="B1580" s="232" t="str">
        <f>IF(LEN(A1580)=0,"",INDEX('Smelter Reference List'!$A:$A,MATCH($A1580,'Smelter Reference List'!$E:$E,0)))</f>
        <v/>
      </c>
      <c r="C1580" s="297" t="str">
        <f>IF(LEN(A1580)=0,"",INDEX('Smelter Reference List'!$C:$C,MATCH($A1580,'Smelter Reference List'!$E:$E,0)))</f>
        <v/>
      </c>
      <c r="D1580" s="161" t="str">
        <f ca="1">IF(ISERROR($S1580),"",OFFSET('Smelter Reference List'!$C$4,$S1580-4,0)&amp;"")</f>
        <v/>
      </c>
      <c r="E1580" s="161" t="str">
        <f ca="1">IF(ISERROR($S1580),"",OFFSET('Smelter Reference List'!$D$4,$S1580-4,0)&amp;"")</f>
        <v/>
      </c>
      <c r="F1580" s="161" t="str">
        <f ca="1">IF(ISERROR($S1580),"",OFFSET('Smelter Reference List'!$E$4,$S1580-4,0))</f>
        <v/>
      </c>
      <c r="G1580" s="161" t="str">
        <f ca="1">IF(C1580=$U$4,"Enter smelter details", IF(ISERROR($S1580),"",OFFSET('Smelter Reference List'!$F$4,$S1580-4,0)))</f>
        <v/>
      </c>
      <c r="H1580" s="247" t="str">
        <f ca="1">IF(ISERROR($S1580),"",OFFSET('Smelter Reference List'!$G$4,$S1580-4,0))</f>
        <v/>
      </c>
      <c r="I1580" s="248" t="str">
        <f ca="1">IF(ISERROR($S1580),"",OFFSET('Smelter Reference List'!$H$4,$S1580-4,0))</f>
        <v/>
      </c>
      <c r="J1580" s="248" t="str">
        <f ca="1">IF(ISERROR($S1580),"",OFFSET('Smelter Reference List'!$I$4,$S1580-4,0))</f>
        <v/>
      </c>
      <c r="K1580" s="245"/>
      <c r="L1580" s="245"/>
      <c r="M1580" s="245"/>
      <c r="N1580" s="245"/>
      <c r="O1580" s="245"/>
      <c r="P1580" s="245"/>
      <c r="Q1580" s="246"/>
      <c r="R1580" s="233"/>
      <c r="S1580" s="234" t="e">
        <f>IF(C1580="",NA(),MATCH($B1580&amp;$C1580,'Smelter Reference List'!$J:$J,0))</f>
        <v>#N/A</v>
      </c>
      <c r="T1580" s="235"/>
      <c r="U1580" s="235">
        <f t="shared" ca="1" si="48"/>
        <v>0</v>
      </c>
      <c r="V1580" s="235"/>
      <c r="W1580" s="235"/>
      <c r="Y1580" s="228" t="str">
        <f t="shared" si="49"/>
        <v/>
      </c>
    </row>
    <row r="1581" spans="1:25" s="228" customFormat="1" ht="20.25">
      <c r="A1581" s="257"/>
      <c r="B1581" s="232" t="str">
        <f>IF(LEN(A1581)=0,"",INDEX('Smelter Reference List'!$A:$A,MATCH($A1581,'Smelter Reference List'!$E:$E,0)))</f>
        <v/>
      </c>
      <c r="C1581" s="297" t="str">
        <f>IF(LEN(A1581)=0,"",INDEX('Smelter Reference List'!$C:$C,MATCH($A1581,'Smelter Reference List'!$E:$E,0)))</f>
        <v/>
      </c>
      <c r="D1581" s="161" t="str">
        <f ca="1">IF(ISERROR($S1581),"",OFFSET('Smelter Reference List'!$C$4,$S1581-4,0)&amp;"")</f>
        <v/>
      </c>
      <c r="E1581" s="161" t="str">
        <f ca="1">IF(ISERROR($S1581),"",OFFSET('Smelter Reference List'!$D$4,$S1581-4,0)&amp;"")</f>
        <v/>
      </c>
      <c r="F1581" s="161" t="str">
        <f ca="1">IF(ISERROR($S1581),"",OFFSET('Smelter Reference List'!$E$4,$S1581-4,0))</f>
        <v/>
      </c>
      <c r="G1581" s="161" t="str">
        <f ca="1">IF(C1581=$U$4,"Enter smelter details", IF(ISERROR($S1581),"",OFFSET('Smelter Reference List'!$F$4,$S1581-4,0)))</f>
        <v/>
      </c>
      <c r="H1581" s="247" t="str">
        <f ca="1">IF(ISERROR($S1581),"",OFFSET('Smelter Reference List'!$G$4,$S1581-4,0))</f>
        <v/>
      </c>
      <c r="I1581" s="248" t="str">
        <f ca="1">IF(ISERROR($S1581),"",OFFSET('Smelter Reference List'!$H$4,$S1581-4,0))</f>
        <v/>
      </c>
      <c r="J1581" s="248" t="str">
        <f ca="1">IF(ISERROR($S1581),"",OFFSET('Smelter Reference List'!$I$4,$S1581-4,0))</f>
        <v/>
      </c>
      <c r="K1581" s="245"/>
      <c r="L1581" s="245"/>
      <c r="M1581" s="245"/>
      <c r="N1581" s="245"/>
      <c r="O1581" s="245"/>
      <c r="P1581" s="245"/>
      <c r="Q1581" s="246"/>
      <c r="R1581" s="233"/>
      <c r="S1581" s="234" t="e">
        <f>IF(C1581="",NA(),MATCH($B1581&amp;$C1581,'Smelter Reference List'!$J:$J,0))</f>
        <v>#N/A</v>
      </c>
      <c r="T1581" s="235"/>
      <c r="U1581" s="235">
        <f t="shared" ca="1" si="48"/>
        <v>0</v>
      </c>
      <c r="V1581" s="235"/>
      <c r="W1581" s="235"/>
      <c r="Y1581" s="228" t="str">
        <f t="shared" si="49"/>
        <v/>
      </c>
    </row>
    <row r="1582" spans="1:25" s="228" customFormat="1" ht="20.25">
      <c r="A1582" s="257"/>
      <c r="B1582" s="232" t="str">
        <f>IF(LEN(A1582)=0,"",INDEX('Smelter Reference List'!$A:$A,MATCH($A1582,'Smelter Reference List'!$E:$E,0)))</f>
        <v/>
      </c>
      <c r="C1582" s="297" t="str">
        <f>IF(LEN(A1582)=0,"",INDEX('Smelter Reference List'!$C:$C,MATCH($A1582,'Smelter Reference List'!$E:$E,0)))</f>
        <v/>
      </c>
      <c r="D1582" s="161" t="str">
        <f ca="1">IF(ISERROR($S1582),"",OFFSET('Smelter Reference List'!$C$4,$S1582-4,0)&amp;"")</f>
        <v/>
      </c>
      <c r="E1582" s="161" t="str">
        <f ca="1">IF(ISERROR($S1582),"",OFFSET('Smelter Reference List'!$D$4,$S1582-4,0)&amp;"")</f>
        <v/>
      </c>
      <c r="F1582" s="161" t="str">
        <f ca="1">IF(ISERROR($S1582),"",OFFSET('Smelter Reference List'!$E$4,$S1582-4,0))</f>
        <v/>
      </c>
      <c r="G1582" s="161" t="str">
        <f ca="1">IF(C1582=$U$4,"Enter smelter details", IF(ISERROR($S1582),"",OFFSET('Smelter Reference List'!$F$4,$S1582-4,0)))</f>
        <v/>
      </c>
      <c r="H1582" s="247" t="str">
        <f ca="1">IF(ISERROR($S1582),"",OFFSET('Smelter Reference List'!$G$4,$S1582-4,0))</f>
        <v/>
      </c>
      <c r="I1582" s="248" t="str">
        <f ca="1">IF(ISERROR($S1582),"",OFFSET('Smelter Reference List'!$H$4,$S1582-4,0))</f>
        <v/>
      </c>
      <c r="J1582" s="248" t="str">
        <f ca="1">IF(ISERROR($S1582),"",OFFSET('Smelter Reference List'!$I$4,$S1582-4,0))</f>
        <v/>
      </c>
      <c r="K1582" s="245"/>
      <c r="L1582" s="245"/>
      <c r="M1582" s="245"/>
      <c r="N1582" s="245"/>
      <c r="O1582" s="245"/>
      <c r="P1582" s="245"/>
      <c r="Q1582" s="246"/>
      <c r="R1582" s="233"/>
      <c r="S1582" s="234" t="e">
        <f>IF(C1582="",NA(),MATCH($B1582&amp;$C1582,'Smelter Reference List'!$J:$J,0))</f>
        <v>#N/A</v>
      </c>
      <c r="T1582" s="235"/>
      <c r="U1582" s="235">
        <f t="shared" ca="1" si="48"/>
        <v>0</v>
      </c>
      <c r="V1582" s="235"/>
      <c r="W1582" s="235"/>
      <c r="Y1582" s="228" t="str">
        <f t="shared" si="49"/>
        <v/>
      </c>
    </row>
    <row r="1583" spans="1:25" s="228" customFormat="1" ht="20.25">
      <c r="A1583" s="257"/>
      <c r="B1583" s="232" t="str">
        <f>IF(LEN(A1583)=0,"",INDEX('Smelter Reference List'!$A:$A,MATCH($A1583,'Smelter Reference List'!$E:$E,0)))</f>
        <v/>
      </c>
      <c r="C1583" s="297" t="str">
        <f>IF(LEN(A1583)=0,"",INDEX('Smelter Reference List'!$C:$C,MATCH($A1583,'Smelter Reference List'!$E:$E,0)))</f>
        <v/>
      </c>
      <c r="D1583" s="161" t="str">
        <f ca="1">IF(ISERROR($S1583),"",OFFSET('Smelter Reference List'!$C$4,$S1583-4,0)&amp;"")</f>
        <v/>
      </c>
      <c r="E1583" s="161" t="str">
        <f ca="1">IF(ISERROR($S1583),"",OFFSET('Smelter Reference List'!$D$4,$S1583-4,0)&amp;"")</f>
        <v/>
      </c>
      <c r="F1583" s="161" t="str">
        <f ca="1">IF(ISERROR($S1583),"",OFFSET('Smelter Reference List'!$E$4,$S1583-4,0))</f>
        <v/>
      </c>
      <c r="G1583" s="161" t="str">
        <f ca="1">IF(C1583=$U$4,"Enter smelter details", IF(ISERROR($S1583),"",OFFSET('Smelter Reference List'!$F$4,$S1583-4,0)))</f>
        <v/>
      </c>
      <c r="H1583" s="247" t="str">
        <f ca="1">IF(ISERROR($S1583),"",OFFSET('Smelter Reference List'!$G$4,$S1583-4,0))</f>
        <v/>
      </c>
      <c r="I1583" s="248" t="str">
        <f ca="1">IF(ISERROR($S1583),"",OFFSET('Smelter Reference List'!$H$4,$S1583-4,0))</f>
        <v/>
      </c>
      <c r="J1583" s="248" t="str">
        <f ca="1">IF(ISERROR($S1583),"",OFFSET('Smelter Reference List'!$I$4,$S1583-4,0))</f>
        <v/>
      </c>
      <c r="K1583" s="245"/>
      <c r="L1583" s="245"/>
      <c r="M1583" s="245"/>
      <c r="N1583" s="245"/>
      <c r="O1583" s="245"/>
      <c r="P1583" s="245"/>
      <c r="Q1583" s="246"/>
      <c r="R1583" s="233"/>
      <c r="S1583" s="234" t="e">
        <f>IF(C1583="",NA(),MATCH($B1583&amp;$C1583,'Smelter Reference List'!$J:$J,0))</f>
        <v>#N/A</v>
      </c>
      <c r="T1583" s="235"/>
      <c r="U1583" s="235">
        <f t="shared" ca="1" si="48"/>
        <v>0</v>
      </c>
      <c r="V1583" s="235"/>
      <c r="W1583" s="235"/>
      <c r="Y1583" s="228" t="str">
        <f t="shared" si="49"/>
        <v/>
      </c>
    </row>
    <row r="1584" spans="1:25" s="228" customFormat="1" ht="20.25">
      <c r="A1584" s="257"/>
      <c r="B1584" s="232" t="str">
        <f>IF(LEN(A1584)=0,"",INDEX('Smelter Reference List'!$A:$A,MATCH($A1584,'Smelter Reference List'!$E:$E,0)))</f>
        <v/>
      </c>
      <c r="C1584" s="297" t="str">
        <f>IF(LEN(A1584)=0,"",INDEX('Smelter Reference List'!$C:$C,MATCH($A1584,'Smelter Reference List'!$E:$E,0)))</f>
        <v/>
      </c>
      <c r="D1584" s="161" t="str">
        <f ca="1">IF(ISERROR($S1584),"",OFFSET('Smelter Reference List'!$C$4,$S1584-4,0)&amp;"")</f>
        <v/>
      </c>
      <c r="E1584" s="161" t="str">
        <f ca="1">IF(ISERROR($S1584),"",OFFSET('Smelter Reference List'!$D$4,$S1584-4,0)&amp;"")</f>
        <v/>
      </c>
      <c r="F1584" s="161" t="str">
        <f ca="1">IF(ISERROR($S1584),"",OFFSET('Smelter Reference List'!$E$4,$S1584-4,0))</f>
        <v/>
      </c>
      <c r="G1584" s="161" t="str">
        <f ca="1">IF(C1584=$U$4,"Enter smelter details", IF(ISERROR($S1584),"",OFFSET('Smelter Reference List'!$F$4,$S1584-4,0)))</f>
        <v/>
      </c>
      <c r="H1584" s="247" t="str">
        <f ca="1">IF(ISERROR($S1584),"",OFFSET('Smelter Reference List'!$G$4,$S1584-4,0))</f>
        <v/>
      </c>
      <c r="I1584" s="248" t="str">
        <f ca="1">IF(ISERROR($S1584),"",OFFSET('Smelter Reference List'!$H$4,$S1584-4,0))</f>
        <v/>
      </c>
      <c r="J1584" s="248" t="str">
        <f ca="1">IF(ISERROR($S1584),"",OFFSET('Smelter Reference List'!$I$4,$S1584-4,0))</f>
        <v/>
      </c>
      <c r="K1584" s="245"/>
      <c r="L1584" s="245"/>
      <c r="M1584" s="245"/>
      <c r="N1584" s="245"/>
      <c r="O1584" s="245"/>
      <c r="P1584" s="245"/>
      <c r="Q1584" s="246"/>
      <c r="R1584" s="233"/>
      <c r="S1584" s="234" t="e">
        <f>IF(C1584="",NA(),MATCH($B1584&amp;$C1584,'Smelter Reference List'!$J:$J,0))</f>
        <v>#N/A</v>
      </c>
      <c r="T1584" s="235"/>
      <c r="U1584" s="235">
        <f t="shared" ca="1" si="48"/>
        <v>0</v>
      </c>
      <c r="V1584" s="235"/>
      <c r="W1584" s="235"/>
      <c r="Y1584" s="228" t="str">
        <f t="shared" si="49"/>
        <v/>
      </c>
    </row>
    <row r="1585" spans="1:25" s="228" customFormat="1" ht="20.25">
      <c r="A1585" s="257"/>
      <c r="B1585" s="232" t="str">
        <f>IF(LEN(A1585)=0,"",INDEX('Smelter Reference List'!$A:$A,MATCH($A1585,'Smelter Reference List'!$E:$E,0)))</f>
        <v/>
      </c>
      <c r="C1585" s="297" t="str">
        <f>IF(LEN(A1585)=0,"",INDEX('Smelter Reference List'!$C:$C,MATCH($A1585,'Smelter Reference List'!$E:$E,0)))</f>
        <v/>
      </c>
      <c r="D1585" s="161" t="str">
        <f ca="1">IF(ISERROR($S1585),"",OFFSET('Smelter Reference List'!$C$4,$S1585-4,0)&amp;"")</f>
        <v/>
      </c>
      <c r="E1585" s="161" t="str">
        <f ca="1">IF(ISERROR($S1585),"",OFFSET('Smelter Reference List'!$D$4,$S1585-4,0)&amp;"")</f>
        <v/>
      </c>
      <c r="F1585" s="161" t="str">
        <f ca="1">IF(ISERROR($S1585),"",OFFSET('Smelter Reference List'!$E$4,$S1585-4,0))</f>
        <v/>
      </c>
      <c r="G1585" s="161" t="str">
        <f ca="1">IF(C1585=$U$4,"Enter smelter details", IF(ISERROR($S1585),"",OFFSET('Smelter Reference List'!$F$4,$S1585-4,0)))</f>
        <v/>
      </c>
      <c r="H1585" s="247" t="str">
        <f ca="1">IF(ISERROR($S1585),"",OFFSET('Smelter Reference List'!$G$4,$S1585-4,0))</f>
        <v/>
      </c>
      <c r="I1585" s="248" t="str">
        <f ca="1">IF(ISERROR($S1585),"",OFFSET('Smelter Reference List'!$H$4,$S1585-4,0))</f>
        <v/>
      </c>
      <c r="J1585" s="248" t="str">
        <f ca="1">IF(ISERROR($S1585),"",OFFSET('Smelter Reference List'!$I$4,$S1585-4,0))</f>
        <v/>
      </c>
      <c r="K1585" s="245"/>
      <c r="L1585" s="245"/>
      <c r="M1585" s="245"/>
      <c r="N1585" s="245"/>
      <c r="O1585" s="245"/>
      <c r="P1585" s="245"/>
      <c r="Q1585" s="246"/>
      <c r="R1585" s="233"/>
      <c r="S1585" s="234" t="e">
        <f>IF(C1585="",NA(),MATCH($B1585&amp;$C1585,'Smelter Reference List'!$J:$J,0))</f>
        <v>#N/A</v>
      </c>
      <c r="T1585" s="235"/>
      <c r="U1585" s="235">
        <f t="shared" ca="1" si="48"/>
        <v>0</v>
      </c>
      <c r="V1585" s="235"/>
      <c r="W1585" s="235"/>
      <c r="Y1585" s="228" t="str">
        <f t="shared" si="49"/>
        <v/>
      </c>
    </row>
    <row r="1586" spans="1:25" s="228" customFormat="1" ht="20.25">
      <c r="A1586" s="257"/>
      <c r="B1586" s="232" t="str">
        <f>IF(LEN(A1586)=0,"",INDEX('Smelter Reference List'!$A:$A,MATCH($A1586,'Smelter Reference List'!$E:$E,0)))</f>
        <v/>
      </c>
      <c r="C1586" s="297" t="str">
        <f>IF(LEN(A1586)=0,"",INDEX('Smelter Reference List'!$C:$C,MATCH($A1586,'Smelter Reference List'!$E:$E,0)))</f>
        <v/>
      </c>
      <c r="D1586" s="161" t="str">
        <f ca="1">IF(ISERROR($S1586),"",OFFSET('Smelter Reference List'!$C$4,$S1586-4,0)&amp;"")</f>
        <v/>
      </c>
      <c r="E1586" s="161" t="str">
        <f ca="1">IF(ISERROR($S1586),"",OFFSET('Smelter Reference List'!$D$4,$S1586-4,0)&amp;"")</f>
        <v/>
      </c>
      <c r="F1586" s="161" t="str">
        <f ca="1">IF(ISERROR($S1586),"",OFFSET('Smelter Reference List'!$E$4,$S1586-4,0))</f>
        <v/>
      </c>
      <c r="G1586" s="161" t="str">
        <f ca="1">IF(C1586=$U$4,"Enter smelter details", IF(ISERROR($S1586),"",OFFSET('Smelter Reference List'!$F$4,$S1586-4,0)))</f>
        <v/>
      </c>
      <c r="H1586" s="247" t="str">
        <f ca="1">IF(ISERROR($S1586),"",OFFSET('Smelter Reference List'!$G$4,$S1586-4,0))</f>
        <v/>
      </c>
      <c r="I1586" s="248" t="str">
        <f ca="1">IF(ISERROR($S1586),"",OFFSET('Smelter Reference List'!$H$4,$S1586-4,0))</f>
        <v/>
      </c>
      <c r="J1586" s="248" t="str">
        <f ca="1">IF(ISERROR($S1586),"",OFFSET('Smelter Reference List'!$I$4,$S1586-4,0))</f>
        <v/>
      </c>
      <c r="K1586" s="245"/>
      <c r="L1586" s="245"/>
      <c r="M1586" s="245"/>
      <c r="N1586" s="245"/>
      <c r="O1586" s="245"/>
      <c r="P1586" s="245"/>
      <c r="Q1586" s="246"/>
      <c r="R1586" s="233"/>
      <c r="S1586" s="234" t="e">
        <f>IF(C1586="",NA(),MATCH($B1586&amp;$C1586,'Smelter Reference List'!$J:$J,0))</f>
        <v>#N/A</v>
      </c>
      <c r="T1586" s="235"/>
      <c r="U1586" s="235">
        <f t="shared" ca="1" si="48"/>
        <v>0</v>
      </c>
      <c r="V1586" s="235"/>
      <c r="W1586" s="235"/>
      <c r="Y1586" s="228" t="str">
        <f t="shared" si="49"/>
        <v/>
      </c>
    </row>
    <row r="1587" spans="1:25" s="228" customFormat="1" ht="20.25">
      <c r="A1587" s="257"/>
      <c r="B1587" s="232" t="str">
        <f>IF(LEN(A1587)=0,"",INDEX('Smelter Reference List'!$A:$A,MATCH($A1587,'Smelter Reference List'!$E:$E,0)))</f>
        <v/>
      </c>
      <c r="C1587" s="297" t="str">
        <f>IF(LEN(A1587)=0,"",INDEX('Smelter Reference List'!$C:$C,MATCH($A1587,'Smelter Reference List'!$E:$E,0)))</f>
        <v/>
      </c>
      <c r="D1587" s="161" t="str">
        <f ca="1">IF(ISERROR($S1587),"",OFFSET('Smelter Reference List'!$C$4,$S1587-4,0)&amp;"")</f>
        <v/>
      </c>
      <c r="E1587" s="161" t="str">
        <f ca="1">IF(ISERROR($S1587),"",OFFSET('Smelter Reference List'!$D$4,$S1587-4,0)&amp;"")</f>
        <v/>
      </c>
      <c r="F1587" s="161" t="str">
        <f ca="1">IF(ISERROR($S1587),"",OFFSET('Smelter Reference List'!$E$4,$S1587-4,0))</f>
        <v/>
      </c>
      <c r="G1587" s="161" t="str">
        <f ca="1">IF(C1587=$U$4,"Enter smelter details", IF(ISERROR($S1587),"",OFFSET('Smelter Reference List'!$F$4,$S1587-4,0)))</f>
        <v/>
      </c>
      <c r="H1587" s="247" t="str">
        <f ca="1">IF(ISERROR($S1587),"",OFFSET('Smelter Reference List'!$G$4,$S1587-4,0))</f>
        <v/>
      </c>
      <c r="I1587" s="248" t="str">
        <f ca="1">IF(ISERROR($S1587),"",OFFSET('Smelter Reference List'!$H$4,$S1587-4,0))</f>
        <v/>
      </c>
      <c r="J1587" s="248" t="str">
        <f ca="1">IF(ISERROR($S1587),"",OFFSET('Smelter Reference List'!$I$4,$S1587-4,0))</f>
        <v/>
      </c>
      <c r="K1587" s="245"/>
      <c r="L1587" s="245"/>
      <c r="M1587" s="245"/>
      <c r="N1587" s="245"/>
      <c r="O1587" s="245"/>
      <c r="P1587" s="245"/>
      <c r="Q1587" s="246"/>
      <c r="R1587" s="233"/>
      <c r="S1587" s="234" t="e">
        <f>IF(C1587="",NA(),MATCH($B1587&amp;$C1587,'Smelter Reference List'!$J:$J,0))</f>
        <v>#N/A</v>
      </c>
      <c r="T1587" s="235"/>
      <c r="U1587" s="235">
        <f t="shared" ca="1" si="48"/>
        <v>0</v>
      </c>
      <c r="V1587" s="235"/>
      <c r="W1587" s="235"/>
      <c r="Y1587" s="228" t="str">
        <f t="shared" si="49"/>
        <v/>
      </c>
    </row>
    <row r="1588" spans="1:25" s="228" customFormat="1" ht="20.25">
      <c r="A1588" s="257"/>
      <c r="B1588" s="232" t="str">
        <f>IF(LEN(A1588)=0,"",INDEX('Smelter Reference List'!$A:$A,MATCH($A1588,'Smelter Reference List'!$E:$E,0)))</f>
        <v/>
      </c>
      <c r="C1588" s="297" t="str">
        <f>IF(LEN(A1588)=0,"",INDEX('Smelter Reference List'!$C:$C,MATCH($A1588,'Smelter Reference List'!$E:$E,0)))</f>
        <v/>
      </c>
      <c r="D1588" s="161" t="str">
        <f ca="1">IF(ISERROR($S1588),"",OFFSET('Smelter Reference List'!$C$4,$S1588-4,0)&amp;"")</f>
        <v/>
      </c>
      <c r="E1588" s="161" t="str">
        <f ca="1">IF(ISERROR($S1588),"",OFFSET('Smelter Reference List'!$D$4,$S1588-4,0)&amp;"")</f>
        <v/>
      </c>
      <c r="F1588" s="161" t="str">
        <f ca="1">IF(ISERROR($S1588),"",OFFSET('Smelter Reference List'!$E$4,$S1588-4,0))</f>
        <v/>
      </c>
      <c r="G1588" s="161" t="str">
        <f ca="1">IF(C1588=$U$4,"Enter smelter details", IF(ISERROR($S1588),"",OFFSET('Smelter Reference List'!$F$4,$S1588-4,0)))</f>
        <v/>
      </c>
      <c r="H1588" s="247" t="str">
        <f ca="1">IF(ISERROR($S1588),"",OFFSET('Smelter Reference List'!$G$4,$S1588-4,0))</f>
        <v/>
      </c>
      <c r="I1588" s="248" t="str">
        <f ca="1">IF(ISERROR($S1588),"",OFFSET('Smelter Reference List'!$H$4,$S1588-4,0))</f>
        <v/>
      </c>
      <c r="J1588" s="248" t="str">
        <f ca="1">IF(ISERROR($S1588),"",OFFSET('Smelter Reference List'!$I$4,$S1588-4,0))</f>
        <v/>
      </c>
      <c r="K1588" s="245"/>
      <c r="L1588" s="245"/>
      <c r="M1588" s="245"/>
      <c r="N1588" s="245"/>
      <c r="O1588" s="245"/>
      <c r="P1588" s="245"/>
      <c r="Q1588" s="246"/>
      <c r="R1588" s="233"/>
      <c r="S1588" s="234" t="e">
        <f>IF(C1588="",NA(),MATCH($B1588&amp;$C1588,'Smelter Reference List'!$J:$J,0))</f>
        <v>#N/A</v>
      </c>
      <c r="T1588" s="235"/>
      <c r="U1588" s="235">
        <f t="shared" ca="1" si="48"/>
        <v>0</v>
      </c>
      <c r="V1588" s="235"/>
      <c r="W1588" s="235"/>
      <c r="Y1588" s="228" t="str">
        <f t="shared" si="49"/>
        <v/>
      </c>
    </row>
    <row r="1589" spans="1:25" s="228" customFormat="1" ht="20.25">
      <c r="A1589" s="257"/>
      <c r="B1589" s="232" t="str">
        <f>IF(LEN(A1589)=0,"",INDEX('Smelter Reference List'!$A:$A,MATCH($A1589,'Smelter Reference List'!$E:$E,0)))</f>
        <v/>
      </c>
      <c r="C1589" s="297" t="str">
        <f>IF(LEN(A1589)=0,"",INDEX('Smelter Reference List'!$C:$C,MATCH($A1589,'Smelter Reference List'!$E:$E,0)))</f>
        <v/>
      </c>
      <c r="D1589" s="161" t="str">
        <f ca="1">IF(ISERROR($S1589),"",OFFSET('Smelter Reference List'!$C$4,$S1589-4,0)&amp;"")</f>
        <v/>
      </c>
      <c r="E1589" s="161" t="str">
        <f ca="1">IF(ISERROR($S1589),"",OFFSET('Smelter Reference List'!$D$4,$S1589-4,0)&amp;"")</f>
        <v/>
      </c>
      <c r="F1589" s="161" t="str">
        <f ca="1">IF(ISERROR($S1589),"",OFFSET('Smelter Reference List'!$E$4,$S1589-4,0))</f>
        <v/>
      </c>
      <c r="G1589" s="161" t="str">
        <f ca="1">IF(C1589=$U$4,"Enter smelter details", IF(ISERROR($S1589),"",OFFSET('Smelter Reference List'!$F$4,$S1589-4,0)))</f>
        <v/>
      </c>
      <c r="H1589" s="247" t="str">
        <f ca="1">IF(ISERROR($S1589),"",OFFSET('Smelter Reference List'!$G$4,$S1589-4,0))</f>
        <v/>
      </c>
      <c r="I1589" s="248" t="str">
        <f ca="1">IF(ISERROR($S1589),"",OFFSET('Smelter Reference List'!$H$4,$S1589-4,0))</f>
        <v/>
      </c>
      <c r="J1589" s="248" t="str">
        <f ca="1">IF(ISERROR($S1589),"",OFFSET('Smelter Reference List'!$I$4,$S1589-4,0))</f>
        <v/>
      </c>
      <c r="K1589" s="245"/>
      <c r="L1589" s="245"/>
      <c r="M1589" s="245"/>
      <c r="N1589" s="245"/>
      <c r="O1589" s="245"/>
      <c r="P1589" s="245"/>
      <c r="Q1589" s="246"/>
      <c r="R1589" s="233"/>
      <c r="S1589" s="234" t="e">
        <f>IF(C1589="",NA(),MATCH($B1589&amp;$C1589,'Smelter Reference List'!$J:$J,0))</f>
        <v>#N/A</v>
      </c>
      <c r="T1589" s="235"/>
      <c r="U1589" s="235">
        <f t="shared" ca="1" si="48"/>
        <v>0</v>
      </c>
      <c r="V1589" s="235"/>
      <c r="W1589" s="235"/>
      <c r="Y1589" s="228" t="str">
        <f t="shared" si="49"/>
        <v/>
      </c>
    </row>
    <row r="1590" spans="1:25" s="228" customFormat="1" ht="20.25">
      <c r="A1590" s="257"/>
      <c r="B1590" s="232" t="str">
        <f>IF(LEN(A1590)=0,"",INDEX('Smelter Reference List'!$A:$A,MATCH($A1590,'Smelter Reference List'!$E:$E,0)))</f>
        <v/>
      </c>
      <c r="C1590" s="297" t="str">
        <f>IF(LEN(A1590)=0,"",INDEX('Smelter Reference List'!$C:$C,MATCH($A1590,'Smelter Reference List'!$E:$E,0)))</f>
        <v/>
      </c>
      <c r="D1590" s="161" t="str">
        <f ca="1">IF(ISERROR($S1590),"",OFFSET('Smelter Reference List'!$C$4,$S1590-4,0)&amp;"")</f>
        <v/>
      </c>
      <c r="E1590" s="161" t="str">
        <f ca="1">IF(ISERROR($S1590),"",OFFSET('Smelter Reference List'!$D$4,$S1590-4,0)&amp;"")</f>
        <v/>
      </c>
      <c r="F1590" s="161" t="str">
        <f ca="1">IF(ISERROR($S1590),"",OFFSET('Smelter Reference List'!$E$4,$S1590-4,0))</f>
        <v/>
      </c>
      <c r="G1590" s="161" t="str">
        <f ca="1">IF(C1590=$U$4,"Enter smelter details", IF(ISERROR($S1590),"",OFFSET('Smelter Reference List'!$F$4,$S1590-4,0)))</f>
        <v/>
      </c>
      <c r="H1590" s="247" t="str">
        <f ca="1">IF(ISERROR($S1590),"",OFFSET('Smelter Reference List'!$G$4,$S1590-4,0))</f>
        <v/>
      </c>
      <c r="I1590" s="248" t="str">
        <f ca="1">IF(ISERROR($S1590),"",OFFSET('Smelter Reference List'!$H$4,$S1590-4,0))</f>
        <v/>
      </c>
      <c r="J1590" s="248" t="str">
        <f ca="1">IF(ISERROR($S1590),"",OFFSET('Smelter Reference List'!$I$4,$S1590-4,0))</f>
        <v/>
      </c>
      <c r="K1590" s="245"/>
      <c r="L1590" s="245"/>
      <c r="M1590" s="245"/>
      <c r="N1590" s="245"/>
      <c r="O1590" s="245"/>
      <c r="P1590" s="245"/>
      <c r="Q1590" s="246"/>
      <c r="R1590" s="233"/>
      <c r="S1590" s="234" t="e">
        <f>IF(C1590="",NA(),MATCH($B1590&amp;$C1590,'Smelter Reference List'!$J:$J,0))</f>
        <v>#N/A</v>
      </c>
      <c r="T1590" s="235"/>
      <c r="U1590" s="235">
        <f t="shared" ca="1" si="48"/>
        <v>0</v>
      </c>
      <c r="V1590" s="235"/>
      <c r="W1590" s="235"/>
      <c r="Y1590" s="228" t="str">
        <f t="shared" si="49"/>
        <v/>
      </c>
    </row>
    <row r="1591" spans="1:25" s="228" customFormat="1" ht="20.25">
      <c r="A1591" s="257"/>
      <c r="B1591" s="232" t="str">
        <f>IF(LEN(A1591)=0,"",INDEX('Smelter Reference List'!$A:$A,MATCH($A1591,'Smelter Reference List'!$E:$E,0)))</f>
        <v/>
      </c>
      <c r="C1591" s="297" t="str">
        <f>IF(LEN(A1591)=0,"",INDEX('Smelter Reference List'!$C:$C,MATCH($A1591,'Smelter Reference List'!$E:$E,0)))</f>
        <v/>
      </c>
      <c r="D1591" s="161" t="str">
        <f ca="1">IF(ISERROR($S1591),"",OFFSET('Smelter Reference List'!$C$4,$S1591-4,0)&amp;"")</f>
        <v/>
      </c>
      <c r="E1591" s="161" t="str">
        <f ca="1">IF(ISERROR($S1591),"",OFFSET('Smelter Reference List'!$D$4,$S1591-4,0)&amp;"")</f>
        <v/>
      </c>
      <c r="F1591" s="161" t="str">
        <f ca="1">IF(ISERROR($S1591),"",OFFSET('Smelter Reference List'!$E$4,$S1591-4,0))</f>
        <v/>
      </c>
      <c r="G1591" s="161" t="str">
        <f ca="1">IF(C1591=$U$4,"Enter smelter details", IF(ISERROR($S1591),"",OFFSET('Smelter Reference List'!$F$4,$S1591-4,0)))</f>
        <v/>
      </c>
      <c r="H1591" s="247" t="str">
        <f ca="1">IF(ISERROR($S1591),"",OFFSET('Smelter Reference List'!$G$4,$S1591-4,0))</f>
        <v/>
      </c>
      <c r="I1591" s="248" t="str">
        <f ca="1">IF(ISERROR($S1591),"",OFFSET('Smelter Reference List'!$H$4,$S1591-4,0))</f>
        <v/>
      </c>
      <c r="J1591" s="248" t="str">
        <f ca="1">IF(ISERROR($S1591),"",OFFSET('Smelter Reference List'!$I$4,$S1591-4,0))</f>
        <v/>
      </c>
      <c r="K1591" s="245"/>
      <c r="L1591" s="245"/>
      <c r="M1591" s="245"/>
      <c r="N1591" s="245"/>
      <c r="O1591" s="245"/>
      <c r="P1591" s="245"/>
      <c r="Q1591" s="246"/>
      <c r="R1591" s="233"/>
      <c r="S1591" s="234" t="e">
        <f>IF(C1591="",NA(),MATCH($B1591&amp;$C1591,'Smelter Reference List'!$J:$J,0))</f>
        <v>#N/A</v>
      </c>
      <c r="T1591" s="235"/>
      <c r="U1591" s="235">
        <f t="shared" ca="1" si="48"/>
        <v>0</v>
      </c>
      <c r="V1591" s="235"/>
      <c r="W1591" s="235"/>
      <c r="Y1591" s="228" t="str">
        <f t="shared" si="49"/>
        <v/>
      </c>
    </row>
    <row r="1592" spans="1:25" s="228" customFormat="1" ht="20.25">
      <c r="A1592" s="257"/>
      <c r="B1592" s="232" t="str">
        <f>IF(LEN(A1592)=0,"",INDEX('Smelter Reference List'!$A:$A,MATCH($A1592,'Smelter Reference List'!$E:$E,0)))</f>
        <v/>
      </c>
      <c r="C1592" s="297" t="str">
        <f>IF(LEN(A1592)=0,"",INDEX('Smelter Reference List'!$C:$C,MATCH($A1592,'Smelter Reference List'!$E:$E,0)))</f>
        <v/>
      </c>
      <c r="D1592" s="161" t="str">
        <f ca="1">IF(ISERROR($S1592),"",OFFSET('Smelter Reference List'!$C$4,$S1592-4,0)&amp;"")</f>
        <v/>
      </c>
      <c r="E1592" s="161" t="str">
        <f ca="1">IF(ISERROR($S1592),"",OFFSET('Smelter Reference List'!$D$4,$S1592-4,0)&amp;"")</f>
        <v/>
      </c>
      <c r="F1592" s="161" t="str">
        <f ca="1">IF(ISERROR($S1592),"",OFFSET('Smelter Reference List'!$E$4,$S1592-4,0))</f>
        <v/>
      </c>
      <c r="G1592" s="161" t="str">
        <f ca="1">IF(C1592=$U$4,"Enter smelter details", IF(ISERROR($S1592),"",OFFSET('Smelter Reference List'!$F$4,$S1592-4,0)))</f>
        <v/>
      </c>
      <c r="H1592" s="247" t="str">
        <f ca="1">IF(ISERROR($S1592),"",OFFSET('Smelter Reference List'!$G$4,$S1592-4,0))</f>
        <v/>
      </c>
      <c r="I1592" s="248" t="str">
        <f ca="1">IF(ISERROR($S1592),"",OFFSET('Smelter Reference List'!$H$4,$S1592-4,0))</f>
        <v/>
      </c>
      <c r="J1592" s="248" t="str">
        <f ca="1">IF(ISERROR($S1592),"",OFFSET('Smelter Reference List'!$I$4,$S1592-4,0))</f>
        <v/>
      </c>
      <c r="K1592" s="245"/>
      <c r="L1592" s="245"/>
      <c r="M1592" s="245"/>
      <c r="N1592" s="245"/>
      <c r="O1592" s="245"/>
      <c r="P1592" s="245"/>
      <c r="Q1592" s="246"/>
      <c r="R1592" s="233"/>
      <c r="S1592" s="234" t="e">
        <f>IF(C1592="",NA(),MATCH($B1592&amp;$C1592,'Smelter Reference List'!$J:$J,0))</f>
        <v>#N/A</v>
      </c>
      <c r="T1592" s="235"/>
      <c r="U1592" s="235">
        <f t="shared" ca="1" si="48"/>
        <v>0</v>
      </c>
      <c r="V1592" s="235"/>
      <c r="W1592" s="235"/>
      <c r="Y1592" s="228" t="str">
        <f t="shared" si="49"/>
        <v/>
      </c>
    </row>
    <row r="1593" spans="1:25" s="228" customFormat="1" ht="20.25">
      <c r="A1593" s="257"/>
      <c r="B1593" s="232" t="str">
        <f>IF(LEN(A1593)=0,"",INDEX('Smelter Reference List'!$A:$A,MATCH($A1593,'Smelter Reference List'!$E:$E,0)))</f>
        <v/>
      </c>
      <c r="C1593" s="297" t="str">
        <f>IF(LEN(A1593)=0,"",INDEX('Smelter Reference List'!$C:$C,MATCH($A1593,'Smelter Reference List'!$E:$E,0)))</f>
        <v/>
      </c>
      <c r="D1593" s="161" t="str">
        <f ca="1">IF(ISERROR($S1593),"",OFFSET('Smelter Reference List'!$C$4,$S1593-4,0)&amp;"")</f>
        <v/>
      </c>
      <c r="E1593" s="161" t="str">
        <f ca="1">IF(ISERROR($S1593),"",OFFSET('Smelter Reference List'!$D$4,$S1593-4,0)&amp;"")</f>
        <v/>
      </c>
      <c r="F1593" s="161" t="str">
        <f ca="1">IF(ISERROR($S1593),"",OFFSET('Smelter Reference List'!$E$4,$S1593-4,0))</f>
        <v/>
      </c>
      <c r="G1593" s="161" t="str">
        <f ca="1">IF(C1593=$U$4,"Enter smelter details", IF(ISERROR($S1593),"",OFFSET('Smelter Reference List'!$F$4,$S1593-4,0)))</f>
        <v/>
      </c>
      <c r="H1593" s="247" t="str">
        <f ca="1">IF(ISERROR($S1593),"",OFFSET('Smelter Reference List'!$G$4,$S1593-4,0))</f>
        <v/>
      </c>
      <c r="I1593" s="248" t="str">
        <f ca="1">IF(ISERROR($S1593),"",OFFSET('Smelter Reference List'!$H$4,$S1593-4,0))</f>
        <v/>
      </c>
      <c r="J1593" s="248" t="str">
        <f ca="1">IF(ISERROR($S1593),"",OFFSET('Smelter Reference List'!$I$4,$S1593-4,0))</f>
        <v/>
      </c>
      <c r="K1593" s="245"/>
      <c r="L1593" s="245"/>
      <c r="M1593" s="245"/>
      <c r="N1593" s="245"/>
      <c r="O1593" s="245"/>
      <c r="P1593" s="245"/>
      <c r="Q1593" s="246"/>
      <c r="R1593" s="233"/>
      <c r="S1593" s="234" t="e">
        <f>IF(C1593="",NA(),MATCH($B1593&amp;$C1593,'Smelter Reference List'!$J:$J,0))</f>
        <v>#N/A</v>
      </c>
      <c r="T1593" s="235"/>
      <c r="U1593" s="235">
        <f t="shared" ca="1" si="48"/>
        <v>0</v>
      </c>
      <c r="V1593" s="235"/>
      <c r="W1593" s="235"/>
      <c r="Y1593" s="228" t="str">
        <f t="shared" si="49"/>
        <v/>
      </c>
    </row>
    <row r="1594" spans="1:25" s="228" customFormat="1" ht="20.25">
      <c r="A1594" s="257"/>
      <c r="B1594" s="232" t="str">
        <f>IF(LEN(A1594)=0,"",INDEX('Smelter Reference List'!$A:$A,MATCH($A1594,'Smelter Reference List'!$E:$E,0)))</f>
        <v/>
      </c>
      <c r="C1594" s="297" t="str">
        <f>IF(LEN(A1594)=0,"",INDEX('Smelter Reference List'!$C:$C,MATCH($A1594,'Smelter Reference List'!$E:$E,0)))</f>
        <v/>
      </c>
      <c r="D1594" s="161" t="str">
        <f ca="1">IF(ISERROR($S1594),"",OFFSET('Smelter Reference List'!$C$4,$S1594-4,0)&amp;"")</f>
        <v/>
      </c>
      <c r="E1594" s="161" t="str">
        <f ca="1">IF(ISERROR($S1594),"",OFFSET('Smelter Reference List'!$D$4,$S1594-4,0)&amp;"")</f>
        <v/>
      </c>
      <c r="F1594" s="161" t="str">
        <f ca="1">IF(ISERROR($S1594),"",OFFSET('Smelter Reference List'!$E$4,$S1594-4,0))</f>
        <v/>
      </c>
      <c r="G1594" s="161" t="str">
        <f ca="1">IF(C1594=$U$4,"Enter smelter details", IF(ISERROR($S1594),"",OFFSET('Smelter Reference List'!$F$4,$S1594-4,0)))</f>
        <v/>
      </c>
      <c r="H1594" s="247" t="str">
        <f ca="1">IF(ISERROR($S1594),"",OFFSET('Smelter Reference List'!$G$4,$S1594-4,0))</f>
        <v/>
      </c>
      <c r="I1594" s="248" t="str">
        <f ca="1">IF(ISERROR($S1594),"",OFFSET('Smelter Reference List'!$H$4,$S1594-4,0))</f>
        <v/>
      </c>
      <c r="J1594" s="248" t="str">
        <f ca="1">IF(ISERROR($S1594),"",OFFSET('Smelter Reference List'!$I$4,$S1594-4,0))</f>
        <v/>
      </c>
      <c r="K1594" s="245"/>
      <c r="L1594" s="245"/>
      <c r="M1594" s="245"/>
      <c r="N1594" s="245"/>
      <c r="O1594" s="245"/>
      <c r="P1594" s="245"/>
      <c r="Q1594" s="246"/>
      <c r="R1594" s="233"/>
      <c r="S1594" s="234" t="e">
        <f>IF(C1594="",NA(),MATCH($B1594&amp;$C1594,'Smelter Reference List'!$J:$J,0))</f>
        <v>#N/A</v>
      </c>
      <c r="T1594" s="235"/>
      <c r="U1594" s="235">
        <f t="shared" ca="1" si="48"/>
        <v>0</v>
      </c>
      <c r="V1594" s="235"/>
      <c r="W1594" s="235"/>
      <c r="Y1594" s="228" t="str">
        <f t="shared" si="49"/>
        <v/>
      </c>
    </row>
    <row r="1595" spans="1:25" s="228" customFormat="1" ht="20.25">
      <c r="A1595" s="257"/>
      <c r="B1595" s="232" t="str">
        <f>IF(LEN(A1595)=0,"",INDEX('Smelter Reference List'!$A:$A,MATCH($A1595,'Smelter Reference List'!$E:$E,0)))</f>
        <v/>
      </c>
      <c r="C1595" s="297" t="str">
        <f>IF(LEN(A1595)=0,"",INDEX('Smelter Reference List'!$C:$C,MATCH($A1595,'Smelter Reference List'!$E:$E,0)))</f>
        <v/>
      </c>
      <c r="D1595" s="161" t="str">
        <f ca="1">IF(ISERROR($S1595),"",OFFSET('Smelter Reference List'!$C$4,$S1595-4,0)&amp;"")</f>
        <v/>
      </c>
      <c r="E1595" s="161" t="str">
        <f ca="1">IF(ISERROR($S1595),"",OFFSET('Smelter Reference List'!$D$4,$S1595-4,0)&amp;"")</f>
        <v/>
      </c>
      <c r="F1595" s="161" t="str">
        <f ca="1">IF(ISERROR($S1595),"",OFFSET('Smelter Reference List'!$E$4,$S1595-4,0))</f>
        <v/>
      </c>
      <c r="G1595" s="161" t="str">
        <f ca="1">IF(C1595=$U$4,"Enter smelter details", IF(ISERROR($S1595),"",OFFSET('Smelter Reference List'!$F$4,$S1595-4,0)))</f>
        <v/>
      </c>
      <c r="H1595" s="247" t="str">
        <f ca="1">IF(ISERROR($S1595),"",OFFSET('Smelter Reference List'!$G$4,$S1595-4,0))</f>
        <v/>
      </c>
      <c r="I1595" s="248" t="str">
        <f ca="1">IF(ISERROR($S1595),"",OFFSET('Smelter Reference List'!$H$4,$S1595-4,0))</f>
        <v/>
      </c>
      <c r="J1595" s="248" t="str">
        <f ca="1">IF(ISERROR($S1595),"",OFFSET('Smelter Reference List'!$I$4,$S1595-4,0))</f>
        <v/>
      </c>
      <c r="K1595" s="245"/>
      <c r="L1595" s="245"/>
      <c r="M1595" s="245"/>
      <c r="N1595" s="245"/>
      <c r="O1595" s="245"/>
      <c r="P1595" s="245"/>
      <c r="Q1595" s="246"/>
      <c r="R1595" s="233"/>
      <c r="S1595" s="234" t="e">
        <f>IF(C1595="",NA(),MATCH($B1595&amp;$C1595,'Smelter Reference List'!$J:$J,0))</f>
        <v>#N/A</v>
      </c>
      <c r="T1595" s="235"/>
      <c r="U1595" s="235">
        <f t="shared" ca="1" si="48"/>
        <v>0</v>
      </c>
      <c r="V1595" s="235"/>
      <c r="W1595" s="235"/>
      <c r="Y1595" s="228" t="str">
        <f t="shared" si="49"/>
        <v/>
      </c>
    </row>
    <row r="1596" spans="1:25" s="228" customFormat="1" ht="20.25">
      <c r="A1596" s="257"/>
      <c r="B1596" s="232" t="str">
        <f>IF(LEN(A1596)=0,"",INDEX('Smelter Reference List'!$A:$A,MATCH($A1596,'Smelter Reference List'!$E:$E,0)))</f>
        <v/>
      </c>
      <c r="C1596" s="297" t="str">
        <f>IF(LEN(A1596)=0,"",INDEX('Smelter Reference List'!$C:$C,MATCH($A1596,'Smelter Reference List'!$E:$E,0)))</f>
        <v/>
      </c>
      <c r="D1596" s="161" t="str">
        <f ca="1">IF(ISERROR($S1596),"",OFFSET('Smelter Reference List'!$C$4,$S1596-4,0)&amp;"")</f>
        <v/>
      </c>
      <c r="E1596" s="161" t="str">
        <f ca="1">IF(ISERROR($S1596),"",OFFSET('Smelter Reference List'!$D$4,$S1596-4,0)&amp;"")</f>
        <v/>
      </c>
      <c r="F1596" s="161" t="str">
        <f ca="1">IF(ISERROR($S1596),"",OFFSET('Smelter Reference List'!$E$4,$S1596-4,0))</f>
        <v/>
      </c>
      <c r="G1596" s="161" t="str">
        <f ca="1">IF(C1596=$U$4,"Enter smelter details", IF(ISERROR($S1596),"",OFFSET('Smelter Reference List'!$F$4,$S1596-4,0)))</f>
        <v/>
      </c>
      <c r="H1596" s="247" t="str">
        <f ca="1">IF(ISERROR($S1596),"",OFFSET('Smelter Reference List'!$G$4,$S1596-4,0))</f>
        <v/>
      </c>
      <c r="I1596" s="248" t="str">
        <f ca="1">IF(ISERROR($S1596),"",OFFSET('Smelter Reference List'!$H$4,$S1596-4,0))</f>
        <v/>
      </c>
      <c r="J1596" s="248" t="str">
        <f ca="1">IF(ISERROR($S1596),"",OFFSET('Smelter Reference List'!$I$4,$S1596-4,0))</f>
        <v/>
      </c>
      <c r="K1596" s="245"/>
      <c r="L1596" s="245"/>
      <c r="M1596" s="245"/>
      <c r="N1596" s="245"/>
      <c r="O1596" s="245"/>
      <c r="P1596" s="245"/>
      <c r="Q1596" s="246"/>
      <c r="R1596" s="233"/>
      <c r="S1596" s="234" t="e">
        <f>IF(C1596="",NA(),MATCH($B1596&amp;$C1596,'Smelter Reference List'!$J:$J,0))</f>
        <v>#N/A</v>
      </c>
      <c r="T1596" s="235"/>
      <c r="U1596" s="235">
        <f t="shared" ca="1" si="48"/>
        <v>0</v>
      </c>
      <c r="V1596" s="235"/>
      <c r="W1596" s="235"/>
      <c r="Y1596" s="228" t="str">
        <f t="shared" si="49"/>
        <v/>
      </c>
    </row>
    <row r="1597" spans="1:25" s="228" customFormat="1" ht="20.25">
      <c r="A1597" s="257"/>
      <c r="B1597" s="232" t="str">
        <f>IF(LEN(A1597)=0,"",INDEX('Smelter Reference List'!$A:$A,MATCH($A1597,'Smelter Reference List'!$E:$E,0)))</f>
        <v/>
      </c>
      <c r="C1597" s="297" t="str">
        <f>IF(LEN(A1597)=0,"",INDEX('Smelter Reference List'!$C:$C,MATCH($A1597,'Smelter Reference List'!$E:$E,0)))</f>
        <v/>
      </c>
      <c r="D1597" s="161" t="str">
        <f ca="1">IF(ISERROR($S1597),"",OFFSET('Smelter Reference List'!$C$4,$S1597-4,0)&amp;"")</f>
        <v/>
      </c>
      <c r="E1597" s="161" t="str">
        <f ca="1">IF(ISERROR($S1597),"",OFFSET('Smelter Reference List'!$D$4,$S1597-4,0)&amp;"")</f>
        <v/>
      </c>
      <c r="F1597" s="161" t="str">
        <f ca="1">IF(ISERROR($S1597),"",OFFSET('Smelter Reference List'!$E$4,$S1597-4,0))</f>
        <v/>
      </c>
      <c r="G1597" s="161" t="str">
        <f ca="1">IF(C1597=$U$4,"Enter smelter details", IF(ISERROR($S1597),"",OFFSET('Smelter Reference List'!$F$4,$S1597-4,0)))</f>
        <v/>
      </c>
      <c r="H1597" s="247" t="str">
        <f ca="1">IF(ISERROR($S1597),"",OFFSET('Smelter Reference List'!$G$4,$S1597-4,0))</f>
        <v/>
      </c>
      <c r="I1597" s="248" t="str">
        <f ca="1">IF(ISERROR($S1597),"",OFFSET('Smelter Reference List'!$H$4,$S1597-4,0))</f>
        <v/>
      </c>
      <c r="J1597" s="248" t="str">
        <f ca="1">IF(ISERROR($S1597),"",OFFSET('Smelter Reference List'!$I$4,$S1597-4,0))</f>
        <v/>
      </c>
      <c r="K1597" s="245"/>
      <c r="L1597" s="245"/>
      <c r="M1597" s="245"/>
      <c r="N1597" s="245"/>
      <c r="O1597" s="245"/>
      <c r="P1597" s="245"/>
      <c r="Q1597" s="246"/>
      <c r="R1597" s="233"/>
      <c r="S1597" s="234" t="e">
        <f>IF(C1597="",NA(),MATCH($B1597&amp;$C1597,'Smelter Reference List'!$J:$J,0))</f>
        <v>#N/A</v>
      </c>
      <c r="T1597" s="235"/>
      <c r="U1597" s="235">
        <f t="shared" ca="1" si="48"/>
        <v>0</v>
      </c>
      <c r="V1597" s="235"/>
      <c r="W1597" s="235"/>
      <c r="Y1597" s="228" t="str">
        <f t="shared" si="49"/>
        <v/>
      </c>
    </row>
    <row r="1598" spans="1:25" s="228" customFormat="1" ht="20.25">
      <c r="A1598" s="257"/>
      <c r="B1598" s="232" t="str">
        <f>IF(LEN(A1598)=0,"",INDEX('Smelter Reference List'!$A:$A,MATCH($A1598,'Smelter Reference List'!$E:$E,0)))</f>
        <v/>
      </c>
      <c r="C1598" s="297" t="str">
        <f>IF(LEN(A1598)=0,"",INDEX('Smelter Reference List'!$C:$C,MATCH($A1598,'Smelter Reference List'!$E:$E,0)))</f>
        <v/>
      </c>
      <c r="D1598" s="161" t="str">
        <f ca="1">IF(ISERROR($S1598),"",OFFSET('Smelter Reference List'!$C$4,$S1598-4,0)&amp;"")</f>
        <v/>
      </c>
      <c r="E1598" s="161" t="str">
        <f ca="1">IF(ISERROR($S1598),"",OFFSET('Smelter Reference List'!$D$4,$S1598-4,0)&amp;"")</f>
        <v/>
      </c>
      <c r="F1598" s="161" t="str">
        <f ca="1">IF(ISERROR($S1598),"",OFFSET('Smelter Reference List'!$E$4,$S1598-4,0))</f>
        <v/>
      </c>
      <c r="G1598" s="161" t="str">
        <f ca="1">IF(C1598=$U$4,"Enter smelter details", IF(ISERROR($S1598),"",OFFSET('Smelter Reference List'!$F$4,$S1598-4,0)))</f>
        <v/>
      </c>
      <c r="H1598" s="247" t="str">
        <f ca="1">IF(ISERROR($S1598),"",OFFSET('Smelter Reference List'!$G$4,$S1598-4,0))</f>
        <v/>
      </c>
      <c r="I1598" s="248" t="str">
        <f ca="1">IF(ISERROR($S1598),"",OFFSET('Smelter Reference List'!$H$4,$S1598-4,0))</f>
        <v/>
      </c>
      <c r="J1598" s="248" t="str">
        <f ca="1">IF(ISERROR($S1598),"",OFFSET('Smelter Reference List'!$I$4,$S1598-4,0))</f>
        <v/>
      </c>
      <c r="K1598" s="245"/>
      <c r="L1598" s="245"/>
      <c r="M1598" s="245"/>
      <c r="N1598" s="245"/>
      <c r="O1598" s="245"/>
      <c r="P1598" s="245"/>
      <c r="Q1598" s="246"/>
      <c r="R1598" s="233"/>
      <c r="S1598" s="234" t="e">
        <f>IF(C1598="",NA(),MATCH($B1598&amp;$C1598,'Smelter Reference List'!$J:$J,0))</f>
        <v>#N/A</v>
      </c>
      <c r="T1598" s="235"/>
      <c r="U1598" s="235">
        <f t="shared" ca="1" si="48"/>
        <v>0</v>
      </c>
      <c r="V1598" s="235"/>
      <c r="W1598" s="235"/>
      <c r="Y1598" s="228" t="str">
        <f t="shared" si="49"/>
        <v/>
      </c>
    </row>
    <row r="1599" spans="1:25" s="228" customFormat="1" ht="20.25">
      <c r="A1599" s="257"/>
      <c r="B1599" s="232" t="str">
        <f>IF(LEN(A1599)=0,"",INDEX('Smelter Reference List'!$A:$A,MATCH($A1599,'Smelter Reference List'!$E:$E,0)))</f>
        <v/>
      </c>
      <c r="C1599" s="297" t="str">
        <f>IF(LEN(A1599)=0,"",INDEX('Smelter Reference List'!$C:$C,MATCH($A1599,'Smelter Reference List'!$E:$E,0)))</f>
        <v/>
      </c>
      <c r="D1599" s="161" t="str">
        <f ca="1">IF(ISERROR($S1599),"",OFFSET('Smelter Reference List'!$C$4,$S1599-4,0)&amp;"")</f>
        <v/>
      </c>
      <c r="E1599" s="161" t="str">
        <f ca="1">IF(ISERROR($S1599),"",OFFSET('Smelter Reference List'!$D$4,$S1599-4,0)&amp;"")</f>
        <v/>
      </c>
      <c r="F1599" s="161" t="str">
        <f ca="1">IF(ISERROR($S1599),"",OFFSET('Smelter Reference List'!$E$4,$S1599-4,0))</f>
        <v/>
      </c>
      <c r="G1599" s="161" t="str">
        <f ca="1">IF(C1599=$U$4,"Enter smelter details", IF(ISERROR($S1599),"",OFFSET('Smelter Reference List'!$F$4,$S1599-4,0)))</f>
        <v/>
      </c>
      <c r="H1599" s="247" t="str">
        <f ca="1">IF(ISERROR($S1599),"",OFFSET('Smelter Reference List'!$G$4,$S1599-4,0))</f>
        <v/>
      </c>
      <c r="I1599" s="248" t="str">
        <f ca="1">IF(ISERROR($S1599),"",OFFSET('Smelter Reference List'!$H$4,$S1599-4,0))</f>
        <v/>
      </c>
      <c r="J1599" s="248" t="str">
        <f ca="1">IF(ISERROR($S1599),"",OFFSET('Smelter Reference List'!$I$4,$S1599-4,0))</f>
        <v/>
      </c>
      <c r="K1599" s="245"/>
      <c r="L1599" s="245"/>
      <c r="M1599" s="245"/>
      <c r="N1599" s="245"/>
      <c r="O1599" s="245"/>
      <c r="P1599" s="245"/>
      <c r="Q1599" s="246"/>
      <c r="R1599" s="233"/>
      <c r="S1599" s="234" t="e">
        <f>IF(C1599="",NA(),MATCH($B1599&amp;$C1599,'Smelter Reference List'!$J:$J,0))</f>
        <v>#N/A</v>
      </c>
      <c r="T1599" s="235"/>
      <c r="U1599" s="235">
        <f t="shared" ca="1" si="48"/>
        <v>0</v>
      </c>
      <c r="V1599" s="235"/>
      <c r="W1599" s="235"/>
      <c r="Y1599" s="228" t="str">
        <f t="shared" si="49"/>
        <v/>
      </c>
    </row>
    <row r="1600" spans="1:25" s="228" customFormat="1" ht="20.25">
      <c r="A1600" s="257"/>
      <c r="B1600" s="232" t="str">
        <f>IF(LEN(A1600)=0,"",INDEX('Smelter Reference List'!$A:$A,MATCH($A1600,'Smelter Reference List'!$E:$E,0)))</f>
        <v/>
      </c>
      <c r="C1600" s="297" t="str">
        <f>IF(LEN(A1600)=0,"",INDEX('Smelter Reference List'!$C:$C,MATCH($A1600,'Smelter Reference List'!$E:$E,0)))</f>
        <v/>
      </c>
      <c r="D1600" s="161" t="str">
        <f ca="1">IF(ISERROR($S1600),"",OFFSET('Smelter Reference List'!$C$4,$S1600-4,0)&amp;"")</f>
        <v/>
      </c>
      <c r="E1600" s="161" t="str">
        <f ca="1">IF(ISERROR($S1600),"",OFFSET('Smelter Reference List'!$D$4,$S1600-4,0)&amp;"")</f>
        <v/>
      </c>
      <c r="F1600" s="161" t="str">
        <f ca="1">IF(ISERROR($S1600),"",OFFSET('Smelter Reference List'!$E$4,$S1600-4,0))</f>
        <v/>
      </c>
      <c r="G1600" s="161" t="str">
        <f ca="1">IF(C1600=$U$4,"Enter smelter details", IF(ISERROR($S1600),"",OFFSET('Smelter Reference List'!$F$4,$S1600-4,0)))</f>
        <v/>
      </c>
      <c r="H1600" s="247" t="str">
        <f ca="1">IF(ISERROR($S1600),"",OFFSET('Smelter Reference List'!$G$4,$S1600-4,0))</f>
        <v/>
      </c>
      <c r="I1600" s="248" t="str">
        <f ca="1">IF(ISERROR($S1600),"",OFFSET('Smelter Reference List'!$H$4,$S1600-4,0))</f>
        <v/>
      </c>
      <c r="J1600" s="248" t="str">
        <f ca="1">IF(ISERROR($S1600),"",OFFSET('Smelter Reference List'!$I$4,$S1600-4,0))</f>
        <v/>
      </c>
      <c r="K1600" s="245"/>
      <c r="L1600" s="245"/>
      <c r="M1600" s="245"/>
      <c r="N1600" s="245"/>
      <c r="O1600" s="245"/>
      <c r="P1600" s="245"/>
      <c r="Q1600" s="246"/>
      <c r="R1600" s="233"/>
      <c r="S1600" s="234" t="e">
        <f>IF(C1600="",NA(),MATCH($B1600&amp;$C1600,'Smelter Reference List'!$J:$J,0))</f>
        <v>#N/A</v>
      </c>
      <c r="T1600" s="235"/>
      <c r="U1600" s="235">
        <f t="shared" ca="1" si="48"/>
        <v>0</v>
      </c>
      <c r="V1600" s="235"/>
      <c r="W1600" s="235"/>
      <c r="Y1600" s="228" t="str">
        <f t="shared" si="49"/>
        <v/>
      </c>
    </row>
    <row r="1601" spans="1:25" s="228" customFormat="1" ht="20.25">
      <c r="A1601" s="257"/>
      <c r="B1601" s="232" t="str">
        <f>IF(LEN(A1601)=0,"",INDEX('Smelter Reference List'!$A:$A,MATCH($A1601,'Smelter Reference List'!$E:$E,0)))</f>
        <v/>
      </c>
      <c r="C1601" s="297" t="str">
        <f>IF(LEN(A1601)=0,"",INDEX('Smelter Reference List'!$C:$C,MATCH($A1601,'Smelter Reference List'!$E:$E,0)))</f>
        <v/>
      </c>
      <c r="D1601" s="161" t="str">
        <f ca="1">IF(ISERROR($S1601),"",OFFSET('Smelter Reference List'!$C$4,$S1601-4,0)&amp;"")</f>
        <v/>
      </c>
      <c r="E1601" s="161" t="str">
        <f ca="1">IF(ISERROR($S1601),"",OFFSET('Smelter Reference List'!$D$4,$S1601-4,0)&amp;"")</f>
        <v/>
      </c>
      <c r="F1601" s="161" t="str">
        <f ca="1">IF(ISERROR($S1601),"",OFFSET('Smelter Reference List'!$E$4,$S1601-4,0))</f>
        <v/>
      </c>
      <c r="G1601" s="161" t="str">
        <f ca="1">IF(C1601=$U$4,"Enter smelter details", IF(ISERROR($S1601),"",OFFSET('Smelter Reference List'!$F$4,$S1601-4,0)))</f>
        <v/>
      </c>
      <c r="H1601" s="247" t="str">
        <f ca="1">IF(ISERROR($S1601),"",OFFSET('Smelter Reference List'!$G$4,$S1601-4,0))</f>
        <v/>
      </c>
      <c r="I1601" s="248" t="str">
        <f ca="1">IF(ISERROR($S1601),"",OFFSET('Smelter Reference List'!$H$4,$S1601-4,0))</f>
        <v/>
      </c>
      <c r="J1601" s="248" t="str">
        <f ca="1">IF(ISERROR($S1601),"",OFFSET('Smelter Reference List'!$I$4,$S1601-4,0))</f>
        <v/>
      </c>
      <c r="K1601" s="245"/>
      <c r="L1601" s="245"/>
      <c r="M1601" s="245"/>
      <c r="N1601" s="245"/>
      <c r="O1601" s="245"/>
      <c r="P1601" s="245"/>
      <c r="Q1601" s="246"/>
      <c r="R1601" s="233"/>
      <c r="S1601" s="234" t="e">
        <f>IF(C1601="",NA(),MATCH($B1601&amp;$C1601,'Smelter Reference List'!$J:$J,0))</f>
        <v>#N/A</v>
      </c>
      <c r="T1601" s="235"/>
      <c r="U1601" s="235">
        <f t="shared" ca="1" si="48"/>
        <v>0</v>
      </c>
      <c r="V1601" s="235"/>
      <c r="W1601" s="235"/>
      <c r="Y1601" s="228" t="str">
        <f t="shared" si="49"/>
        <v/>
      </c>
    </row>
    <row r="1602" spans="1:25" s="228" customFormat="1" ht="20.25">
      <c r="A1602" s="257"/>
      <c r="B1602" s="232" t="str">
        <f>IF(LEN(A1602)=0,"",INDEX('Smelter Reference List'!$A:$A,MATCH($A1602,'Smelter Reference List'!$E:$E,0)))</f>
        <v/>
      </c>
      <c r="C1602" s="297" t="str">
        <f>IF(LEN(A1602)=0,"",INDEX('Smelter Reference List'!$C:$C,MATCH($A1602,'Smelter Reference List'!$E:$E,0)))</f>
        <v/>
      </c>
      <c r="D1602" s="161" t="str">
        <f ca="1">IF(ISERROR($S1602),"",OFFSET('Smelter Reference List'!$C$4,$S1602-4,0)&amp;"")</f>
        <v/>
      </c>
      <c r="E1602" s="161" t="str">
        <f ca="1">IF(ISERROR($S1602),"",OFFSET('Smelter Reference List'!$D$4,$S1602-4,0)&amp;"")</f>
        <v/>
      </c>
      <c r="F1602" s="161" t="str">
        <f ca="1">IF(ISERROR($S1602),"",OFFSET('Smelter Reference List'!$E$4,$S1602-4,0))</f>
        <v/>
      </c>
      <c r="G1602" s="161" t="str">
        <f ca="1">IF(C1602=$U$4,"Enter smelter details", IF(ISERROR($S1602),"",OFFSET('Smelter Reference List'!$F$4,$S1602-4,0)))</f>
        <v/>
      </c>
      <c r="H1602" s="247" t="str">
        <f ca="1">IF(ISERROR($S1602),"",OFFSET('Smelter Reference List'!$G$4,$S1602-4,0))</f>
        <v/>
      </c>
      <c r="I1602" s="248" t="str">
        <f ca="1">IF(ISERROR($S1602),"",OFFSET('Smelter Reference List'!$H$4,$S1602-4,0))</f>
        <v/>
      </c>
      <c r="J1602" s="248" t="str">
        <f ca="1">IF(ISERROR($S1602),"",OFFSET('Smelter Reference List'!$I$4,$S1602-4,0))</f>
        <v/>
      </c>
      <c r="K1602" s="245"/>
      <c r="L1602" s="245"/>
      <c r="M1602" s="245"/>
      <c r="N1602" s="245"/>
      <c r="O1602" s="245"/>
      <c r="P1602" s="245"/>
      <c r="Q1602" s="246"/>
      <c r="R1602" s="233"/>
      <c r="S1602" s="234" t="e">
        <f>IF(C1602="",NA(),MATCH($B1602&amp;$C1602,'Smelter Reference List'!$J:$J,0))</f>
        <v>#N/A</v>
      </c>
      <c r="T1602" s="235"/>
      <c r="U1602" s="235">
        <f t="shared" ca="1" si="48"/>
        <v>0</v>
      </c>
      <c r="V1602" s="235"/>
      <c r="W1602" s="235"/>
      <c r="Y1602" s="228" t="str">
        <f t="shared" si="49"/>
        <v/>
      </c>
    </row>
    <row r="1603" spans="1:25" s="228" customFormat="1" ht="20.25">
      <c r="A1603" s="257"/>
      <c r="B1603" s="232" t="str">
        <f>IF(LEN(A1603)=0,"",INDEX('Smelter Reference List'!$A:$A,MATCH($A1603,'Smelter Reference List'!$E:$E,0)))</f>
        <v/>
      </c>
      <c r="C1603" s="297" t="str">
        <f>IF(LEN(A1603)=0,"",INDEX('Smelter Reference List'!$C:$C,MATCH($A1603,'Smelter Reference List'!$E:$E,0)))</f>
        <v/>
      </c>
      <c r="D1603" s="161" t="str">
        <f ca="1">IF(ISERROR($S1603),"",OFFSET('Smelter Reference List'!$C$4,$S1603-4,0)&amp;"")</f>
        <v/>
      </c>
      <c r="E1603" s="161" t="str">
        <f ca="1">IF(ISERROR($S1603),"",OFFSET('Smelter Reference List'!$D$4,$S1603-4,0)&amp;"")</f>
        <v/>
      </c>
      <c r="F1603" s="161" t="str">
        <f ca="1">IF(ISERROR($S1603),"",OFFSET('Smelter Reference List'!$E$4,$S1603-4,0))</f>
        <v/>
      </c>
      <c r="G1603" s="161" t="str">
        <f ca="1">IF(C1603=$U$4,"Enter smelter details", IF(ISERROR($S1603),"",OFFSET('Smelter Reference List'!$F$4,$S1603-4,0)))</f>
        <v/>
      </c>
      <c r="H1603" s="247" t="str">
        <f ca="1">IF(ISERROR($S1603),"",OFFSET('Smelter Reference List'!$G$4,$S1603-4,0))</f>
        <v/>
      </c>
      <c r="I1603" s="248" t="str">
        <f ca="1">IF(ISERROR($S1603),"",OFFSET('Smelter Reference List'!$H$4,$S1603-4,0))</f>
        <v/>
      </c>
      <c r="J1603" s="248" t="str">
        <f ca="1">IF(ISERROR($S1603),"",OFFSET('Smelter Reference List'!$I$4,$S1603-4,0))</f>
        <v/>
      </c>
      <c r="K1603" s="245"/>
      <c r="L1603" s="245"/>
      <c r="M1603" s="245"/>
      <c r="N1603" s="245"/>
      <c r="O1603" s="245"/>
      <c r="P1603" s="245"/>
      <c r="Q1603" s="246"/>
      <c r="R1603" s="233"/>
      <c r="S1603" s="234" t="e">
        <f>IF(C1603="",NA(),MATCH($B1603&amp;$C1603,'Smelter Reference List'!$J:$J,0))</f>
        <v>#N/A</v>
      </c>
      <c r="T1603" s="235"/>
      <c r="U1603" s="235">
        <f t="shared" ca="1" si="48"/>
        <v>0</v>
      </c>
      <c r="V1603" s="235"/>
      <c r="W1603" s="235"/>
      <c r="Y1603" s="228" t="str">
        <f t="shared" si="49"/>
        <v/>
      </c>
    </row>
    <row r="1604" spans="1:25" s="228" customFormat="1" ht="20.25">
      <c r="A1604" s="257"/>
      <c r="B1604" s="232" t="str">
        <f>IF(LEN(A1604)=0,"",INDEX('Smelter Reference List'!$A:$A,MATCH($A1604,'Smelter Reference List'!$E:$E,0)))</f>
        <v/>
      </c>
      <c r="C1604" s="297" t="str">
        <f>IF(LEN(A1604)=0,"",INDEX('Smelter Reference List'!$C:$C,MATCH($A1604,'Smelter Reference List'!$E:$E,0)))</f>
        <v/>
      </c>
      <c r="D1604" s="161" t="str">
        <f ca="1">IF(ISERROR($S1604),"",OFFSET('Smelter Reference List'!$C$4,$S1604-4,0)&amp;"")</f>
        <v/>
      </c>
      <c r="E1604" s="161" t="str">
        <f ca="1">IF(ISERROR($S1604),"",OFFSET('Smelter Reference List'!$D$4,$S1604-4,0)&amp;"")</f>
        <v/>
      </c>
      <c r="F1604" s="161" t="str">
        <f ca="1">IF(ISERROR($S1604),"",OFFSET('Smelter Reference List'!$E$4,$S1604-4,0))</f>
        <v/>
      </c>
      <c r="G1604" s="161" t="str">
        <f ca="1">IF(C1604=$U$4,"Enter smelter details", IF(ISERROR($S1604),"",OFFSET('Smelter Reference List'!$F$4,$S1604-4,0)))</f>
        <v/>
      </c>
      <c r="H1604" s="247" t="str">
        <f ca="1">IF(ISERROR($S1604),"",OFFSET('Smelter Reference List'!$G$4,$S1604-4,0))</f>
        <v/>
      </c>
      <c r="I1604" s="248" t="str">
        <f ca="1">IF(ISERROR($S1604),"",OFFSET('Smelter Reference List'!$H$4,$S1604-4,0))</f>
        <v/>
      </c>
      <c r="J1604" s="248" t="str">
        <f ca="1">IF(ISERROR($S1604),"",OFFSET('Smelter Reference List'!$I$4,$S1604-4,0))</f>
        <v/>
      </c>
      <c r="K1604" s="245"/>
      <c r="L1604" s="245"/>
      <c r="M1604" s="245"/>
      <c r="N1604" s="245"/>
      <c r="O1604" s="245"/>
      <c r="P1604" s="245"/>
      <c r="Q1604" s="246"/>
      <c r="R1604" s="233"/>
      <c r="S1604" s="234" t="e">
        <f>IF(C1604="",NA(),MATCH($B1604&amp;$C1604,'Smelter Reference List'!$J:$J,0))</f>
        <v>#N/A</v>
      </c>
      <c r="T1604" s="235"/>
      <c r="U1604" s="235">
        <f t="shared" ca="1" si="48"/>
        <v>0</v>
      </c>
      <c r="V1604" s="235"/>
      <c r="W1604" s="235"/>
      <c r="Y1604" s="228" t="str">
        <f t="shared" si="49"/>
        <v/>
      </c>
    </row>
    <row r="1605" spans="1:25" s="228" customFormat="1" ht="20.25">
      <c r="A1605" s="257"/>
      <c r="B1605" s="232" t="str">
        <f>IF(LEN(A1605)=0,"",INDEX('Smelter Reference List'!$A:$A,MATCH($A1605,'Smelter Reference List'!$E:$E,0)))</f>
        <v/>
      </c>
      <c r="C1605" s="297" t="str">
        <f>IF(LEN(A1605)=0,"",INDEX('Smelter Reference List'!$C:$C,MATCH($A1605,'Smelter Reference List'!$E:$E,0)))</f>
        <v/>
      </c>
      <c r="D1605" s="161" t="str">
        <f ca="1">IF(ISERROR($S1605),"",OFFSET('Smelter Reference List'!$C$4,$S1605-4,0)&amp;"")</f>
        <v/>
      </c>
      <c r="E1605" s="161" t="str">
        <f ca="1">IF(ISERROR($S1605),"",OFFSET('Smelter Reference List'!$D$4,$S1605-4,0)&amp;"")</f>
        <v/>
      </c>
      <c r="F1605" s="161" t="str">
        <f ca="1">IF(ISERROR($S1605),"",OFFSET('Smelter Reference List'!$E$4,$S1605-4,0))</f>
        <v/>
      </c>
      <c r="G1605" s="161" t="str">
        <f ca="1">IF(C1605=$U$4,"Enter smelter details", IF(ISERROR($S1605),"",OFFSET('Smelter Reference List'!$F$4,$S1605-4,0)))</f>
        <v/>
      </c>
      <c r="H1605" s="247" t="str">
        <f ca="1">IF(ISERROR($S1605),"",OFFSET('Smelter Reference List'!$G$4,$S1605-4,0))</f>
        <v/>
      </c>
      <c r="I1605" s="248" t="str">
        <f ca="1">IF(ISERROR($S1605),"",OFFSET('Smelter Reference List'!$H$4,$S1605-4,0))</f>
        <v/>
      </c>
      <c r="J1605" s="248" t="str">
        <f ca="1">IF(ISERROR($S1605),"",OFFSET('Smelter Reference List'!$I$4,$S1605-4,0))</f>
        <v/>
      </c>
      <c r="K1605" s="245"/>
      <c r="L1605" s="245"/>
      <c r="M1605" s="245"/>
      <c r="N1605" s="245"/>
      <c r="O1605" s="245"/>
      <c r="P1605" s="245"/>
      <c r="Q1605" s="246"/>
      <c r="R1605" s="233"/>
      <c r="S1605" s="234" t="e">
        <f>IF(C1605="",NA(),MATCH($B1605&amp;$C1605,'Smelter Reference List'!$J:$J,0))</f>
        <v>#N/A</v>
      </c>
      <c r="T1605" s="235"/>
      <c r="U1605" s="235">
        <f t="shared" ca="1" si="48"/>
        <v>0</v>
      </c>
      <c r="V1605" s="235"/>
      <c r="W1605" s="235"/>
      <c r="Y1605" s="228" t="str">
        <f t="shared" si="49"/>
        <v/>
      </c>
    </row>
    <row r="1606" spans="1:25" s="228" customFormat="1" ht="20.25">
      <c r="A1606" s="257"/>
      <c r="B1606" s="232" t="str">
        <f>IF(LEN(A1606)=0,"",INDEX('Smelter Reference List'!$A:$A,MATCH($A1606,'Smelter Reference List'!$E:$E,0)))</f>
        <v/>
      </c>
      <c r="C1606" s="297" t="str">
        <f>IF(LEN(A1606)=0,"",INDEX('Smelter Reference List'!$C:$C,MATCH($A1606,'Smelter Reference List'!$E:$E,0)))</f>
        <v/>
      </c>
      <c r="D1606" s="161" t="str">
        <f ca="1">IF(ISERROR($S1606),"",OFFSET('Smelter Reference List'!$C$4,$S1606-4,0)&amp;"")</f>
        <v/>
      </c>
      <c r="E1606" s="161" t="str">
        <f ca="1">IF(ISERROR($S1606),"",OFFSET('Smelter Reference List'!$D$4,$S1606-4,0)&amp;"")</f>
        <v/>
      </c>
      <c r="F1606" s="161" t="str">
        <f ca="1">IF(ISERROR($S1606),"",OFFSET('Smelter Reference List'!$E$4,$S1606-4,0))</f>
        <v/>
      </c>
      <c r="G1606" s="161" t="str">
        <f ca="1">IF(C1606=$U$4,"Enter smelter details", IF(ISERROR($S1606),"",OFFSET('Smelter Reference List'!$F$4,$S1606-4,0)))</f>
        <v/>
      </c>
      <c r="H1606" s="247" t="str">
        <f ca="1">IF(ISERROR($S1606),"",OFFSET('Smelter Reference List'!$G$4,$S1606-4,0))</f>
        <v/>
      </c>
      <c r="I1606" s="248" t="str">
        <f ca="1">IF(ISERROR($S1606),"",OFFSET('Smelter Reference List'!$H$4,$S1606-4,0))</f>
        <v/>
      </c>
      <c r="J1606" s="248" t="str">
        <f ca="1">IF(ISERROR($S1606),"",OFFSET('Smelter Reference List'!$I$4,$S1606-4,0))</f>
        <v/>
      </c>
      <c r="K1606" s="245"/>
      <c r="L1606" s="245"/>
      <c r="M1606" s="245"/>
      <c r="N1606" s="245"/>
      <c r="O1606" s="245"/>
      <c r="P1606" s="245"/>
      <c r="Q1606" s="246"/>
      <c r="R1606" s="233"/>
      <c r="S1606" s="234" t="e">
        <f>IF(C1606="",NA(),MATCH($B1606&amp;$C1606,'Smelter Reference List'!$J:$J,0))</f>
        <v>#N/A</v>
      </c>
      <c r="T1606" s="235"/>
      <c r="U1606" s="235">
        <f t="shared" ref="U1606:U1669" ca="1" si="50">IF(AND(C1606="Smelter not listed",OR(LEN(D1606)=0,LEN(E1606)=0)),1,0)</f>
        <v>0</v>
      </c>
      <c r="V1606" s="235"/>
      <c r="W1606" s="235"/>
      <c r="Y1606" s="228" t="str">
        <f t="shared" ref="Y1606:Y1669" si="51">B1606&amp;C1606</f>
        <v/>
      </c>
    </row>
    <row r="1607" spans="1:25" s="228" customFormat="1" ht="20.25">
      <c r="A1607" s="257"/>
      <c r="B1607" s="232" t="str">
        <f>IF(LEN(A1607)=0,"",INDEX('Smelter Reference List'!$A:$A,MATCH($A1607,'Smelter Reference List'!$E:$E,0)))</f>
        <v/>
      </c>
      <c r="C1607" s="297" t="str">
        <f>IF(LEN(A1607)=0,"",INDEX('Smelter Reference List'!$C:$C,MATCH($A1607,'Smelter Reference List'!$E:$E,0)))</f>
        <v/>
      </c>
      <c r="D1607" s="161" t="str">
        <f ca="1">IF(ISERROR($S1607),"",OFFSET('Smelter Reference List'!$C$4,$S1607-4,0)&amp;"")</f>
        <v/>
      </c>
      <c r="E1607" s="161" t="str">
        <f ca="1">IF(ISERROR($S1607),"",OFFSET('Smelter Reference List'!$D$4,$S1607-4,0)&amp;"")</f>
        <v/>
      </c>
      <c r="F1607" s="161" t="str">
        <f ca="1">IF(ISERROR($S1607),"",OFFSET('Smelter Reference List'!$E$4,$S1607-4,0))</f>
        <v/>
      </c>
      <c r="G1607" s="161" t="str">
        <f ca="1">IF(C1607=$U$4,"Enter smelter details", IF(ISERROR($S1607),"",OFFSET('Smelter Reference List'!$F$4,$S1607-4,0)))</f>
        <v/>
      </c>
      <c r="H1607" s="247" t="str">
        <f ca="1">IF(ISERROR($S1607),"",OFFSET('Smelter Reference List'!$G$4,$S1607-4,0))</f>
        <v/>
      </c>
      <c r="I1607" s="248" t="str">
        <f ca="1">IF(ISERROR($S1607),"",OFFSET('Smelter Reference List'!$H$4,$S1607-4,0))</f>
        <v/>
      </c>
      <c r="J1607" s="248" t="str">
        <f ca="1">IF(ISERROR($S1607),"",OFFSET('Smelter Reference List'!$I$4,$S1607-4,0))</f>
        <v/>
      </c>
      <c r="K1607" s="245"/>
      <c r="L1607" s="245"/>
      <c r="M1607" s="245"/>
      <c r="N1607" s="245"/>
      <c r="O1607" s="245"/>
      <c r="P1607" s="245"/>
      <c r="Q1607" s="246"/>
      <c r="R1607" s="233"/>
      <c r="S1607" s="234" t="e">
        <f>IF(C1607="",NA(),MATCH($B1607&amp;$C1607,'Smelter Reference List'!$J:$J,0))</f>
        <v>#N/A</v>
      </c>
      <c r="T1607" s="235"/>
      <c r="U1607" s="235">
        <f t="shared" ca="1" si="50"/>
        <v>0</v>
      </c>
      <c r="V1607" s="235"/>
      <c r="W1607" s="235"/>
      <c r="Y1607" s="228" t="str">
        <f t="shared" si="51"/>
        <v/>
      </c>
    </row>
    <row r="1608" spans="1:25" s="228" customFormat="1" ht="20.25">
      <c r="A1608" s="257"/>
      <c r="B1608" s="232" t="str">
        <f>IF(LEN(A1608)=0,"",INDEX('Smelter Reference List'!$A:$A,MATCH($A1608,'Smelter Reference List'!$E:$E,0)))</f>
        <v/>
      </c>
      <c r="C1608" s="297" t="str">
        <f>IF(LEN(A1608)=0,"",INDEX('Smelter Reference List'!$C:$C,MATCH($A1608,'Smelter Reference List'!$E:$E,0)))</f>
        <v/>
      </c>
      <c r="D1608" s="161" t="str">
        <f ca="1">IF(ISERROR($S1608),"",OFFSET('Smelter Reference List'!$C$4,$S1608-4,0)&amp;"")</f>
        <v/>
      </c>
      <c r="E1608" s="161" t="str">
        <f ca="1">IF(ISERROR($S1608),"",OFFSET('Smelter Reference List'!$D$4,$S1608-4,0)&amp;"")</f>
        <v/>
      </c>
      <c r="F1608" s="161" t="str">
        <f ca="1">IF(ISERROR($S1608),"",OFFSET('Smelter Reference List'!$E$4,$S1608-4,0))</f>
        <v/>
      </c>
      <c r="G1608" s="161" t="str">
        <f ca="1">IF(C1608=$U$4,"Enter smelter details", IF(ISERROR($S1608),"",OFFSET('Smelter Reference List'!$F$4,$S1608-4,0)))</f>
        <v/>
      </c>
      <c r="H1608" s="247" t="str">
        <f ca="1">IF(ISERROR($S1608),"",OFFSET('Smelter Reference List'!$G$4,$S1608-4,0))</f>
        <v/>
      </c>
      <c r="I1608" s="248" t="str">
        <f ca="1">IF(ISERROR($S1608),"",OFFSET('Smelter Reference List'!$H$4,$S1608-4,0))</f>
        <v/>
      </c>
      <c r="J1608" s="248" t="str">
        <f ca="1">IF(ISERROR($S1608),"",OFFSET('Smelter Reference List'!$I$4,$S1608-4,0))</f>
        <v/>
      </c>
      <c r="K1608" s="245"/>
      <c r="L1608" s="245"/>
      <c r="M1608" s="245"/>
      <c r="N1608" s="245"/>
      <c r="O1608" s="245"/>
      <c r="P1608" s="245"/>
      <c r="Q1608" s="246"/>
      <c r="R1608" s="233"/>
      <c r="S1608" s="234" t="e">
        <f>IF(C1608="",NA(),MATCH($B1608&amp;$C1608,'Smelter Reference List'!$J:$J,0))</f>
        <v>#N/A</v>
      </c>
      <c r="T1608" s="235"/>
      <c r="U1608" s="235">
        <f t="shared" ca="1" si="50"/>
        <v>0</v>
      </c>
      <c r="V1608" s="235"/>
      <c r="W1608" s="235"/>
      <c r="Y1608" s="228" t="str">
        <f t="shared" si="51"/>
        <v/>
      </c>
    </row>
    <row r="1609" spans="1:25" s="228" customFormat="1" ht="20.25">
      <c r="A1609" s="257"/>
      <c r="B1609" s="232" t="str">
        <f>IF(LEN(A1609)=0,"",INDEX('Smelter Reference List'!$A:$A,MATCH($A1609,'Smelter Reference List'!$E:$E,0)))</f>
        <v/>
      </c>
      <c r="C1609" s="297" t="str">
        <f>IF(LEN(A1609)=0,"",INDEX('Smelter Reference List'!$C:$C,MATCH($A1609,'Smelter Reference List'!$E:$E,0)))</f>
        <v/>
      </c>
      <c r="D1609" s="161" t="str">
        <f ca="1">IF(ISERROR($S1609),"",OFFSET('Smelter Reference List'!$C$4,$S1609-4,0)&amp;"")</f>
        <v/>
      </c>
      <c r="E1609" s="161" t="str">
        <f ca="1">IF(ISERROR($S1609),"",OFFSET('Smelter Reference List'!$D$4,$S1609-4,0)&amp;"")</f>
        <v/>
      </c>
      <c r="F1609" s="161" t="str">
        <f ca="1">IF(ISERROR($S1609),"",OFFSET('Smelter Reference List'!$E$4,$S1609-4,0))</f>
        <v/>
      </c>
      <c r="G1609" s="161" t="str">
        <f ca="1">IF(C1609=$U$4,"Enter smelter details", IF(ISERROR($S1609),"",OFFSET('Smelter Reference List'!$F$4,$S1609-4,0)))</f>
        <v/>
      </c>
      <c r="H1609" s="247" t="str">
        <f ca="1">IF(ISERROR($S1609),"",OFFSET('Smelter Reference List'!$G$4,$S1609-4,0))</f>
        <v/>
      </c>
      <c r="I1609" s="248" t="str">
        <f ca="1">IF(ISERROR($S1609),"",OFFSET('Smelter Reference List'!$H$4,$S1609-4,0))</f>
        <v/>
      </c>
      <c r="J1609" s="248" t="str">
        <f ca="1">IF(ISERROR($S1609),"",OFFSET('Smelter Reference List'!$I$4,$S1609-4,0))</f>
        <v/>
      </c>
      <c r="K1609" s="245"/>
      <c r="L1609" s="245"/>
      <c r="M1609" s="245"/>
      <c r="N1609" s="245"/>
      <c r="O1609" s="245"/>
      <c r="P1609" s="245"/>
      <c r="Q1609" s="246"/>
      <c r="R1609" s="233"/>
      <c r="S1609" s="234" t="e">
        <f>IF(C1609="",NA(),MATCH($B1609&amp;$C1609,'Smelter Reference List'!$J:$J,0))</f>
        <v>#N/A</v>
      </c>
      <c r="T1609" s="235"/>
      <c r="U1609" s="235">
        <f t="shared" ca="1" si="50"/>
        <v>0</v>
      </c>
      <c r="V1609" s="235"/>
      <c r="W1609" s="235"/>
      <c r="Y1609" s="228" t="str">
        <f t="shared" si="51"/>
        <v/>
      </c>
    </row>
    <row r="1610" spans="1:25" s="228" customFormat="1" ht="20.25">
      <c r="A1610" s="257"/>
      <c r="B1610" s="232" t="str">
        <f>IF(LEN(A1610)=0,"",INDEX('Smelter Reference List'!$A:$A,MATCH($A1610,'Smelter Reference List'!$E:$E,0)))</f>
        <v/>
      </c>
      <c r="C1610" s="297" t="str">
        <f>IF(LEN(A1610)=0,"",INDEX('Smelter Reference List'!$C:$C,MATCH($A1610,'Smelter Reference List'!$E:$E,0)))</f>
        <v/>
      </c>
      <c r="D1610" s="161" t="str">
        <f ca="1">IF(ISERROR($S1610),"",OFFSET('Smelter Reference List'!$C$4,$S1610-4,0)&amp;"")</f>
        <v/>
      </c>
      <c r="E1610" s="161" t="str">
        <f ca="1">IF(ISERROR($S1610),"",OFFSET('Smelter Reference List'!$D$4,$S1610-4,0)&amp;"")</f>
        <v/>
      </c>
      <c r="F1610" s="161" t="str">
        <f ca="1">IF(ISERROR($S1610),"",OFFSET('Smelter Reference List'!$E$4,$S1610-4,0))</f>
        <v/>
      </c>
      <c r="G1610" s="161" t="str">
        <f ca="1">IF(C1610=$U$4,"Enter smelter details", IF(ISERROR($S1610),"",OFFSET('Smelter Reference List'!$F$4,$S1610-4,0)))</f>
        <v/>
      </c>
      <c r="H1610" s="247" t="str">
        <f ca="1">IF(ISERROR($S1610),"",OFFSET('Smelter Reference List'!$G$4,$S1610-4,0))</f>
        <v/>
      </c>
      <c r="I1610" s="248" t="str">
        <f ca="1">IF(ISERROR($S1610),"",OFFSET('Smelter Reference List'!$H$4,$S1610-4,0))</f>
        <v/>
      </c>
      <c r="J1610" s="248" t="str">
        <f ca="1">IF(ISERROR($S1610),"",OFFSET('Smelter Reference List'!$I$4,$S1610-4,0))</f>
        <v/>
      </c>
      <c r="K1610" s="245"/>
      <c r="L1610" s="245"/>
      <c r="M1610" s="245"/>
      <c r="N1610" s="245"/>
      <c r="O1610" s="245"/>
      <c r="P1610" s="245"/>
      <c r="Q1610" s="246"/>
      <c r="R1610" s="233"/>
      <c r="S1610" s="234" t="e">
        <f>IF(C1610="",NA(),MATCH($B1610&amp;$C1610,'Smelter Reference List'!$J:$J,0))</f>
        <v>#N/A</v>
      </c>
      <c r="T1610" s="235"/>
      <c r="U1610" s="235">
        <f t="shared" ca="1" si="50"/>
        <v>0</v>
      </c>
      <c r="V1610" s="235"/>
      <c r="W1610" s="235"/>
      <c r="Y1610" s="228" t="str">
        <f t="shared" si="51"/>
        <v/>
      </c>
    </row>
    <row r="1611" spans="1:25" s="228" customFormat="1" ht="20.25">
      <c r="A1611" s="257"/>
      <c r="B1611" s="232" t="str">
        <f>IF(LEN(A1611)=0,"",INDEX('Smelter Reference List'!$A:$A,MATCH($A1611,'Smelter Reference List'!$E:$E,0)))</f>
        <v/>
      </c>
      <c r="C1611" s="297" t="str">
        <f>IF(LEN(A1611)=0,"",INDEX('Smelter Reference List'!$C:$C,MATCH($A1611,'Smelter Reference List'!$E:$E,0)))</f>
        <v/>
      </c>
      <c r="D1611" s="161" t="str">
        <f ca="1">IF(ISERROR($S1611),"",OFFSET('Smelter Reference List'!$C$4,$S1611-4,0)&amp;"")</f>
        <v/>
      </c>
      <c r="E1611" s="161" t="str">
        <f ca="1">IF(ISERROR($S1611),"",OFFSET('Smelter Reference List'!$D$4,$S1611-4,0)&amp;"")</f>
        <v/>
      </c>
      <c r="F1611" s="161" t="str">
        <f ca="1">IF(ISERROR($S1611),"",OFFSET('Smelter Reference List'!$E$4,$S1611-4,0))</f>
        <v/>
      </c>
      <c r="G1611" s="161" t="str">
        <f ca="1">IF(C1611=$U$4,"Enter smelter details", IF(ISERROR($S1611),"",OFFSET('Smelter Reference List'!$F$4,$S1611-4,0)))</f>
        <v/>
      </c>
      <c r="H1611" s="247" t="str">
        <f ca="1">IF(ISERROR($S1611),"",OFFSET('Smelter Reference List'!$G$4,$S1611-4,0))</f>
        <v/>
      </c>
      <c r="I1611" s="248" t="str">
        <f ca="1">IF(ISERROR($S1611),"",OFFSET('Smelter Reference List'!$H$4,$S1611-4,0))</f>
        <v/>
      </c>
      <c r="J1611" s="248" t="str">
        <f ca="1">IF(ISERROR($S1611),"",OFFSET('Smelter Reference List'!$I$4,$S1611-4,0))</f>
        <v/>
      </c>
      <c r="K1611" s="245"/>
      <c r="L1611" s="245"/>
      <c r="M1611" s="245"/>
      <c r="N1611" s="245"/>
      <c r="O1611" s="245"/>
      <c r="P1611" s="245"/>
      <c r="Q1611" s="246"/>
      <c r="R1611" s="233"/>
      <c r="S1611" s="234" t="e">
        <f>IF(C1611="",NA(),MATCH($B1611&amp;$C1611,'Smelter Reference List'!$J:$J,0))</f>
        <v>#N/A</v>
      </c>
      <c r="T1611" s="235"/>
      <c r="U1611" s="235">
        <f t="shared" ca="1" si="50"/>
        <v>0</v>
      </c>
      <c r="V1611" s="235"/>
      <c r="W1611" s="235"/>
      <c r="Y1611" s="228" t="str">
        <f t="shared" si="51"/>
        <v/>
      </c>
    </row>
    <row r="1612" spans="1:25" s="228" customFormat="1" ht="20.25">
      <c r="A1612" s="257"/>
      <c r="B1612" s="232" t="str">
        <f>IF(LEN(A1612)=0,"",INDEX('Smelter Reference List'!$A:$A,MATCH($A1612,'Smelter Reference List'!$E:$E,0)))</f>
        <v/>
      </c>
      <c r="C1612" s="297" t="str">
        <f>IF(LEN(A1612)=0,"",INDEX('Smelter Reference List'!$C:$C,MATCH($A1612,'Smelter Reference List'!$E:$E,0)))</f>
        <v/>
      </c>
      <c r="D1612" s="161" t="str">
        <f ca="1">IF(ISERROR($S1612),"",OFFSET('Smelter Reference List'!$C$4,$S1612-4,0)&amp;"")</f>
        <v/>
      </c>
      <c r="E1612" s="161" t="str">
        <f ca="1">IF(ISERROR($S1612),"",OFFSET('Smelter Reference List'!$D$4,$S1612-4,0)&amp;"")</f>
        <v/>
      </c>
      <c r="F1612" s="161" t="str">
        <f ca="1">IF(ISERROR($S1612),"",OFFSET('Smelter Reference List'!$E$4,$S1612-4,0))</f>
        <v/>
      </c>
      <c r="G1612" s="161" t="str">
        <f ca="1">IF(C1612=$U$4,"Enter smelter details", IF(ISERROR($S1612),"",OFFSET('Smelter Reference List'!$F$4,$S1612-4,0)))</f>
        <v/>
      </c>
      <c r="H1612" s="247" t="str">
        <f ca="1">IF(ISERROR($S1612),"",OFFSET('Smelter Reference List'!$G$4,$S1612-4,0))</f>
        <v/>
      </c>
      <c r="I1612" s="248" t="str">
        <f ca="1">IF(ISERROR($S1612),"",OFFSET('Smelter Reference List'!$H$4,$S1612-4,0))</f>
        <v/>
      </c>
      <c r="J1612" s="248" t="str">
        <f ca="1">IF(ISERROR($S1612),"",OFFSET('Smelter Reference List'!$I$4,$S1612-4,0))</f>
        <v/>
      </c>
      <c r="K1612" s="245"/>
      <c r="L1612" s="245"/>
      <c r="M1612" s="245"/>
      <c r="N1612" s="245"/>
      <c r="O1612" s="245"/>
      <c r="P1612" s="245"/>
      <c r="Q1612" s="246"/>
      <c r="R1612" s="233"/>
      <c r="S1612" s="234" t="e">
        <f>IF(C1612="",NA(),MATCH($B1612&amp;$C1612,'Smelter Reference List'!$J:$J,0))</f>
        <v>#N/A</v>
      </c>
      <c r="T1612" s="235"/>
      <c r="U1612" s="235">
        <f t="shared" ca="1" si="50"/>
        <v>0</v>
      </c>
      <c r="V1612" s="235"/>
      <c r="W1612" s="235"/>
      <c r="Y1612" s="228" t="str">
        <f t="shared" si="51"/>
        <v/>
      </c>
    </row>
    <row r="1613" spans="1:25" s="228" customFormat="1" ht="20.25">
      <c r="A1613" s="257"/>
      <c r="B1613" s="232" t="str">
        <f>IF(LEN(A1613)=0,"",INDEX('Smelter Reference List'!$A:$A,MATCH($A1613,'Smelter Reference List'!$E:$E,0)))</f>
        <v/>
      </c>
      <c r="C1613" s="297" t="str">
        <f>IF(LEN(A1613)=0,"",INDEX('Smelter Reference List'!$C:$C,MATCH($A1613,'Smelter Reference List'!$E:$E,0)))</f>
        <v/>
      </c>
      <c r="D1613" s="161" t="str">
        <f ca="1">IF(ISERROR($S1613),"",OFFSET('Smelter Reference List'!$C$4,$S1613-4,0)&amp;"")</f>
        <v/>
      </c>
      <c r="E1613" s="161" t="str">
        <f ca="1">IF(ISERROR($S1613),"",OFFSET('Smelter Reference List'!$D$4,$S1613-4,0)&amp;"")</f>
        <v/>
      </c>
      <c r="F1613" s="161" t="str">
        <f ca="1">IF(ISERROR($S1613),"",OFFSET('Smelter Reference List'!$E$4,$S1613-4,0))</f>
        <v/>
      </c>
      <c r="G1613" s="161" t="str">
        <f ca="1">IF(C1613=$U$4,"Enter smelter details", IF(ISERROR($S1613),"",OFFSET('Smelter Reference List'!$F$4,$S1613-4,0)))</f>
        <v/>
      </c>
      <c r="H1613" s="247" t="str">
        <f ca="1">IF(ISERROR($S1613),"",OFFSET('Smelter Reference List'!$G$4,$S1613-4,0))</f>
        <v/>
      </c>
      <c r="I1613" s="248" t="str">
        <f ca="1">IF(ISERROR($S1613),"",OFFSET('Smelter Reference List'!$H$4,$S1613-4,0))</f>
        <v/>
      </c>
      <c r="J1613" s="248" t="str">
        <f ca="1">IF(ISERROR($S1613),"",OFFSET('Smelter Reference List'!$I$4,$S1613-4,0))</f>
        <v/>
      </c>
      <c r="K1613" s="245"/>
      <c r="L1613" s="245"/>
      <c r="M1613" s="245"/>
      <c r="N1613" s="245"/>
      <c r="O1613" s="245"/>
      <c r="P1613" s="245"/>
      <c r="Q1613" s="246"/>
      <c r="R1613" s="233"/>
      <c r="S1613" s="234" t="e">
        <f>IF(C1613="",NA(),MATCH($B1613&amp;$C1613,'Smelter Reference List'!$J:$J,0))</f>
        <v>#N/A</v>
      </c>
      <c r="T1613" s="235"/>
      <c r="U1613" s="235">
        <f t="shared" ca="1" si="50"/>
        <v>0</v>
      </c>
      <c r="V1613" s="235"/>
      <c r="W1613" s="235"/>
      <c r="Y1613" s="228" t="str">
        <f t="shared" si="51"/>
        <v/>
      </c>
    </row>
    <row r="1614" spans="1:25" s="228" customFormat="1" ht="20.25">
      <c r="A1614" s="257"/>
      <c r="B1614" s="232" t="str">
        <f>IF(LEN(A1614)=0,"",INDEX('Smelter Reference List'!$A:$A,MATCH($A1614,'Smelter Reference List'!$E:$E,0)))</f>
        <v/>
      </c>
      <c r="C1614" s="297" t="str">
        <f>IF(LEN(A1614)=0,"",INDEX('Smelter Reference List'!$C:$C,MATCH($A1614,'Smelter Reference List'!$E:$E,0)))</f>
        <v/>
      </c>
      <c r="D1614" s="161" t="str">
        <f ca="1">IF(ISERROR($S1614),"",OFFSET('Smelter Reference List'!$C$4,$S1614-4,0)&amp;"")</f>
        <v/>
      </c>
      <c r="E1614" s="161" t="str">
        <f ca="1">IF(ISERROR($S1614),"",OFFSET('Smelter Reference List'!$D$4,$S1614-4,0)&amp;"")</f>
        <v/>
      </c>
      <c r="F1614" s="161" t="str">
        <f ca="1">IF(ISERROR($S1614),"",OFFSET('Smelter Reference List'!$E$4,$S1614-4,0))</f>
        <v/>
      </c>
      <c r="G1614" s="161" t="str">
        <f ca="1">IF(C1614=$U$4,"Enter smelter details", IF(ISERROR($S1614),"",OFFSET('Smelter Reference List'!$F$4,$S1614-4,0)))</f>
        <v/>
      </c>
      <c r="H1614" s="247" t="str">
        <f ca="1">IF(ISERROR($S1614),"",OFFSET('Smelter Reference List'!$G$4,$S1614-4,0))</f>
        <v/>
      </c>
      <c r="I1614" s="248" t="str">
        <f ca="1">IF(ISERROR($S1614),"",OFFSET('Smelter Reference List'!$H$4,$S1614-4,0))</f>
        <v/>
      </c>
      <c r="J1614" s="248" t="str">
        <f ca="1">IF(ISERROR($S1614),"",OFFSET('Smelter Reference List'!$I$4,$S1614-4,0))</f>
        <v/>
      </c>
      <c r="K1614" s="245"/>
      <c r="L1614" s="245"/>
      <c r="M1614" s="245"/>
      <c r="N1614" s="245"/>
      <c r="O1614" s="245"/>
      <c r="P1614" s="245"/>
      <c r="Q1614" s="246"/>
      <c r="R1614" s="233"/>
      <c r="S1614" s="234" t="e">
        <f>IF(C1614="",NA(),MATCH($B1614&amp;$C1614,'Smelter Reference List'!$J:$J,0))</f>
        <v>#N/A</v>
      </c>
      <c r="T1614" s="235"/>
      <c r="U1614" s="235">
        <f t="shared" ca="1" si="50"/>
        <v>0</v>
      </c>
      <c r="V1614" s="235"/>
      <c r="W1614" s="235"/>
      <c r="Y1614" s="228" t="str">
        <f t="shared" si="51"/>
        <v/>
      </c>
    </row>
    <row r="1615" spans="1:25" s="228" customFormat="1" ht="20.25">
      <c r="A1615" s="257"/>
      <c r="B1615" s="232" t="str">
        <f>IF(LEN(A1615)=0,"",INDEX('Smelter Reference List'!$A:$A,MATCH($A1615,'Smelter Reference List'!$E:$E,0)))</f>
        <v/>
      </c>
      <c r="C1615" s="297" t="str">
        <f>IF(LEN(A1615)=0,"",INDEX('Smelter Reference List'!$C:$C,MATCH($A1615,'Smelter Reference List'!$E:$E,0)))</f>
        <v/>
      </c>
      <c r="D1615" s="161" t="str">
        <f ca="1">IF(ISERROR($S1615),"",OFFSET('Smelter Reference List'!$C$4,$S1615-4,0)&amp;"")</f>
        <v/>
      </c>
      <c r="E1615" s="161" t="str">
        <f ca="1">IF(ISERROR($S1615),"",OFFSET('Smelter Reference List'!$D$4,$S1615-4,0)&amp;"")</f>
        <v/>
      </c>
      <c r="F1615" s="161" t="str">
        <f ca="1">IF(ISERROR($S1615),"",OFFSET('Smelter Reference List'!$E$4,$S1615-4,0))</f>
        <v/>
      </c>
      <c r="G1615" s="161" t="str">
        <f ca="1">IF(C1615=$U$4,"Enter smelter details", IF(ISERROR($S1615),"",OFFSET('Smelter Reference List'!$F$4,$S1615-4,0)))</f>
        <v/>
      </c>
      <c r="H1615" s="247" t="str">
        <f ca="1">IF(ISERROR($S1615),"",OFFSET('Smelter Reference List'!$G$4,$S1615-4,0))</f>
        <v/>
      </c>
      <c r="I1615" s="248" t="str">
        <f ca="1">IF(ISERROR($S1615),"",OFFSET('Smelter Reference List'!$H$4,$S1615-4,0))</f>
        <v/>
      </c>
      <c r="J1615" s="248" t="str">
        <f ca="1">IF(ISERROR($S1615),"",OFFSET('Smelter Reference List'!$I$4,$S1615-4,0))</f>
        <v/>
      </c>
      <c r="K1615" s="245"/>
      <c r="L1615" s="245"/>
      <c r="M1615" s="245"/>
      <c r="N1615" s="245"/>
      <c r="O1615" s="245"/>
      <c r="P1615" s="245"/>
      <c r="Q1615" s="246"/>
      <c r="R1615" s="233"/>
      <c r="S1615" s="234" t="e">
        <f>IF(C1615="",NA(),MATCH($B1615&amp;$C1615,'Smelter Reference List'!$J:$J,0))</f>
        <v>#N/A</v>
      </c>
      <c r="T1615" s="235"/>
      <c r="U1615" s="235">
        <f t="shared" ca="1" si="50"/>
        <v>0</v>
      </c>
      <c r="V1615" s="235"/>
      <c r="W1615" s="235"/>
      <c r="Y1615" s="228" t="str">
        <f t="shared" si="51"/>
        <v/>
      </c>
    </row>
    <row r="1616" spans="1:25" s="228" customFormat="1" ht="20.25">
      <c r="A1616" s="257"/>
      <c r="B1616" s="232" t="str">
        <f>IF(LEN(A1616)=0,"",INDEX('Smelter Reference List'!$A:$A,MATCH($A1616,'Smelter Reference List'!$E:$E,0)))</f>
        <v/>
      </c>
      <c r="C1616" s="297" t="str">
        <f>IF(LEN(A1616)=0,"",INDEX('Smelter Reference List'!$C:$C,MATCH($A1616,'Smelter Reference List'!$E:$E,0)))</f>
        <v/>
      </c>
      <c r="D1616" s="161" t="str">
        <f ca="1">IF(ISERROR($S1616),"",OFFSET('Smelter Reference List'!$C$4,$S1616-4,0)&amp;"")</f>
        <v/>
      </c>
      <c r="E1616" s="161" t="str">
        <f ca="1">IF(ISERROR($S1616),"",OFFSET('Smelter Reference List'!$D$4,$S1616-4,0)&amp;"")</f>
        <v/>
      </c>
      <c r="F1616" s="161" t="str">
        <f ca="1">IF(ISERROR($S1616),"",OFFSET('Smelter Reference List'!$E$4,$S1616-4,0))</f>
        <v/>
      </c>
      <c r="G1616" s="161" t="str">
        <f ca="1">IF(C1616=$U$4,"Enter smelter details", IF(ISERROR($S1616),"",OFFSET('Smelter Reference List'!$F$4,$S1616-4,0)))</f>
        <v/>
      </c>
      <c r="H1616" s="247" t="str">
        <f ca="1">IF(ISERROR($S1616),"",OFFSET('Smelter Reference List'!$G$4,$S1616-4,0))</f>
        <v/>
      </c>
      <c r="I1616" s="248" t="str">
        <f ca="1">IF(ISERROR($S1616),"",OFFSET('Smelter Reference List'!$H$4,$S1616-4,0))</f>
        <v/>
      </c>
      <c r="J1616" s="248" t="str">
        <f ca="1">IF(ISERROR($S1616),"",OFFSET('Smelter Reference List'!$I$4,$S1616-4,0))</f>
        <v/>
      </c>
      <c r="K1616" s="245"/>
      <c r="L1616" s="245"/>
      <c r="M1616" s="245"/>
      <c r="N1616" s="245"/>
      <c r="O1616" s="245"/>
      <c r="P1616" s="245"/>
      <c r="Q1616" s="246"/>
      <c r="R1616" s="233"/>
      <c r="S1616" s="234" t="e">
        <f>IF(C1616="",NA(),MATCH($B1616&amp;$C1616,'Smelter Reference List'!$J:$J,0))</f>
        <v>#N/A</v>
      </c>
      <c r="T1616" s="235"/>
      <c r="U1616" s="235">
        <f t="shared" ca="1" si="50"/>
        <v>0</v>
      </c>
      <c r="V1616" s="235"/>
      <c r="W1616" s="235"/>
      <c r="Y1616" s="228" t="str">
        <f t="shared" si="51"/>
        <v/>
      </c>
    </row>
    <row r="1617" spans="1:25" s="228" customFormat="1" ht="20.25">
      <c r="A1617" s="257"/>
      <c r="B1617" s="232" t="str">
        <f>IF(LEN(A1617)=0,"",INDEX('Smelter Reference List'!$A:$A,MATCH($A1617,'Smelter Reference List'!$E:$E,0)))</f>
        <v/>
      </c>
      <c r="C1617" s="297" t="str">
        <f>IF(LEN(A1617)=0,"",INDEX('Smelter Reference List'!$C:$C,MATCH($A1617,'Smelter Reference List'!$E:$E,0)))</f>
        <v/>
      </c>
      <c r="D1617" s="161" t="str">
        <f ca="1">IF(ISERROR($S1617),"",OFFSET('Smelter Reference List'!$C$4,$S1617-4,0)&amp;"")</f>
        <v/>
      </c>
      <c r="E1617" s="161" t="str">
        <f ca="1">IF(ISERROR($S1617),"",OFFSET('Smelter Reference List'!$D$4,$S1617-4,0)&amp;"")</f>
        <v/>
      </c>
      <c r="F1617" s="161" t="str">
        <f ca="1">IF(ISERROR($S1617),"",OFFSET('Smelter Reference List'!$E$4,$S1617-4,0))</f>
        <v/>
      </c>
      <c r="G1617" s="161" t="str">
        <f ca="1">IF(C1617=$U$4,"Enter smelter details", IF(ISERROR($S1617),"",OFFSET('Smelter Reference List'!$F$4,$S1617-4,0)))</f>
        <v/>
      </c>
      <c r="H1617" s="247" t="str">
        <f ca="1">IF(ISERROR($S1617),"",OFFSET('Smelter Reference List'!$G$4,$S1617-4,0))</f>
        <v/>
      </c>
      <c r="I1617" s="248" t="str">
        <f ca="1">IF(ISERROR($S1617),"",OFFSET('Smelter Reference List'!$H$4,$S1617-4,0))</f>
        <v/>
      </c>
      <c r="J1617" s="248" t="str">
        <f ca="1">IF(ISERROR($S1617),"",OFFSET('Smelter Reference List'!$I$4,$S1617-4,0))</f>
        <v/>
      </c>
      <c r="K1617" s="245"/>
      <c r="L1617" s="245"/>
      <c r="M1617" s="245"/>
      <c r="N1617" s="245"/>
      <c r="O1617" s="245"/>
      <c r="P1617" s="245"/>
      <c r="Q1617" s="246"/>
      <c r="R1617" s="233"/>
      <c r="S1617" s="234" t="e">
        <f>IF(C1617="",NA(),MATCH($B1617&amp;$C1617,'Smelter Reference List'!$J:$J,0))</f>
        <v>#N/A</v>
      </c>
      <c r="T1617" s="235"/>
      <c r="U1617" s="235">
        <f t="shared" ca="1" si="50"/>
        <v>0</v>
      </c>
      <c r="V1617" s="235"/>
      <c r="W1617" s="235"/>
      <c r="Y1617" s="228" t="str">
        <f t="shared" si="51"/>
        <v/>
      </c>
    </row>
    <row r="1618" spans="1:25" s="228" customFormat="1" ht="20.25">
      <c r="A1618" s="257"/>
      <c r="B1618" s="232" t="str">
        <f>IF(LEN(A1618)=0,"",INDEX('Smelter Reference List'!$A:$A,MATCH($A1618,'Smelter Reference List'!$E:$E,0)))</f>
        <v/>
      </c>
      <c r="C1618" s="297" t="str">
        <f>IF(LEN(A1618)=0,"",INDEX('Smelter Reference List'!$C:$C,MATCH($A1618,'Smelter Reference List'!$E:$E,0)))</f>
        <v/>
      </c>
      <c r="D1618" s="161" t="str">
        <f ca="1">IF(ISERROR($S1618),"",OFFSET('Smelter Reference List'!$C$4,$S1618-4,0)&amp;"")</f>
        <v/>
      </c>
      <c r="E1618" s="161" t="str">
        <f ca="1">IF(ISERROR($S1618),"",OFFSET('Smelter Reference List'!$D$4,$S1618-4,0)&amp;"")</f>
        <v/>
      </c>
      <c r="F1618" s="161" t="str">
        <f ca="1">IF(ISERROR($S1618),"",OFFSET('Smelter Reference List'!$E$4,$S1618-4,0))</f>
        <v/>
      </c>
      <c r="G1618" s="161" t="str">
        <f ca="1">IF(C1618=$U$4,"Enter smelter details", IF(ISERROR($S1618),"",OFFSET('Smelter Reference List'!$F$4,$S1618-4,0)))</f>
        <v/>
      </c>
      <c r="H1618" s="247" t="str">
        <f ca="1">IF(ISERROR($S1618),"",OFFSET('Smelter Reference List'!$G$4,$S1618-4,0))</f>
        <v/>
      </c>
      <c r="I1618" s="248" t="str">
        <f ca="1">IF(ISERROR($S1618),"",OFFSET('Smelter Reference List'!$H$4,$S1618-4,0))</f>
        <v/>
      </c>
      <c r="J1618" s="248" t="str">
        <f ca="1">IF(ISERROR($S1618),"",OFFSET('Smelter Reference List'!$I$4,$S1618-4,0))</f>
        <v/>
      </c>
      <c r="K1618" s="245"/>
      <c r="L1618" s="245"/>
      <c r="M1618" s="245"/>
      <c r="N1618" s="245"/>
      <c r="O1618" s="245"/>
      <c r="P1618" s="245"/>
      <c r="Q1618" s="246"/>
      <c r="R1618" s="233"/>
      <c r="S1618" s="234" t="e">
        <f>IF(C1618="",NA(),MATCH($B1618&amp;$C1618,'Smelter Reference List'!$J:$J,0))</f>
        <v>#N/A</v>
      </c>
      <c r="T1618" s="235"/>
      <c r="U1618" s="235">
        <f t="shared" ca="1" si="50"/>
        <v>0</v>
      </c>
      <c r="V1618" s="235"/>
      <c r="W1618" s="235"/>
      <c r="Y1618" s="228" t="str">
        <f t="shared" si="51"/>
        <v/>
      </c>
    </row>
    <row r="1619" spans="1:25" s="228" customFormat="1" ht="20.25">
      <c r="A1619" s="257"/>
      <c r="B1619" s="232" t="str">
        <f>IF(LEN(A1619)=0,"",INDEX('Smelter Reference List'!$A:$A,MATCH($A1619,'Smelter Reference List'!$E:$E,0)))</f>
        <v/>
      </c>
      <c r="C1619" s="297" t="str">
        <f>IF(LEN(A1619)=0,"",INDEX('Smelter Reference List'!$C:$C,MATCH($A1619,'Smelter Reference List'!$E:$E,0)))</f>
        <v/>
      </c>
      <c r="D1619" s="161" t="str">
        <f ca="1">IF(ISERROR($S1619),"",OFFSET('Smelter Reference List'!$C$4,$S1619-4,0)&amp;"")</f>
        <v/>
      </c>
      <c r="E1619" s="161" t="str">
        <f ca="1">IF(ISERROR($S1619),"",OFFSET('Smelter Reference List'!$D$4,$S1619-4,0)&amp;"")</f>
        <v/>
      </c>
      <c r="F1619" s="161" t="str">
        <f ca="1">IF(ISERROR($S1619),"",OFFSET('Smelter Reference List'!$E$4,$S1619-4,0))</f>
        <v/>
      </c>
      <c r="G1619" s="161" t="str">
        <f ca="1">IF(C1619=$U$4,"Enter smelter details", IF(ISERROR($S1619),"",OFFSET('Smelter Reference List'!$F$4,$S1619-4,0)))</f>
        <v/>
      </c>
      <c r="H1619" s="247" t="str">
        <f ca="1">IF(ISERROR($S1619),"",OFFSET('Smelter Reference List'!$G$4,$S1619-4,0))</f>
        <v/>
      </c>
      <c r="I1619" s="248" t="str">
        <f ca="1">IF(ISERROR($S1619),"",OFFSET('Smelter Reference List'!$H$4,$S1619-4,0))</f>
        <v/>
      </c>
      <c r="J1619" s="248" t="str">
        <f ca="1">IF(ISERROR($S1619),"",OFFSET('Smelter Reference List'!$I$4,$S1619-4,0))</f>
        <v/>
      </c>
      <c r="K1619" s="245"/>
      <c r="L1619" s="245"/>
      <c r="M1619" s="245"/>
      <c r="N1619" s="245"/>
      <c r="O1619" s="245"/>
      <c r="P1619" s="245"/>
      <c r="Q1619" s="246"/>
      <c r="R1619" s="233"/>
      <c r="S1619" s="234" t="e">
        <f>IF(C1619="",NA(),MATCH($B1619&amp;$C1619,'Smelter Reference List'!$J:$J,0))</f>
        <v>#N/A</v>
      </c>
      <c r="T1619" s="235"/>
      <c r="U1619" s="235">
        <f t="shared" ca="1" si="50"/>
        <v>0</v>
      </c>
      <c r="V1619" s="235"/>
      <c r="W1619" s="235"/>
      <c r="Y1619" s="228" t="str">
        <f t="shared" si="51"/>
        <v/>
      </c>
    </row>
    <row r="1620" spans="1:25" s="228" customFormat="1" ht="20.25">
      <c r="A1620" s="257"/>
      <c r="B1620" s="232" t="str">
        <f>IF(LEN(A1620)=0,"",INDEX('Smelter Reference List'!$A:$A,MATCH($A1620,'Smelter Reference List'!$E:$E,0)))</f>
        <v/>
      </c>
      <c r="C1620" s="297" t="str">
        <f>IF(LEN(A1620)=0,"",INDEX('Smelter Reference List'!$C:$C,MATCH($A1620,'Smelter Reference List'!$E:$E,0)))</f>
        <v/>
      </c>
      <c r="D1620" s="161" t="str">
        <f ca="1">IF(ISERROR($S1620),"",OFFSET('Smelter Reference List'!$C$4,$S1620-4,0)&amp;"")</f>
        <v/>
      </c>
      <c r="E1620" s="161" t="str">
        <f ca="1">IF(ISERROR($S1620),"",OFFSET('Smelter Reference List'!$D$4,$S1620-4,0)&amp;"")</f>
        <v/>
      </c>
      <c r="F1620" s="161" t="str">
        <f ca="1">IF(ISERROR($S1620),"",OFFSET('Smelter Reference List'!$E$4,$S1620-4,0))</f>
        <v/>
      </c>
      <c r="G1620" s="161" t="str">
        <f ca="1">IF(C1620=$U$4,"Enter smelter details", IF(ISERROR($S1620),"",OFFSET('Smelter Reference List'!$F$4,$S1620-4,0)))</f>
        <v/>
      </c>
      <c r="H1620" s="247" t="str">
        <f ca="1">IF(ISERROR($S1620),"",OFFSET('Smelter Reference List'!$G$4,$S1620-4,0))</f>
        <v/>
      </c>
      <c r="I1620" s="248" t="str">
        <f ca="1">IF(ISERROR($S1620),"",OFFSET('Smelter Reference List'!$H$4,$S1620-4,0))</f>
        <v/>
      </c>
      <c r="J1620" s="248" t="str">
        <f ca="1">IF(ISERROR($S1620),"",OFFSET('Smelter Reference List'!$I$4,$S1620-4,0))</f>
        <v/>
      </c>
      <c r="K1620" s="245"/>
      <c r="L1620" s="245"/>
      <c r="M1620" s="245"/>
      <c r="N1620" s="245"/>
      <c r="O1620" s="245"/>
      <c r="P1620" s="245"/>
      <c r="Q1620" s="246"/>
      <c r="R1620" s="233"/>
      <c r="S1620" s="234" t="e">
        <f>IF(C1620="",NA(),MATCH($B1620&amp;$C1620,'Smelter Reference List'!$J:$J,0))</f>
        <v>#N/A</v>
      </c>
      <c r="T1620" s="235"/>
      <c r="U1620" s="235">
        <f t="shared" ca="1" si="50"/>
        <v>0</v>
      </c>
      <c r="V1620" s="235"/>
      <c r="W1620" s="235"/>
      <c r="Y1620" s="228" t="str">
        <f t="shared" si="51"/>
        <v/>
      </c>
    </row>
    <row r="1621" spans="1:25" s="228" customFormat="1" ht="20.25">
      <c r="A1621" s="257"/>
      <c r="B1621" s="232" t="str">
        <f>IF(LEN(A1621)=0,"",INDEX('Smelter Reference List'!$A:$A,MATCH($A1621,'Smelter Reference List'!$E:$E,0)))</f>
        <v/>
      </c>
      <c r="C1621" s="297" t="str">
        <f>IF(LEN(A1621)=0,"",INDEX('Smelter Reference List'!$C:$C,MATCH($A1621,'Smelter Reference List'!$E:$E,0)))</f>
        <v/>
      </c>
      <c r="D1621" s="161" t="str">
        <f ca="1">IF(ISERROR($S1621),"",OFFSET('Smelter Reference List'!$C$4,$S1621-4,0)&amp;"")</f>
        <v/>
      </c>
      <c r="E1621" s="161" t="str">
        <f ca="1">IF(ISERROR($S1621),"",OFFSET('Smelter Reference List'!$D$4,$S1621-4,0)&amp;"")</f>
        <v/>
      </c>
      <c r="F1621" s="161" t="str">
        <f ca="1">IF(ISERROR($S1621),"",OFFSET('Smelter Reference List'!$E$4,$S1621-4,0))</f>
        <v/>
      </c>
      <c r="G1621" s="161" t="str">
        <f ca="1">IF(C1621=$U$4,"Enter smelter details", IF(ISERROR($S1621),"",OFFSET('Smelter Reference List'!$F$4,$S1621-4,0)))</f>
        <v/>
      </c>
      <c r="H1621" s="247" t="str">
        <f ca="1">IF(ISERROR($S1621),"",OFFSET('Smelter Reference List'!$G$4,$S1621-4,0))</f>
        <v/>
      </c>
      <c r="I1621" s="248" t="str">
        <f ca="1">IF(ISERROR($S1621),"",OFFSET('Smelter Reference List'!$H$4,$S1621-4,0))</f>
        <v/>
      </c>
      <c r="J1621" s="248" t="str">
        <f ca="1">IF(ISERROR($S1621),"",OFFSET('Smelter Reference List'!$I$4,$S1621-4,0))</f>
        <v/>
      </c>
      <c r="K1621" s="245"/>
      <c r="L1621" s="245"/>
      <c r="M1621" s="245"/>
      <c r="N1621" s="245"/>
      <c r="O1621" s="245"/>
      <c r="P1621" s="245"/>
      <c r="Q1621" s="246"/>
      <c r="R1621" s="233"/>
      <c r="S1621" s="234" t="e">
        <f>IF(C1621="",NA(),MATCH($B1621&amp;$C1621,'Smelter Reference List'!$J:$J,0))</f>
        <v>#N/A</v>
      </c>
      <c r="T1621" s="235"/>
      <c r="U1621" s="235">
        <f t="shared" ca="1" si="50"/>
        <v>0</v>
      </c>
      <c r="V1621" s="235"/>
      <c r="W1621" s="235"/>
      <c r="Y1621" s="228" t="str">
        <f t="shared" si="51"/>
        <v/>
      </c>
    </row>
    <row r="1622" spans="1:25" s="228" customFormat="1" ht="20.25">
      <c r="A1622" s="257"/>
      <c r="B1622" s="232" t="str">
        <f>IF(LEN(A1622)=0,"",INDEX('Smelter Reference List'!$A:$A,MATCH($A1622,'Smelter Reference List'!$E:$E,0)))</f>
        <v/>
      </c>
      <c r="C1622" s="297" t="str">
        <f>IF(LEN(A1622)=0,"",INDEX('Smelter Reference List'!$C:$C,MATCH($A1622,'Smelter Reference List'!$E:$E,0)))</f>
        <v/>
      </c>
      <c r="D1622" s="161" t="str">
        <f ca="1">IF(ISERROR($S1622),"",OFFSET('Smelter Reference List'!$C$4,$S1622-4,0)&amp;"")</f>
        <v/>
      </c>
      <c r="E1622" s="161" t="str">
        <f ca="1">IF(ISERROR($S1622),"",OFFSET('Smelter Reference List'!$D$4,$S1622-4,0)&amp;"")</f>
        <v/>
      </c>
      <c r="F1622" s="161" t="str">
        <f ca="1">IF(ISERROR($S1622),"",OFFSET('Smelter Reference List'!$E$4,$S1622-4,0))</f>
        <v/>
      </c>
      <c r="G1622" s="161" t="str">
        <f ca="1">IF(C1622=$U$4,"Enter smelter details", IF(ISERROR($S1622),"",OFFSET('Smelter Reference List'!$F$4,$S1622-4,0)))</f>
        <v/>
      </c>
      <c r="H1622" s="247" t="str">
        <f ca="1">IF(ISERROR($S1622),"",OFFSET('Smelter Reference List'!$G$4,$S1622-4,0))</f>
        <v/>
      </c>
      <c r="I1622" s="248" t="str">
        <f ca="1">IF(ISERROR($S1622),"",OFFSET('Smelter Reference List'!$H$4,$S1622-4,0))</f>
        <v/>
      </c>
      <c r="J1622" s="248" t="str">
        <f ca="1">IF(ISERROR($S1622),"",OFFSET('Smelter Reference List'!$I$4,$S1622-4,0))</f>
        <v/>
      </c>
      <c r="K1622" s="245"/>
      <c r="L1622" s="245"/>
      <c r="M1622" s="245"/>
      <c r="N1622" s="245"/>
      <c r="O1622" s="245"/>
      <c r="P1622" s="245"/>
      <c r="Q1622" s="246"/>
      <c r="R1622" s="233"/>
      <c r="S1622" s="234" t="e">
        <f>IF(C1622="",NA(),MATCH($B1622&amp;$C1622,'Smelter Reference List'!$J:$J,0))</f>
        <v>#N/A</v>
      </c>
      <c r="T1622" s="235"/>
      <c r="U1622" s="235">
        <f t="shared" ca="1" si="50"/>
        <v>0</v>
      </c>
      <c r="V1622" s="235"/>
      <c r="W1622" s="235"/>
      <c r="Y1622" s="228" t="str">
        <f t="shared" si="51"/>
        <v/>
      </c>
    </row>
    <row r="1623" spans="1:25" s="228" customFormat="1" ht="20.25">
      <c r="A1623" s="257"/>
      <c r="B1623" s="232" t="str">
        <f>IF(LEN(A1623)=0,"",INDEX('Smelter Reference List'!$A:$A,MATCH($A1623,'Smelter Reference List'!$E:$E,0)))</f>
        <v/>
      </c>
      <c r="C1623" s="297" t="str">
        <f>IF(LEN(A1623)=0,"",INDEX('Smelter Reference List'!$C:$C,MATCH($A1623,'Smelter Reference List'!$E:$E,0)))</f>
        <v/>
      </c>
      <c r="D1623" s="161" t="str">
        <f ca="1">IF(ISERROR($S1623),"",OFFSET('Smelter Reference List'!$C$4,$S1623-4,0)&amp;"")</f>
        <v/>
      </c>
      <c r="E1623" s="161" t="str">
        <f ca="1">IF(ISERROR($S1623),"",OFFSET('Smelter Reference List'!$D$4,$S1623-4,0)&amp;"")</f>
        <v/>
      </c>
      <c r="F1623" s="161" t="str">
        <f ca="1">IF(ISERROR($S1623),"",OFFSET('Smelter Reference List'!$E$4,$S1623-4,0))</f>
        <v/>
      </c>
      <c r="G1623" s="161" t="str">
        <f ca="1">IF(C1623=$U$4,"Enter smelter details", IF(ISERROR($S1623),"",OFFSET('Smelter Reference List'!$F$4,$S1623-4,0)))</f>
        <v/>
      </c>
      <c r="H1623" s="247" t="str">
        <f ca="1">IF(ISERROR($S1623),"",OFFSET('Smelter Reference List'!$G$4,$S1623-4,0))</f>
        <v/>
      </c>
      <c r="I1623" s="248" t="str">
        <f ca="1">IF(ISERROR($S1623),"",OFFSET('Smelter Reference List'!$H$4,$S1623-4,0))</f>
        <v/>
      </c>
      <c r="J1623" s="248" t="str">
        <f ca="1">IF(ISERROR($S1623),"",OFFSET('Smelter Reference List'!$I$4,$S1623-4,0))</f>
        <v/>
      </c>
      <c r="K1623" s="245"/>
      <c r="L1623" s="245"/>
      <c r="M1623" s="245"/>
      <c r="N1623" s="245"/>
      <c r="O1623" s="245"/>
      <c r="P1623" s="245"/>
      <c r="Q1623" s="246"/>
      <c r="R1623" s="233"/>
      <c r="S1623" s="234" t="e">
        <f>IF(C1623="",NA(),MATCH($B1623&amp;$C1623,'Smelter Reference List'!$J:$J,0))</f>
        <v>#N/A</v>
      </c>
      <c r="T1623" s="235"/>
      <c r="U1623" s="235">
        <f t="shared" ca="1" si="50"/>
        <v>0</v>
      </c>
      <c r="V1623" s="235"/>
      <c r="W1623" s="235"/>
      <c r="Y1623" s="228" t="str">
        <f t="shared" si="51"/>
        <v/>
      </c>
    </row>
    <row r="1624" spans="1:25" s="228" customFormat="1" ht="20.25">
      <c r="A1624" s="257"/>
      <c r="B1624" s="232" t="str">
        <f>IF(LEN(A1624)=0,"",INDEX('Smelter Reference List'!$A:$A,MATCH($A1624,'Smelter Reference List'!$E:$E,0)))</f>
        <v/>
      </c>
      <c r="C1624" s="297" t="str">
        <f>IF(LEN(A1624)=0,"",INDEX('Smelter Reference List'!$C:$C,MATCH($A1624,'Smelter Reference List'!$E:$E,0)))</f>
        <v/>
      </c>
      <c r="D1624" s="161" t="str">
        <f ca="1">IF(ISERROR($S1624),"",OFFSET('Smelter Reference List'!$C$4,$S1624-4,0)&amp;"")</f>
        <v/>
      </c>
      <c r="E1624" s="161" t="str">
        <f ca="1">IF(ISERROR($S1624),"",OFFSET('Smelter Reference List'!$D$4,$S1624-4,0)&amp;"")</f>
        <v/>
      </c>
      <c r="F1624" s="161" t="str">
        <f ca="1">IF(ISERROR($S1624),"",OFFSET('Smelter Reference List'!$E$4,$S1624-4,0))</f>
        <v/>
      </c>
      <c r="G1624" s="161" t="str">
        <f ca="1">IF(C1624=$U$4,"Enter smelter details", IF(ISERROR($S1624),"",OFFSET('Smelter Reference List'!$F$4,$S1624-4,0)))</f>
        <v/>
      </c>
      <c r="H1624" s="247" t="str">
        <f ca="1">IF(ISERROR($S1624),"",OFFSET('Smelter Reference List'!$G$4,$S1624-4,0))</f>
        <v/>
      </c>
      <c r="I1624" s="248" t="str">
        <f ca="1">IF(ISERROR($S1624),"",OFFSET('Smelter Reference List'!$H$4,$S1624-4,0))</f>
        <v/>
      </c>
      <c r="J1624" s="248" t="str">
        <f ca="1">IF(ISERROR($S1624),"",OFFSET('Smelter Reference List'!$I$4,$S1624-4,0))</f>
        <v/>
      </c>
      <c r="K1624" s="245"/>
      <c r="L1624" s="245"/>
      <c r="M1624" s="245"/>
      <c r="N1624" s="245"/>
      <c r="O1624" s="245"/>
      <c r="P1624" s="245"/>
      <c r="Q1624" s="246"/>
      <c r="R1624" s="233"/>
      <c r="S1624" s="234" t="e">
        <f>IF(C1624="",NA(),MATCH($B1624&amp;$C1624,'Smelter Reference List'!$J:$J,0))</f>
        <v>#N/A</v>
      </c>
      <c r="T1624" s="235"/>
      <c r="U1624" s="235">
        <f t="shared" ca="1" si="50"/>
        <v>0</v>
      </c>
      <c r="V1624" s="235"/>
      <c r="W1624" s="235"/>
      <c r="Y1624" s="228" t="str">
        <f t="shared" si="51"/>
        <v/>
      </c>
    </row>
    <row r="1625" spans="1:25" s="228" customFormat="1" ht="20.25">
      <c r="A1625" s="257"/>
      <c r="B1625" s="232" t="str">
        <f>IF(LEN(A1625)=0,"",INDEX('Smelter Reference List'!$A:$A,MATCH($A1625,'Smelter Reference List'!$E:$E,0)))</f>
        <v/>
      </c>
      <c r="C1625" s="297" t="str">
        <f>IF(LEN(A1625)=0,"",INDEX('Smelter Reference List'!$C:$C,MATCH($A1625,'Smelter Reference List'!$E:$E,0)))</f>
        <v/>
      </c>
      <c r="D1625" s="161" t="str">
        <f ca="1">IF(ISERROR($S1625),"",OFFSET('Smelter Reference List'!$C$4,$S1625-4,0)&amp;"")</f>
        <v/>
      </c>
      <c r="E1625" s="161" t="str">
        <f ca="1">IF(ISERROR($S1625),"",OFFSET('Smelter Reference List'!$D$4,$S1625-4,0)&amp;"")</f>
        <v/>
      </c>
      <c r="F1625" s="161" t="str">
        <f ca="1">IF(ISERROR($S1625),"",OFFSET('Smelter Reference List'!$E$4,$S1625-4,0))</f>
        <v/>
      </c>
      <c r="G1625" s="161" t="str">
        <f ca="1">IF(C1625=$U$4,"Enter smelter details", IF(ISERROR($S1625),"",OFFSET('Smelter Reference List'!$F$4,$S1625-4,0)))</f>
        <v/>
      </c>
      <c r="H1625" s="247" t="str">
        <f ca="1">IF(ISERROR($S1625),"",OFFSET('Smelter Reference List'!$G$4,$S1625-4,0))</f>
        <v/>
      </c>
      <c r="I1625" s="248" t="str">
        <f ca="1">IF(ISERROR($S1625),"",OFFSET('Smelter Reference List'!$H$4,$S1625-4,0))</f>
        <v/>
      </c>
      <c r="J1625" s="248" t="str">
        <f ca="1">IF(ISERROR($S1625),"",OFFSET('Smelter Reference List'!$I$4,$S1625-4,0))</f>
        <v/>
      </c>
      <c r="K1625" s="245"/>
      <c r="L1625" s="245"/>
      <c r="M1625" s="245"/>
      <c r="N1625" s="245"/>
      <c r="O1625" s="245"/>
      <c r="P1625" s="245"/>
      <c r="Q1625" s="246"/>
      <c r="R1625" s="233"/>
      <c r="S1625" s="234" t="e">
        <f>IF(C1625="",NA(),MATCH($B1625&amp;$C1625,'Smelter Reference List'!$J:$J,0))</f>
        <v>#N/A</v>
      </c>
      <c r="T1625" s="235"/>
      <c r="U1625" s="235">
        <f t="shared" ca="1" si="50"/>
        <v>0</v>
      </c>
      <c r="V1625" s="235"/>
      <c r="W1625" s="235"/>
      <c r="Y1625" s="228" t="str">
        <f t="shared" si="51"/>
        <v/>
      </c>
    </row>
    <row r="1626" spans="1:25" s="228" customFormat="1" ht="20.25">
      <c r="A1626" s="257"/>
      <c r="B1626" s="232" t="str">
        <f>IF(LEN(A1626)=0,"",INDEX('Smelter Reference List'!$A:$A,MATCH($A1626,'Smelter Reference List'!$E:$E,0)))</f>
        <v/>
      </c>
      <c r="C1626" s="297" t="str">
        <f>IF(LEN(A1626)=0,"",INDEX('Smelter Reference List'!$C:$C,MATCH($A1626,'Smelter Reference List'!$E:$E,0)))</f>
        <v/>
      </c>
      <c r="D1626" s="161" t="str">
        <f ca="1">IF(ISERROR($S1626),"",OFFSET('Smelter Reference List'!$C$4,$S1626-4,0)&amp;"")</f>
        <v/>
      </c>
      <c r="E1626" s="161" t="str">
        <f ca="1">IF(ISERROR($S1626),"",OFFSET('Smelter Reference List'!$D$4,$S1626-4,0)&amp;"")</f>
        <v/>
      </c>
      <c r="F1626" s="161" t="str">
        <f ca="1">IF(ISERROR($S1626),"",OFFSET('Smelter Reference List'!$E$4,$S1626-4,0))</f>
        <v/>
      </c>
      <c r="G1626" s="161" t="str">
        <f ca="1">IF(C1626=$U$4,"Enter smelter details", IF(ISERROR($S1626),"",OFFSET('Smelter Reference List'!$F$4,$S1626-4,0)))</f>
        <v/>
      </c>
      <c r="H1626" s="247" t="str">
        <f ca="1">IF(ISERROR($S1626),"",OFFSET('Smelter Reference List'!$G$4,$S1626-4,0))</f>
        <v/>
      </c>
      <c r="I1626" s="248" t="str">
        <f ca="1">IF(ISERROR($S1626),"",OFFSET('Smelter Reference List'!$H$4,$S1626-4,0))</f>
        <v/>
      </c>
      <c r="J1626" s="248" t="str">
        <f ca="1">IF(ISERROR($S1626),"",OFFSET('Smelter Reference List'!$I$4,$S1626-4,0))</f>
        <v/>
      </c>
      <c r="K1626" s="245"/>
      <c r="L1626" s="245"/>
      <c r="M1626" s="245"/>
      <c r="N1626" s="245"/>
      <c r="O1626" s="245"/>
      <c r="P1626" s="245"/>
      <c r="Q1626" s="246"/>
      <c r="R1626" s="233"/>
      <c r="S1626" s="234" t="e">
        <f>IF(C1626="",NA(),MATCH($B1626&amp;$C1626,'Smelter Reference List'!$J:$J,0))</f>
        <v>#N/A</v>
      </c>
      <c r="T1626" s="235"/>
      <c r="U1626" s="235">
        <f t="shared" ca="1" si="50"/>
        <v>0</v>
      </c>
      <c r="V1626" s="235"/>
      <c r="W1626" s="235"/>
      <c r="Y1626" s="228" t="str">
        <f t="shared" si="51"/>
        <v/>
      </c>
    </row>
    <row r="1627" spans="1:25" s="228" customFormat="1" ht="20.25">
      <c r="A1627" s="257"/>
      <c r="B1627" s="232" t="str">
        <f>IF(LEN(A1627)=0,"",INDEX('Smelter Reference List'!$A:$A,MATCH($A1627,'Smelter Reference List'!$E:$E,0)))</f>
        <v/>
      </c>
      <c r="C1627" s="297" t="str">
        <f>IF(LEN(A1627)=0,"",INDEX('Smelter Reference List'!$C:$C,MATCH($A1627,'Smelter Reference List'!$E:$E,0)))</f>
        <v/>
      </c>
      <c r="D1627" s="161" t="str">
        <f ca="1">IF(ISERROR($S1627),"",OFFSET('Smelter Reference List'!$C$4,$S1627-4,0)&amp;"")</f>
        <v/>
      </c>
      <c r="E1627" s="161" t="str">
        <f ca="1">IF(ISERROR($S1627),"",OFFSET('Smelter Reference List'!$D$4,$S1627-4,0)&amp;"")</f>
        <v/>
      </c>
      <c r="F1627" s="161" t="str">
        <f ca="1">IF(ISERROR($S1627),"",OFFSET('Smelter Reference List'!$E$4,$S1627-4,0))</f>
        <v/>
      </c>
      <c r="G1627" s="161" t="str">
        <f ca="1">IF(C1627=$U$4,"Enter smelter details", IF(ISERROR($S1627),"",OFFSET('Smelter Reference List'!$F$4,$S1627-4,0)))</f>
        <v/>
      </c>
      <c r="H1627" s="247" t="str">
        <f ca="1">IF(ISERROR($S1627),"",OFFSET('Smelter Reference List'!$G$4,$S1627-4,0))</f>
        <v/>
      </c>
      <c r="I1627" s="248" t="str">
        <f ca="1">IF(ISERROR($S1627),"",OFFSET('Smelter Reference List'!$H$4,$S1627-4,0))</f>
        <v/>
      </c>
      <c r="J1627" s="248" t="str">
        <f ca="1">IF(ISERROR($S1627),"",OFFSET('Smelter Reference List'!$I$4,$S1627-4,0))</f>
        <v/>
      </c>
      <c r="K1627" s="245"/>
      <c r="L1627" s="245"/>
      <c r="M1627" s="245"/>
      <c r="N1627" s="245"/>
      <c r="O1627" s="245"/>
      <c r="P1627" s="245"/>
      <c r="Q1627" s="246"/>
      <c r="R1627" s="233"/>
      <c r="S1627" s="234" t="e">
        <f>IF(C1627="",NA(),MATCH($B1627&amp;$C1627,'Smelter Reference List'!$J:$J,0))</f>
        <v>#N/A</v>
      </c>
      <c r="T1627" s="235"/>
      <c r="U1627" s="235">
        <f t="shared" ca="1" si="50"/>
        <v>0</v>
      </c>
      <c r="V1627" s="235"/>
      <c r="W1627" s="235"/>
      <c r="Y1627" s="228" t="str">
        <f t="shared" si="51"/>
        <v/>
      </c>
    </row>
    <row r="1628" spans="1:25" s="228" customFormat="1" ht="20.25">
      <c r="A1628" s="257"/>
      <c r="B1628" s="232" t="str">
        <f>IF(LEN(A1628)=0,"",INDEX('Smelter Reference List'!$A:$A,MATCH($A1628,'Smelter Reference List'!$E:$E,0)))</f>
        <v/>
      </c>
      <c r="C1628" s="297" t="str">
        <f>IF(LEN(A1628)=0,"",INDEX('Smelter Reference List'!$C:$C,MATCH($A1628,'Smelter Reference List'!$E:$E,0)))</f>
        <v/>
      </c>
      <c r="D1628" s="161" t="str">
        <f ca="1">IF(ISERROR($S1628),"",OFFSET('Smelter Reference List'!$C$4,$S1628-4,0)&amp;"")</f>
        <v/>
      </c>
      <c r="E1628" s="161" t="str">
        <f ca="1">IF(ISERROR($S1628),"",OFFSET('Smelter Reference List'!$D$4,$S1628-4,0)&amp;"")</f>
        <v/>
      </c>
      <c r="F1628" s="161" t="str">
        <f ca="1">IF(ISERROR($S1628),"",OFFSET('Smelter Reference List'!$E$4,$S1628-4,0))</f>
        <v/>
      </c>
      <c r="G1628" s="161" t="str">
        <f ca="1">IF(C1628=$U$4,"Enter smelter details", IF(ISERROR($S1628),"",OFFSET('Smelter Reference List'!$F$4,$S1628-4,0)))</f>
        <v/>
      </c>
      <c r="H1628" s="247" t="str">
        <f ca="1">IF(ISERROR($S1628),"",OFFSET('Smelter Reference List'!$G$4,$S1628-4,0))</f>
        <v/>
      </c>
      <c r="I1628" s="248" t="str">
        <f ca="1">IF(ISERROR($S1628),"",OFFSET('Smelter Reference List'!$H$4,$S1628-4,0))</f>
        <v/>
      </c>
      <c r="J1628" s="248" t="str">
        <f ca="1">IF(ISERROR($S1628),"",OFFSET('Smelter Reference List'!$I$4,$S1628-4,0))</f>
        <v/>
      </c>
      <c r="K1628" s="245"/>
      <c r="L1628" s="245"/>
      <c r="M1628" s="245"/>
      <c r="N1628" s="245"/>
      <c r="O1628" s="245"/>
      <c r="P1628" s="245"/>
      <c r="Q1628" s="246"/>
      <c r="R1628" s="233"/>
      <c r="S1628" s="234" t="e">
        <f>IF(C1628="",NA(),MATCH($B1628&amp;$C1628,'Smelter Reference List'!$J:$J,0))</f>
        <v>#N/A</v>
      </c>
      <c r="T1628" s="235"/>
      <c r="U1628" s="235">
        <f t="shared" ca="1" si="50"/>
        <v>0</v>
      </c>
      <c r="V1628" s="235"/>
      <c r="W1628" s="235"/>
      <c r="Y1628" s="228" t="str">
        <f t="shared" si="51"/>
        <v/>
      </c>
    </row>
    <row r="1629" spans="1:25" s="228" customFormat="1" ht="20.25">
      <c r="A1629" s="257"/>
      <c r="B1629" s="232" t="str">
        <f>IF(LEN(A1629)=0,"",INDEX('Smelter Reference List'!$A:$A,MATCH($A1629,'Smelter Reference List'!$E:$E,0)))</f>
        <v/>
      </c>
      <c r="C1629" s="297" t="str">
        <f>IF(LEN(A1629)=0,"",INDEX('Smelter Reference List'!$C:$C,MATCH($A1629,'Smelter Reference List'!$E:$E,0)))</f>
        <v/>
      </c>
      <c r="D1629" s="161" t="str">
        <f ca="1">IF(ISERROR($S1629),"",OFFSET('Smelter Reference List'!$C$4,$S1629-4,0)&amp;"")</f>
        <v/>
      </c>
      <c r="E1629" s="161" t="str">
        <f ca="1">IF(ISERROR($S1629),"",OFFSET('Smelter Reference List'!$D$4,$S1629-4,0)&amp;"")</f>
        <v/>
      </c>
      <c r="F1629" s="161" t="str">
        <f ca="1">IF(ISERROR($S1629),"",OFFSET('Smelter Reference List'!$E$4,$S1629-4,0))</f>
        <v/>
      </c>
      <c r="G1629" s="161" t="str">
        <f ca="1">IF(C1629=$U$4,"Enter smelter details", IF(ISERROR($S1629),"",OFFSET('Smelter Reference List'!$F$4,$S1629-4,0)))</f>
        <v/>
      </c>
      <c r="H1629" s="247" t="str">
        <f ca="1">IF(ISERROR($S1629),"",OFFSET('Smelter Reference List'!$G$4,$S1629-4,0))</f>
        <v/>
      </c>
      <c r="I1629" s="248" t="str">
        <f ca="1">IF(ISERROR($S1629),"",OFFSET('Smelter Reference List'!$H$4,$S1629-4,0))</f>
        <v/>
      </c>
      <c r="J1629" s="248" t="str">
        <f ca="1">IF(ISERROR($S1629),"",OFFSET('Smelter Reference List'!$I$4,$S1629-4,0))</f>
        <v/>
      </c>
      <c r="K1629" s="245"/>
      <c r="L1629" s="245"/>
      <c r="M1629" s="245"/>
      <c r="N1629" s="245"/>
      <c r="O1629" s="245"/>
      <c r="P1629" s="245"/>
      <c r="Q1629" s="246"/>
      <c r="R1629" s="233"/>
      <c r="S1629" s="234" t="e">
        <f>IF(C1629="",NA(),MATCH($B1629&amp;$C1629,'Smelter Reference List'!$J:$J,0))</f>
        <v>#N/A</v>
      </c>
      <c r="T1629" s="235"/>
      <c r="U1629" s="235">
        <f t="shared" ca="1" si="50"/>
        <v>0</v>
      </c>
      <c r="V1629" s="235"/>
      <c r="W1629" s="235"/>
      <c r="Y1629" s="228" t="str">
        <f t="shared" si="51"/>
        <v/>
      </c>
    </row>
    <row r="1630" spans="1:25" s="228" customFormat="1" ht="20.25">
      <c r="A1630" s="257"/>
      <c r="B1630" s="232" t="str">
        <f>IF(LEN(A1630)=0,"",INDEX('Smelter Reference List'!$A:$A,MATCH($A1630,'Smelter Reference List'!$E:$E,0)))</f>
        <v/>
      </c>
      <c r="C1630" s="297" t="str">
        <f>IF(LEN(A1630)=0,"",INDEX('Smelter Reference List'!$C:$C,MATCH($A1630,'Smelter Reference List'!$E:$E,0)))</f>
        <v/>
      </c>
      <c r="D1630" s="161" t="str">
        <f ca="1">IF(ISERROR($S1630),"",OFFSET('Smelter Reference List'!$C$4,$S1630-4,0)&amp;"")</f>
        <v/>
      </c>
      <c r="E1630" s="161" t="str">
        <f ca="1">IF(ISERROR($S1630),"",OFFSET('Smelter Reference List'!$D$4,$S1630-4,0)&amp;"")</f>
        <v/>
      </c>
      <c r="F1630" s="161" t="str">
        <f ca="1">IF(ISERROR($S1630),"",OFFSET('Smelter Reference List'!$E$4,$S1630-4,0))</f>
        <v/>
      </c>
      <c r="G1630" s="161" t="str">
        <f ca="1">IF(C1630=$U$4,"Enter smelter details", IF(ISERROR($S1630),"",OFFSET('Smelter Reference List'!$F$4,$S1630-4,0)))</f>
        <v/>
      </c>
      <c r="H1630" s="247" t="str">
        <f ca="1">IF(ISERROR($S1630),"",OFFSET('Smelter Reference List'!$G$4,$S1630-4,0))</f>
        <v/>
      </c>
      <c r="I1630" s="248" t="str">
        <f ca="1">IF(ISERROR($S1630),"",OFFSET('Smelter Reference List'!$H$4,$S1630-4,0))</f>
        <v/>
      </c>
      <c r="J1630" s="248" t="str">
        <f ca="1">IF(ISERROR($S1630),"",OFFSET('Smelter Reference List'!$I$4,$S1630-4,0))</f>
        <v/>
      </c>
      <c r="K1630" s="245"/>
      <c r="L1630" s="245"/>
      <c r="M1630" s="245"/>
      <c r="N1630" s="245"/>
      <c r="O1630" s="245"/>
      <c r="P1630" s="245"/>
      <c r="Q1630" s="246"/>
      <c r="R1630" s="233"/>
      <c r="S1630" s="234" t="e">
        <f>IF(C1630="",NA(),MATCH($B1630&amp;$C1630,'Smelter Reference List'!$J:$J,0))</f>
        <v>#N/A</v>
      </c>
      <c r="T1630" s="235"/>
      <c r="U1630" s="235">
        <f t="shared" ca="1" si="50"/>
        <v>0</v>
      </c>
      <c r="V1630" s="235"/>
      <c r="W1630" s="235"/>
      <c r="Y1630" s="228" t="str">
        <f t="shared" si="51"/>
        <v/>
      </c>
    </row>
    <row r="1631" spans="1:25" s="228" customFormat="1" ht="20.25">
      <c r="A1631" s="257"/>
      <c r="B1631" s="232" t="str">
        <f>IF(LEN(A1631)=0,"",INDEX('Smelter Reference List'!$A:$A,MATCH($A1631,'Smelter Reference List'!$E:$E,0)))</f>
        <v/>
      </c>
      <c r="C1631" s="297" t="str">
        <f>IF(LEN(A1631)=0,"",INDEX('Smelter Reference List'!$C:$C,MATCH($A1631,'Smelter Reference List'!$E:$E,0)))</f>
        <v/>
      </c>
      <c r="D1631" s="161" t="str">
        <f ca="1">IF(ISERROR($S1631),"",OFFSET('Smelter Reference List'!$C$4,$S1631-4,0)&amp;"")</f>
        <v/>
      </c>
      <c r="E1631" s="161" t="str">
        <f ca="1">IF(ISERROR($S1631),"",OFFSET('Smelter Reference List'!$D$4,$S1631-4,0)&amp;"")</f>
        <v/>
      </c>
      <c r="F1631" s="161" t="str">
        <f ca="1">IF(ISERROR($S1631),"",OFFSET('Smelter Reference List'!$E$4,$S1631-4,0))</f>
        <v/>
      </c>
      <c r="G1631" s="161" t="str">
        <f ca="1">IF(C1631=$U$4,"Enter smelter details", IF(ISERROR($S1631),"",OFFSET('Smelter Reference List'!$F$4,$S1631-4,0)))</f>
        <v/>
      </c>
      <c r="H1631" s="247" t="str">
        <f ca="1">IF(ISERROR($S1631),"",OFFSET('Smelter Reference List'!$G$4,$S1631-4,0))</f>
        <v/>
      </c>
      <c r="I1631" s="248" t="str">
        <f ca="1">IF(ISERROR($S1631),"",OFFSET('Smelter Reference List'!$H$4,$S1631-4,0))</f>
        <v/>
      </c>
      <c r="J1631" s="248" t="str">
        <f ca="1">IF(ISERROR($S1631),"",OFFSET('Smelter Reference List'!$I$4,$S1631-4,0))</f>
        <v/>
      </c>
      <c r="K1631" s="245"/>
      <c r="L1631" s="245"/>
      <c r="M1631" s="245"/>
      <c r="N1631" s="245"/>
      <c r="O1631" s="245"/>
      <c r="P1631" s="245"/>
      <c r="Q1631" s="246"/>
      <c r="R1631" s="233"/>
      <c r="S1631" s="234" t="e">
        <f>IF(C1631="",NA(),MATCH($B1631&amp;$C1631,'Smelter Reference List'!$J:$J,0))</f>
        <v>#N/A</v>
      </c>
      <c r="T1631" s="235"/>
      <c r="U1631" s="235">
        <f t="shared" ca="1" si="50"/>
        <v>0</v>
      </c>
      <c r="V1631" s="235"/>
      <c r="W1631" s="235"/>
      <c r="Y1631" s="228" t="str">
        <f t="shared" si="51"/>
        <v/>
      </c>
    </row>
    <row r="1632" spans="1:25" s="228" customFormat="1" ht="20.25">
      <c r="A1632" s="257"/>
      <c r="B1632" s="232" t="str">
        <f>IF(LEN(A1632)=0,"",INDEX('Smelter Reference List'!$A:$A,MATCH($A1632,'Smelter Reference List'!$E:$E,0)))</f>
        <v/>
      </c>
      <c r="C1632" s="297" t="str">
        <f>IF(LEN(A1632)=0,"",INDEX('Smelter Reference List'!$C:$C,MATCH($A1632,'Smelter Reference List'!$E:$E,0)))</f>
        <v/>
      </c>
      <c r="D1632" s="161" t="str">
        <f ca="1">IF(ISERROR($S1632),"",OFFSET('Smelter Reference List'!$C$4,$S1632-4,0)&amp;"")</f>
        <v/>
      </c>
      <c r="E1632" s="161" t="str">
        <f ca="1">IF(ISERROR($S1632),"",OFFSET('Smelter Reference List'!$D$4,$S1632-4,0)&amp;"")</f>
        <v/>
      </c>
      <c r="F1632" s="161" t="str">
        <f ca="1">IF(ISERROR($S1632),"",OFFSET('Smelter Reference List'!$E$4,$S1632-4,0))</f>
        <v/>
      </c>
      <c r="G1632" s="161" t="str">
        <f ca="1">IF(C1632=$U$4,"Enter smelter details", IF(ISERROR($S1632),"",OFFSET('Smelter Reference List'!$F$4,$S1632-4,0)))</f>
        <v/>
      </c>
      <c r="H1632" s="247" t="str">
        <f ca="1">IF(ISERROR($S1632),"",OFFSET('Smelter Reference List'!$G$4,$S1632-4,0))</f>
        <v/>
      </c>
      <c r="I1632" s="248" t="str">
        <f ca="1">IF(ISERROR($S1632),"",OFFSET('Smelter Reference List'!$H$4,$S1632-4,0))</f>
        <v/>
      </c>
      <c r="J1632" s="248" t="str">
        <f ca="1">IF(ISERROR($S1632),"",OFFSET('Smelter Reference List'!$I$4,$S1632-4,0))</f>
        <v/>
      </c>
      <c r="K1632" s="245"/>
      <c r="L1632" s="245"/>
      <c r="M1632" s="245"/>
      <c r="N1632" s="245"/>
      <c r="O1632" s="245"/>
      <c r="P1632" s="245"/>
      <c r="Q1632" s="246"/>
      <c r="R1632" s="233"/>
      <c r="S1632" s="234" t="e">
        <f>IF(C1632="",NA(),MATCH($B1632&amp;$C1632,'Smelter Reference List'!$J:$J,0))</f>
        <v>#N/A</v>
      </c>
      <c r="T1632" s="235"/>
      <c r="U1632" s="235">
        <f t="shared" ca="1" si="50"/>
        <v>0</v>
      </c>
      <c r="V1632" s="235"/>
      <c r="W1632" s="235"/>
      <c r="Y1632" s="228" t="str">
        <f t="shared" si="51"/>
        <v/>
      </c>
    </row>
    <row r="1633" spans="1:25" s="228" customFormat="1" ht="20.25">
      <c r="A1633" s="257"/>
      <c r="B1633" s="232" t="str">
        <f>IF(LEN(A1633)=0,"",INDEX('Smelter Reference List'!$A:$A,MATCH($A1633,'Smelter Reference List'!$E:$E,0)))</f>
        <v/>
      </c>
      <c r="C1633" s="297" t="str">
        <f>IF(LEN(A1633)=0,"",INDEX('Smelter Reference List'!$C:$C,MATCH($A1633,'Smelter Reference List'!$E:$E,0)))</f>
        <v/>
      </c>
      <c r="D1633" s="161" t="str">
        <f ca="1">IF(ISERROR($S1633),"",OFFSET('Smelter Reference List'!$C$4,$S1633-4,0)&amp;"")</f>
        <v/>
      </c>
      <c r="E1633" s="161" t="str">
        <f ca="1">IF(ISERROR($S1633),"",OFFSET('Smelter Reference List'!$D$4,$S1633-4,0)&amp;"")</f>
        <v/>
      </c>
      <c r="F1633" s="161" t="str">
        <f ca="1">IF(ISERROR($S1633),"",OFFSET('Smelter Reference List'!$E$4,$S1633-4,0))</f>
        <v/>
      </c>
      <c r="G1633" s="161" t="str">
        <f ca="1">IF(C1633=$U$4,"Enter smelter details", IF(ISERROR($S1633),"",OFFSET('Smelter Reference List'!$F$4,$S1633-4,0)))</f>
        <v/>
      </c>
      <c r="H1633" s="247" t="str">
        <f ca="1">IF(ISERROR($S1633),"",OFFSET('Smelter Reference List'!$G$4,$S1633-4,0))</f>
        <v/>
      </c>
      <c r="I1633" s="248" t="str">
        <f ca="1">IF(ISERROR($S1633),"",OFFSET('Smelter Reference List'!$H$4,$S1633-4,0))</f>
        <v/>
      </c>
      <c r="J1633" s="248" t="str">
        <f ca="1">IF(ISERROR($S1633),"",OFFSET('Smelter Reference List'!$I$4,$S1633-4,0))</f>
        <v/>
      </c>
      <c r="K1633" s="245"/>
      <c r="L1633" s="245"/>
      <c r="M1633" s="245"/>
      <c r="N1633" s="245"/>
      <c r="O1633" s="245"/>
      <c r="P1633" s="245"/>
      <c r="Q1633" s="246"/>
      <c r="R1633" s="233"/>
      <c r="S1633" s="234" t="e">
        <f>IF(C1633="",NA(),MATCH($B1633&amp;$C1633,'Smelter Reference List'!$J:$J,0))</f>
        <v>#N/A</v>
      </c>
      <c r="T1633" s="235"/>
      <c r="U1633" s="235">
        <f t="shared" ca="1" si="50"/>
        <v>0</v>
      </c>
      <c r="V1633" s="235"/>
      <c r="W1633" s="235"/>
      <c r="Y1633" s="228" t="str">
        <f t="shared" si="51"/>
        <v/>
      </c>
    </row>
    <row r="1634" spans="1:25" s="228" customFormat="1" ht="20.25">
      <c r="A1634" s="257"/>
      <c r="B1634" s="232" t="str">
        <f>IF(LEN(A1634)=0,"",INDEX('Smelter Reference List'!$A:$A,MATCH($A1634,'Smelter Reference List'!$E:$E,0)))</f>
        <v/>
      </c>
      <c r="C1634" s="297" t="str">
        <f>IF(LEN(A1634)=0,"",INDEX('Smelter Reference List'!$C:$C,MATCH($A1634,'Smelter Reference List'!$E:$E,0)))</f>
        <v/>
      </c>
      <c r="D1634" s="161" t="str">
        <f ca="1">IF(ISERROR($S1634),"",OFFSET('Smelter Reference List'!$C$4,$S1634-4,0)&amp;"")</f>
        <v/>
      </c>
      <c r="E1634" s="161" t="str">
        <f ca="1">IF(ISERROR($S1634),"",OFFSET('Smelter Reference List'!$D$4,$S1634-4,0)&amp;"")</f>
        <v/>
      </c>
      <c r="F1634" s="161" t="str">
        <f ca="1">IF(ISERROR($S1634),"",OFFSET('Smelter Reference List'!$E$4,$S1634-4,0))</f>
        <v/>
      </c>
      <c r="G1634" s="161" t="str">
        <f ca="1">IF(C1634=$U$4,"Enter smelter details", IF(ISERROR($S1634),"",OFFSET('Smelter Reference List'!$F$4,$S1634-4,0)))</f>
        <v/>
      </c>
      <c r="H1634" s="247" t="str">
        <f ca="1">IF(ISERROR($S1634),"",OFFSET('Smelter Reference List'!$G$4,$S1634-4,0))</f>
        <v/>
      </c>
      <c r="I1634" s="248" t="str">
        <f ca="1">IF(ISERROR($S1634),"",OFFSET('Smelter Reference List'!$H$4,$S1634-4,0))</f>
        <v/>
      </c>
      <c r="J1634" s="248" t="str">
        <f ca="1">IF(ISERROR($S1634),"",OFFSET('Smelter Reference List'!$I$4,$S1634-4,0))</f>
        <v/>
      </c>
      <c r="K1634" s="245"/>
      <c r="L1634" s="245"/>
      <c r="M1634" s="245"/>
      <c r="N1634" s="245"/>
      <c r="O1634" s="245"/>
      <c r="P1634" s="245"/>
      <c r="Q1634" s="246"/>
      <c r="R1634" s="233"/>
      <c r="S1634" s="234" t="e">
        <f>IF(C1634="",NA(),MATCH($B1634&amp;$C1634,'Smelter Reference List'!$J:$J,0))</f>
        <v>#N/A</v>
      </c>
      <c r="T1634" s="235"/>
      <c r="U1634" s="235">
        <f t="shared" ca="1" si="50"/>
        <v>0</v>
      </c>
      <c r="V1634" s="235"/>
      <c r="W1634" s="235"/>
      <c r="Y1634" s="228" t="str">
        <f t="shared" si="51"/>
        <v/>
      </c>
    </row>
    <row r="1635" spans="1:25" s="228" customFormat="1" ht="20.25">
      <c r="A1635" s="257"/>
      <c r="B1635" s="232" t="str">
        <f>IF(LEN(A1635)=0,"",INDEX('Smelter Reference List'!$A:$A,MATCH($A1635,'Smelter Reference List'!$E:$E,0)))</f>
        <v/>
      </c>
      <c r="C1635" s="297" t="str">
        <f>IF(LEN(A1635)=0,"",INDEX('Smelter Reference List'!$C:$C,MATCH($A1635,'Smelter Reference List'!$E:$E,0)))</f>
        <v/>
      </c>
      <c r="D1635" s="161" t="str">
        <f ca="1">IF(ISERROR($S1635),"",OFFSET('Smelter Reference List'!$C$4,$S1635-4,0)&amp;"")</f>
        <v/>
      </c>
      <c r="E1635" s="161" t="str">
        <f ca="1">IF(ISERROR($S1635),"",OFFSET('Smelter Reference List'!$D$4,$S1635-4,0)&amp;"")</f>
        <v/>
      </c>
      <c r="F1635" s="161" t="str">
        <f ca="1">IF(ISERROR($S1635),"",OFFSET('Smelter Reference List'!$E$4,$S1635-4,0))</f>
        <v/>
      </c>
      <c r="G1635" s="161" t="str">
        <f ca="1">IF(C1635=$U$4,"Enter smelter details", IF(ISERROR($S1635),"",OFFSET('Smelter Reference List'!$F$4,$S1635-4,0)))</f>
        <v/>
      </c>
      <c r="H1635" s="247" t="str">
        <f ca="1">IF(ISERROR($S1635),"",OFFSET('Smelter Reference List'!$G$4,$S1635-4,0))</f>
        <v/>
      </c>
      <c r="I1635" s="248" t="str">
        <f ca="1">IF(ISERROR($S1635),"",OFFSET('Smelter Reference List'!$H$4,$S1635-4,0))</f>
        <v/>
      </c>
      <c r="J1635" s="248" t="str">
        <f ca="1">IF(ISERROR($S1635),"",OFFSET('Smelter Reference List'!$I$4,$S1635-4,0))</f>
        <v/>
      </c>
      <c r="K1635" s="245"/>
      <c r="L1635" s="245"/>
      <c r="M1635" s="245"/>
      <c r="N1635" s="245"/>
      <c r="O1635" s="245"/>
      <c r="P1635" s="245"/>
      <c r="Q1635" s="246"/>
      <c r="R1635" s="233"/>
      <c r="S1635" s="234" t="e">
        <f>IF(C1635="",NA(),MATCH($B1635&amp;$C1635,'Smelter Reference List'!$J:$J,0))</f>
        <v>#N/A</v>
      </c>
      <c r="T1635" s="235"/>
      <c r="U1635" s="235">
        <f t="shared" ca="1" si="50"/>
        <v>0</v>
      </c>
      <c r="V1635" s="235"/>
      <c r="W1635" s="235"/>
      <c r="Y1635" s="228" t="str">
        <f t="shared" si="51"/>
        <v/>
      </c>
    </row>
    <row r="1636" spans="1:25" s="228" customFormat="1" ht="20.25">
      <c r="A1636" s="257"/>
      <c r="B1636" s="232" t="str">
        <f>IF(LEN(A1636)=0,"",INDEX('Smelter Reference List'!$A:$A,MATCH($A1636,'Smelter Reference List'!$E:$E,0)))</f>
        <v/>
      </c>
      <c r="C1636" s="297" t="str">
        <f>IF(LEN(A1636)=0,"",INDEX('Smelter Reference List'!$C:$C,MATCH($A1636,'Smelter Reference List'!$E:$E,0)))</f>
        <v/>
      </c>
      <c r="D1636" s="161" t="str">
        <f ca="1">IF(ISERROR($S1636),"",OFFSET('Smelter Reference List'!$C$4,$S1636-4,0)&amp;"")</f>
        <v/>
      </c>
      <c r="E1636" s="161" t="str">
        <f ca="1">IF(ISERROR($S1636),"",OFFSET('Smelter Reference List'!$D$4,$S1636-4,0)&amp;"")</f>
        <v/>
      </c>
      <c r="F1636" s="161" t="str">
        <f ca="1">IF(ISERROR($S1636),"",OFFSET('Smelter Reference List'!$E$4,$S1636-4,0))</f>
        <v/>
      </c>
      <c r="G1636" s="161" t="str">
        <f ca="1">IF(C1636=$U$4,"Enter smelter details", IF(ISERROR($S1636),"",OFFSET('Smelter Reference List'!$F$4,$S1636-4,0)))</f>
        <v/>
      </c>
      <c r="H1636" s="247" t="str">
        <f ca="1">IF(ISERROR($S1636),"",OFFSET('Smelter Reference List'!$G$4,$S1636-4,0))</f>
        <v/>
      </c>
      <c r="I1636" s="248" t="str">
        <f ca="1">IF(ISERROR($S1636),"",OFFSET('Smelter Reference List'!$H$4,$S1636-4,0))</f>
        <v/>
      </c>
      <c r="J1636" s="248" t="str">
        <f ca="1">IF(ISERROR($S1636),"",OFFSET('Smelter Reference List'!$I$4,$S1636-4,0))</f>
        <v/>
      </c>
      <c r="K1636" s="245"/>
      <c r="L1636" s="245"/>
      <c r="M1636" s="245"/>
      <c r="N1636" s="245"/>
      <c r="O1636" s="245"/>
      <c r="P1636" s="245"/>
      <c r="Q1636" s="246"/>
      <c r="R1636" s="233"/>
      <c r="S1636" s="234" t="e">
        <f>IF(C1636="",NA(),MATCH($B1636&amp;$C1636,'Smelter Reference List'!$J:$J,0))</f>
        <v>#N/A</v>
      </c>
      <c r="T1636" s="235"/>
      <c r="U1636" s="235">
        <f t="shared" ca="1" si="50"/>
        <v>0</v>
      </c>
      <c r="V1636" s="235"/>
      <c r="W1636" s="235"/>
      <c r="Y1636" s="228" t="str">
        <f t="shared" si="51"/>
        <v/>
      </c>
    </row>
    <row r="1637" spans="1:25" s="228" customFormat="1" ht="20.25">
      <c r="A1637" s="257"/>
      <c r="B1637" s="232" t="str">
        <f>IF(LEN(A1637)=0,"",INDEX('Smelter Reference List'!$A:$A,MATCH($A1637,'Smelter Reference List'!$E:$E,0)))</f>
        <v/>
      </c>
      <c r="C1637" s="297" t="str">
        <f>IF(LEN(A1637)=0,"",INDEX('Smelter Reference List'!$C:$C,MATCH($A1637,'Smelter Reference List'!$E:$E,0)))</f>
        <v/>
      </c>
      <c r="D1637" s="161" t="str">
        <f ca="1">IF(ISERROR($S1637),"",OFFSET('Smelter Reference List'!$C$4,$S1637-4,0)&amp;"")</f>
        <v/>
      </c>
      <c r="E1637" s="161" t="str">
        <f ca="1">IF(ISERROR($S1637),"",OFFSET('Smelter Reference List'!$D$4,$S1637-4,0)&amp;"")</f>
        <v/>
      </c>
      <c r="F1637" s="161" t="str">
        <f ca="1">IF(ISERROR($S1637),"",OFFSET('Smelter Reference List'!$E$4,$S1637-4,0))</f>
        <v/>
      </c>
      <c r="G1637" s="161" t="str">
        <f ca="1">IF(C1637=$U$4,"Enter smelter details", IF(ISERROR($S1637),"",OFFSET('Smelter Reference List'!$F$4,$S1637-4,0)))</f>
        <v/>
      </c>
      <c r="H1637" s="247" t="str">
        <f ca="1">IF(ISERROR($S1637),"",OFFSET('Smelter Reference List'!$G$4,$S1637-4,0))</f>
        <v/>
      </c>
      <c r="I1637" s="248" t="str">
        <f ca="1">IF(ISERROR($S1637),"",OFFSET('Smelter Reference List'!$H$4,$S1637-4,0))</f>
        <v/>
      </c>
      <c r="J1637" s="248" t="str">
        <f ca="1">IF(ISERROR($S1637),"",OFFSET('Smelter Reference List'!$I$4,$S1637-4,0))</f>
        <v/>
      </c>
      <c r="K1637" s="245"/>
      <c r="L1637" s="245"/>
      <c r="M1637" s="245"/>
      <c r="N1637" s="245"/>
      <c r="O1637" s="245"/>
      <c r="P1637" s="245"/>
      <c r="Q1637" s="246"/>
      <c r="R1637" s="233"/>
      <c r="S1637" s="234" t="e">
        <f>IF(C1637="",NA(),MATCH($B1637&amp;$C1637,'Smelter Reference List'!$J:$J,0))</f>
        <v>#N/A</v>
      </c>
      <c r="T1637" s="235"/>
      <c r="U1637" s="235">
        <f t="shared" ca="1" si="50"/>
        <v>0</v>
      </c>
      <c r="V1637" s="235"/>
      <c r="W1637" s="235"/>
      <c r="Y1637" s="228" t="str">
        <f t="shared" si="51"/>
        <v/>
      </c>
    </row>
    <row r="1638" spans="1:25" s="228" customFormat="1" ht="20.25">
      <c r="A1638" s="257"/>
      <c r="B1638" s="232" t="str">
        <f>IF(LEN(A1638)=0,"",INDEX('Smelter Reference List'!$A:$A,MATCH($A1638,'Smelter Reference List'!$E:$E,0)))</f>
        <v/>
      </c>
      <c r="C1638" s="297" t="str">
        <f>IF(LEN(A1638)=0,"",INDEX('Smelter Reference List'!$C:$C,MATCH($A1638,'Smelter Reference List'!$E:$E,0)))</f>
        <v/>
      </c>
      <c r="D1638" s="161" t="str">
        <f ca="1">IF(ISERROR($S1638),"",OFFSET('Smelter Reference List'!$C$4,$S1638-4,0)&amp;"")</f>
        <v/>
      </c>
      <c r="E1638" s="161" t="str">
        <f ca="1">IF(ISERROR($S1638),"",OFFSET('Smelter Reference List'!$D$4,$S1638-4,0)&amp;"")</f>
        <v/>
      </c>
      <c r="F1638" s="161" t="str">
        <f ca="1">IF(ISERROR($S1638),"",OFFSET('Smelter Reference List'!$E$4,$S1638-4,0))</f>
        <v/>
      </c>
      <c r="G1638" s="161" t="str">
        <f ca="1">IF(C1638=$U$4,"Enter smelter details", IF(ISERROR($S1638),"",OFFSET('Smelter Reference List'!$F$4,$S1638-4,0)))</f>
        <v/>
      </c>
      <c r="H1638" s="247" t="str">
        <f ca="1">IF(ISERROR($S1638),"",OFFSET('Smelter Reference List'!$G$4,$S1638-4,0))</f>
        <v/>
      </c>
      <c r="I1638" s="248" t="str">
        <f ca="1">IF(ISERROR($S1638),"",OFFSET('Smelter Reference List'!$H$4,$S1638-4,0))</f>
        <v/>
      </c>
      <c r="J1638" s="248" t="str">
        <f ca="1">IF(ISERROR($S1638),"",OFFSET('Smelter Reference List'!$I$4,$S1638-4,0))</f>
        <v/>
      </c>
      <c r="K1638" s="245"/>
      <c r="L1638" s="245"/>
      <c r="M1638" s="245"/>
      <c r="N1638" s="245"/>
      <c r="O1638" s="245"/>
      <c r="P1638" s="245"/>
      <c r="Q1638" s="246"/>
      <c r="R1638" s="233"/>
      <c r="S1638" s="234" t="e">
        <f>IF(C1638="",NA(),MATCH($B1638&amp;$C1638,'Smelter Reference List'!$J:$J,0))</f>
        <v>#N/A</v>
      </c>
      <c r="T1638" s="235"/>
      <c r="U1638" s="235">
        <f t="shared" ca="1" si="50"/>
        <v>0</v>
      </c>
      <c r="V1638" s="235"/>
      <c r="W1638" s="235"/>
      <c r="Y1638" s="228" t="str">
        <f t="shared" si="51"/>
        <v/>
      </c>
    </row>
    <row r="1639" spans="1:25" s="228" customFormat="1" ht="20.25">
      <c r="A1639" s="257"/>
      <c r="B1639" s="232" t="str">
        <f>IF(LEN(A1639)=0,"",INDEX('Smelter Reference List'!$A:$A,MATCH($A1639,'Smelter Reference List'!$E:$E,0)))</f>
        <v/>
      </c>
      <c r="C1639" s="297" t="str">
        <f>IF(LEN(A1639)=0,"",INDEX('Smelter Reference List'!$C:$C,MATCH($A1639,'Smelter Reference List'!$E:$E,0)))</f>
        <v/>
      </c>
      <c r="D1639" s="161" t="str">
        <f ca="1">IF(ISERROR($S1639),"",OFFSET('Smelter Reference List'!$C$4,$S1639-4,0)&amp;"")</f>
        <v/>
      </c>
      <c r="E1639" s="161" t="str">
        <f ca="1">IF(ISERROR($S1639),"",OFFSET('Smelter Reference List'!$D$4,$S1639-4,0)&amp;"")</f>
        <v/>
      </c>
      <c r="F1639" s="161" t="str">
        <f ca="1">IF(ISERROR($S1639),"",OFFSET('Smelter Reference List'!$E$4,$S1639-4,0))</f>
        <v/>
      </c>
      <c r="G1639" s="161" t="str">
        <f ca="1">IF(C1639=$U$4,"Enter smelter details", IF(ISERROR($S1639),"",OFFSET('Smelter Reference List'!$F$4,$S1639-4,0)))</f>
        <v/>
      </c>
      <c r="H1639" s="247" t="str">
        <f ca="1">IF(ISERROR($S1639),"",OFFSET('Smelter Reference List'!$G$4,$S1639-4,0))</f>
        <v/>
      </c>
      <c r="I1639" s="248" t="str">
        <f ca="1">IF(ISERROR($S1639),"",OFFSET('Smelter Reference List'!$H$4,$S1639-4,0))</f>
        <v/>
      </c>
      <c r="J1639" s="248" t="str">
        <f ca="1">IF(ISERROR($S1639),"",OFFSET('Smelter Reference List'!$I$4,$S1639-4,0))</f>
        <v/>
      </c>
      <c r="K1639" s="245"/>
      <c r="L1639" s="245"/>
      <c r="M1639" s="245"/>
      <c r="N1639" s="245"/>
      <c r="O1639" s="245"/>
      <c r="P1639" s="245"/>
      <c r="Q1639" s="246"/>
      <c r="R1639" s="233"/>
      <c r="S1639" s="234" t="e">
        <f>IF(C1639="",NA(),MATCH($B1639&amp;$C1639,'Smelter Reference List'!$J:$J,0))</f>
        <v>#N/A</v>
      </c>
      <c r="T1639" s="235"/>
      <c r="U1639" s="235">
        <f t="shared" ca="1" si="50"/>
        <v>0</v>
      </c>
      <c r="V1639" s="235"/>
      <c r="W1639" s="235"/>
      <c r="Y1639" s="228" t="str">
        <f t="shared" si="51"/>
        <v/>
      </c>
    </row>
    <row r="1640" spans="1:25" s="228" customFormat="1" ht="20.25">
      <c r="A1640" s="257"/>
      <c r="B1640" s="232" t="str">
        <f>IF(LEN(A1640)=0,"",INDEX('Smelter Reference List'!$A:$A,MATCH($A1640,'Smelter Reference List'!$E:$E,0)))</f>
        <v/>
      </c>
      <c r="C1640" s="297" t="str">
        <f>IF(LEN(A1640)=0,"",INDEX('Smelter Reference List'!$C:$C,MATCH($A1640,'Smelter Reference List'!$E:$E,0)))</f>
        <v/>
      </c>
      <c r="D1640" s="161" t="str">
        <f ca="1">IF(ISERROR($S1640),"",OFFSET('Smelter Reference List'!$C$4,$S1640-4,0)&amp;"")</f>
        <v/>
      </c>
      <c r="E1640" s="161" t="str">
        <f ca="1">IF(ISERROR($S1640),"",OFFSET('Smelter Reference List'!$D$4,$S1640-4,0)&amp;"")</f>
        <v/>
      </c>
      <c r="F1640" s="161" t="str">
        <f ca="1">IF(ISERROR($S1640),"",OFFSET('Smelter Reference List'!$E$4,$S1640-4,0))</f>
        <v/>
      </c>
      <c r="G1640" s="161" t="str">
        <f ca="1">IF(C1640=$U$4,"Enter smelter details", IF(ISERROR($S1640),"",OFFSET('Smelter Reference List'!$F$4,$S1640-4,0)))</f>
        <v/>
      </c>
      <c r="H1640" s="247" t="str">
        <f ca="1">IF(ISERROR($S1640),"",OFFSET('Smelter Reference List'!$G$4,$S1640-4,0))</f>
        <v/>
      </c>
      <c r="I1640" s="248" t="str">
        <f ca="1">IF(ISERROR($S1640),"",OFFSET('Smelter Reference List'!$H$4,$S1640-4,0))</f>
        <v/>
      </c>
      <c r="J1640" s="248" t="str">
        <f ca="1">IF(ISERROR($S1640),"",OFFSET('Smelter Reference List'!$I$4,$S1640-4,0))</f>
        <v/>
      </c>
      <c r="K1640" s="245"/>
      <c r="L1640" s="245"/>
      <c r="M1640" s="245"/>
      <c r="N1640" s="245"/>
      <c r="O1640" s="245"/>
      <c r="P1640" s="245"/>
      <c r="Q1640" s="246"/>
      <c r="R1640" s="233"/>
      <c r="S1640" s="234" t="e">
        <f>IF(C1640="",NA(),MATCH($B1640&amp;$C1640,'Smelter Reference List'!$J:$J,0))</f>
        <v>#N/A</v>
      </c>
      <c r="T1640" s="235"/>
      <c r="U1640" s="235">
        <f t="shared" ca="1" si="50"/>
        <v>0</v>
      </c>
      <c r="V1640" s="235"/>
      <c r="W1640" s="235"/>
      <c r="Y1640" s="228" t="str">
        <f t="shared" si="51"/>
        <v/>
      </c>
    </row>
    <row r="1641" spans="1:25" s="228" customFormat="1" ht="20.25">
      <c r="A1641" s="257"/>
      <c r="B1641" s="232" t="str">
        <f>IF(LEN(A1641)=0,"",INDEX('Smelter Reference List'!$A:$A,MATCH($A1641,'Smelter Reference List'!$E:$E,0)))</f>
        <v/>
      </c>
      <c r="C1641" s="297" t="str">
        <f>IF(LEN(A1641)=0,"",INDEX('Smelter Reference List'!$C:$C,MATCH($A1641,'Smelter Reference List'!$E:$E,0)))</f>
        <v/>
      </c>
      <c r="D1641" s="161" t="str">
        <f ca="1">IF(ISERROR($S1641),"",OFFSET('Smelter Reference List'!$C$4,$S1641-4,0)&amp;"")</f>
        <v/>
      </c>
      <c r="E1641" s="161" t="str">
        <f ca="1">IF(ISERROR($S1641),"",OFFSET('Smelter Reference List'!$D$4,$S1641-4,0)&amp;"")</f>
        <v/>
      </c>
      <c r="F1641" s="161" t="str">
        <f ca="1">IF(ISERROR($S1641),"",OFFSET('Smelter Reference List'!$E$4,$S1641-4,0))</f>
        <v/>
      </c>
      <c r="G1641" s="161" t="str">
        <f ca="1">IF(C1641=$U$4,"Enter smelter details", IF(ISERROR($S1641),"",OFFSET('Smelter Reference List'!$F$4,$S1641-4,0)))</f>
        <v/>
      </c>
      <c r="H1641" s="247" t="str">
        <f ca="1">IF(ISERROR($S1641),"",OFFSET('Smelter Reference List'!$G$4,$S1641-4,0))</f>
        <v/>
      </c>
      <c r="I1641" s="248" t="str">
        <f ca="1">IF(ISERROR($S1641),"",OFFSET('Smelter Reference List'!$H$4,$S1641-4,0))</f>
        <v/>
      </c>
      <c r="J1641" s="248" t="str">
        <f ca="1">IF(ISERROR($S1641),"",OFFSET('Smelter Reference List'!$I$4,$S1641-4,0))</f>
        <v/>
      </c>
      <c r="K1641" s="245"/>
      <c r="L1641" s="245"/>
      <c r="M1641" s="245"/>
      <c r="N1641" s="245"/>
      <c r="O1641" s="245"/>
      <c r="P1641" s="245"/>
      <c r="Q1641" s="246"/>
      <c r="R1641" s="233"/>
      <c r="S1641" s="234" t="e">
        <f>IF(C1641="",NA(),MATCH($B1641&amp;$C1641,'Smelter Reference List'!$J:$J,0))</f>
        <v>#N/A</v>
      </c>
      <c r="T1641" s="235"/>
      <c r="U1641" s="235">
        <f t="shared" ca="1" si="50"/>
        <v>0</v>
      </c>
      <c r="V1641" s="235"/>
      <c r="W1641" s="235"/>
      <c r="Y1641" s="228" t="str">
        <f t="shared" si="51"/>
        <v/>
      </c>
    </row>
    <row r="1642" spans="1:25" s="228" customFormat="1" ht="20.25">
      <c r="A1642" s="257"/>
      <c r="B1642" s="232" t="str">
        <f>IF(LEN(A1642)=0,"",INDEX('Smelter Reference List'!$A:$A,MATCH($A1642,'Smelter Reference List'!$E:$E,0)))</f>
        <v/>
      </c>
      <c r="C1642" s="297" t="str">
        <f>IF(LEN(A1642)=0,"",INDEX('Smelter Reference List'!$C:$C,MATCH($A1642,'Smelter Reference List'!$E:$E,0)))</f>
        <v/>
      </c>
      <c r="D1642" s="161" t="str">
        <f ca="1">IF(ISERROR($S1642),"",OFFSET('Smelter Reference List'!$C$4,$S1642-4,0)&amp;"")</f>
        <v/>
      </c>
      <c r="E1642" s="161" t="str">
        <f ca="1">IF(ISERROR($S1642),"",OFFSET('Smelter Reference List'!$D$4,$S1642-4,0)&amp;"")</f>
        <v/>
      </c>
      <c r="F1642" s="161" t="str">
        <f ca="1">IF(ISERROR($S1642),"",OFFSET('Smelter Reference List'!$E$4,$S1642-4,0))</f>
        <v/>
      </c>
      <c r="G1642" s="161" t="str">
        <f ca="1">IF(C1642=$U$4,"Enter smelter details", IF(ISERROR($S1642),"",OFFSET('Smelter Reference List'!$F$4,$S1642-4,0)))</f>
        <v/>
      </c>
      <c r="H1642" s="247" t="str">
        <f ca="1">IF(ISERROR($S1642),"",OFFSET('Smelter Reference List'!$G$4,$S1642-4,0))</f>
        <v/>
      </c>
      <c r="I1642" s="248" t="str">
        <f ca="1">IF(ISERROR($S1642),"",OFFSET('Smelter Reference List'!$H$4,$S1642-4,0))</f>
        <v/>
      </c>
      <c r="J1642" s="248" t="str">
        <f ca="1">IF(ISERROR($S1642),"",OFFSET('Smelter Reference List'!$I$4,$S1642-4,0))</f>
        <v/>
      </c>
      <c r="K1642" s="245"/>
      <c r="L1642" s="245"/>
      <c r="M1642" s="245"/>
      <c r="N1642" s="245"/>
      <c r="O1642" s="245"/>
      <c r="P1642" s="245"/>
      <c r="Q1642" s="246"/>
      <c r="R1642" s="233"/>
      <c r="S1642" s="234" t="e">
        <f>IF(C1642="",NA(),MATCH($B1642&amp;$C1642,'Smelter Reference List'!$J:$J,0))</f>
        <v>#N/A</v>
      </c>
      <c r="T1642" s="235"/>
      <c r="U1642" s="235">
        <f t="shared" ca="1" si="50"/>
        <v>0</v>
      </c>
      <c r="V1642" s="235"/>
      <c r="W1642" s="235"/>
      <c r="Y1642" s="228" t="str">
        <f t="shared" si="51"/>
        <v/>
      </c>
    </row>
    <row r="1643" spans="1:25" s="228" customFormat="1" ht="20.25">
      <c r="A1643" s="257"/>
      <c r="B1643" s="232" t="str">
        <f>IF(LEN(A1643)=0,"",INDEX('Smelter Reference List'!$A:$A,MATCH($A1643,'Smelter Reference List'!$E:$E,0)))</f>
        <v/>
      </c>
      <c r="C1643" s="297" t="str">
        <f>IF(LEN(A1643)=0,"",INDEX('Smelter Reference List'!$C:$C,MATCH($A1643,'Smelter Reference List'!$E:$E,0)))</f>
        <v/>
      </c>
      <c r="D1643" s="161" t="str">
        <f ca="1">IF(ISERROR($S1643),"",OFFSET('Smelter Reference List'!$C$4,$S1643-4,0)&amp;"")</f>
        <v/>
      </c>
      <c r="E1643" s="161" t="str">
        <f ca="1">IF(ISERROR($S1643),"",OFFSET('Smelter Reference List'!$D$4,$S1643-4,0)&amp;"")</f>
        <v/>
      </c>
      <c r="F1643" s="161" t="str">
        <f ca="1">IF(ISERROR($S1643),"",OFFSET('Smelter Reference List'!$E$4,$S1643-4,0))</f>
        <v/>
      </c>
      <c r="G1643" s="161" t="str">
        <f ca="1">IF(C1643=$U$4,"Enter smelter details", IF(ISERROR($S1643),"",OFFSET('Smelter Reference List'!$F$4,$S1643-4,0)))</f>
        <v/>
      </c>
      <c r="H1643" s="247" t="str">
        <f ca="1">IF(ISERROR($S1643),"",OFFSET('Smelter Reference List'!$G$4,$S1643-4,0))</f>
        <v/>
      </c>
      <c r="I1643" s="248" t="str">
        <f ca="1">IF(ISERROR($S1643),"",OFFSET('Smelter Reference List'!$H$4,$S1643-4,0))</f>
        <v/>
      </c>
      <c r="J1643" s="248" t="str">
        <f ca="1">IF(ISERROR($S1643),"",OFFSET('Smelter Reference List'!$I$4,$S1643-4,0))</f>
        <v/>
      </c>
      <c r="K1643" s="245"/>
      <c r="L1643" s="245"/>
      <c r="M1643" s="245"/>
      <c r="N1643" s="245"/>
      <c r="O1643" s="245"/>
      <c r="P1643" s="245"/>
      <c r="Q1643" s="246"/>
      <c r="R1643" s="233"/>
      <c r="S1643" s="234" t="e">
        <f>IF(C1643="",NA(),MATCH($B1643&amp;$C1643,'Smelter Reference List'!$J:$J,0))</f>
        <v>#N/A</v>
      </c>
      <c r="T1643" s="235"/>
      <c r="U1643" s="235">
        <f t="shared" ca="1" si="50"/>
        <v>0</v>
      </c>
      <c r="V1643" s="235"/>
      <c r="W1643" s="235"/>
      <c r="Y1643" s="228" t="str">
        <f t="shared" si="51"/>
        <v/>
      </c>
    </row>
    <row r="1644" spans="1:25" s="228" customFormat="1" ht="20.25">
      <c r="A1644" s="257"/>
      <c r="B1644" s="232" t="str">
        <f>IF(LEN(A1644)=0,"",INDEX('Smelter Reference List'!$A:$A,MATCH($A1644,'Smelter Reference List'!$E:$E,0)))</f>
        <v/>
      </c>
      <c r="C1644" s="297" t="str">
        <f>IF(LEN(A1644)=0,"",INDEX('Smelter Reference List'!$C:$C,MATCH($A1644,'Smelter Reference List'!$E:$E,0)))</f>
        <v/>
      </c>
      <c r="D1644" s="161" t="str">
        <f ca="1">IF(ISERROR($S1644),"",OFFSET('Smelter Reference List'!$C$4,$S1644-4,0)&amp;"")</f>
        <v/>
      </c>
      <c r="E1644" s="161" t="str">
        <f ca="1">IF(ISERROR($S1644),"",OFFSET('Smelter Reference List'!$D$4,$S1644-4,0)&amp;"")</f>
        <v/>
      </c>
      <c r="F1644" s="161" t="str">
        <f ca="1">IF(ISERROR($S1644),"",OFFSET('Smelter Reference List'!$E$4,$S1644-4,0))</f>
        <v/>
      </c>
      <c r="G1644" s="161" t="str">
        <f ca="1">IF(C1644=$U$4,"Enter smelter details", IF(ISERROR($S1644),"",OFFSET('Smelter Reference List'!$F$4,$S1644-4,0)))</f>
        <v/>
      </c>
      <c r="H1644" s="247" t="str">
        <f ca="1">IF(ISERROR($S1644),"",OFFSET('Smelter Reference List'!$G$4,$S1644-4,0))</f>
        <v/>
      </c>
      <c r="I1644" s="248" t="str">
        <f ca="1">IF(ISERROR($S1644),"",OFFSET('Smelter Reference List'!$H$4,$S1644-4,0))</f>
        <v/>
      </c>
      <c r="J1644" s="248" t="str">
        <f ca="1">IF(ISERROR($S1644),"",OFFSET('Smelter Reference List'!$I$4,$S1644-4,0))</f>
        <v/>
      </c>
      <c r="K1644" s="245"/>
      <c r="L1644" s="245"/>
      <c r="M1644" s="245"/>
      <c r="N1644" s="245"/>
      <c r="O1644" s="245"/>
      <c r="P1644" s="245"/>
      <c r="Q1644" s="246"/>
      <c r="R1644" s="233"/>
      <c r="S1644" s="234" t="e">
        <f>IF(C1644="",NA(),MATCH($B1644&amp;$C1644,'Smelter Reference List'!$J:$J,0))</f>
        <v>#N/A</v>
      </c>
      <c r="T1644" s="235"/>
      <c r="U1644" s="235">
        <f t="shared" ca="1" si="50"/>
        <v>0</v>
      </c>
      <c r="V1644" s="235"/>
      <c r="W1644" s="235"/>
      <c r="Y1644" s="228" t="str">
        <f t="shared" si="51"/>
        <v/>
      </c>
    </row>
    <row r="1645" spans="1:25" s="228" customFormat="1" ht="20.25">
      <c r="A1645" s="257"/>
      <c r="B1645" s="232" t="str">
        <f>IF(LEN(A1645)=0,"",INDEX('Smelter Reference List'!$A:$A,MATCH($A1645,'Smelter Reference List'!$E:$E,0)))</f>
        <v/>
      </c>
      <c r="C1645" s="297" t="str">
        <f>IF(LEN(A1645)=0,"",INDEX('Smelter Reference List'!$C:$C,MATCH($A1645,'Smelter Reference List'!$E:$E,0)))</f>
        <v/>
      </c>
      <c r="D1645" s="161" t="str">
        <f ca="1">IF(ISERROR($S1645),"",OFFSET('Smelter Reference List'!$C$4,$S1645-4,0)&amp;"")</f>
        <v/>
      </c>
      <c r="E1645" s="161" t="str">
        <f ca="1">IF(ISERROR($S1645),"",OFFSET('Smelter Reference List'!$D$4,$S1645-4,0)&amp;"")</f>
        <v/>
      </c>
      <c r="F1645" s="161" t="str">
        <f ca="1">IF(ISERROR($S1645),"",OFFSET('Smelter Reference List'!$E$4,$S1645-4,0))</f>
        <v/>
      </c>
      <c r="G1645" s="161" t="str">
        <f ca="1">IF(C1645=$U$4,"Enter smelter details", IF(ISERROR($S1645),"",OFFSET('Smelter Reference List'!$F$4,$S1645-4,0)))</f>
        <v/>
      </c>
      <c r="H1645" s="247" t="str">
        <f ca="1">IF(ISERROR($S1645),"",OFFSET('Smelter Reference List'!$G$4,$S1645-4,0))</f>
        <v/>
      </c>
      <c r="I1645" s="248" t="str">
        <f ca="1">IF(ISERROR($S1645),"",OFFSET('Smelter Reference List'!$H$4,$S1645-4,0))</f>
        <v/>
      </c>
      <c r="J1645" s="248" t="str">
        <f ca="1">IF(ISERROR($S1645),"",OFFSET('Smelter Reference List'!$I$4,$S1645-4,0))</f>
        <v/>
      </c>
      <c r="K1645" s="245"/>
      <c r="L1645" s="245"/>
      <c r="M1645" s="245"/>
      <c r="N1645" s="245"/>
      <c r="O1645" s="245"/>
      <c r="P1645" s="245"/>
      <c r="Q1645" s="246"/>
      <c r="R1645" s="233"/>
      <c r="S1645" s="234" t="e">
        <f>IF(C1645="",NA(),MATCH($B1645&amp;$C1645,'Smelter Reference List'!$J:$J,0))</f>
        <v>#N/A</v>
      </c>
      <c r="T1645" s="235"/>
      <c r="U1645" s="235">
        <f t="shared" ca="1" si="50"/>
        <v>0</v>
      </c>
      <c r="V1645" s="235"/>
      <c r="W1645" s="235"/>
      <c r="Y1645" s="228" t="str">
        <f t="shared" si="51"/>
        <v/>
      </c>
    </row>
    <row r="1646" spans="1:25" s="228" customFormat="1" ht="20.25">
      <c r="A1646" s="257"/>
      <c r="B1646" s="232" t="str">
        <f>IF(LEN(A1646)=0,"",INDEX('Smelter Reference List'!$A:$A,MATCH($A1646,'Smelter Reference List'!$E:$E,0)))</f>
        <v/>
      </c>
      <c r="C1646" s="297" t="str">
        <f>IF(LEN(A1646)=0,"",INDEX('Smelter Reference List'!$C:$C,MATCH($A1646,'Smelter Reference List'!$E:$E,0)))</f>
        <v/>
      </c>
      <c r="D1646" s="161" t="str">
        <f ca="1">IF(ISERROR($S1646),"",OFFSET('Smelter Reference List'!$C$4,$S1646-4,0)&amp;"")</f>
        <v/>
      </c>
      <c r="E1646" s="161" t="str">
        <f ca="1">IF(ISERROR($S1646),"",OFFSET('Smelter Reference List'!$D$4,$S1646-4,0)&amp;"")</f>
        <v/>
      </c>
      <c r="F1646" s="161" t="str">
        <f ca="1">IF(ISERROR($S1646),"",OFFSET('Smelter Reference List'!$E$4,$S1646-4,0))</f>
        <v/>
      </c>
      <c r="G1646" s="161" t="str">
        <f ca="1">IF(C1646=$U$4,"Enter smelter details", IF(ISERROR($S1646),"",OFFSET('Smelter Reference List'!$F$4,$S1646-4,0)))</f>
        <v/>
      </c>
      <c r="H1646" s="247" t="str">
        <f ca="1">IF(ISERROR($S1646),"",OFFSET('Smelter Reference List'!$G$4,$S1646-4,0))</f>
        <v/>
      </c>
      <c r="I1646" s="248" t="str">
        <f ca="1">IF(ISERROR($S1646),"",OFFSET('Smelter Reference List'!$H$4,$S1646-4,0))</f>
        <v/>
      </c>
      <c r="J1646" s="248" t="str">
        <f ca="1">IF(ISERROR($S1646),"",OFFSET('Smelter Reference List'!$I$4,$S1646-4,0))</f>
        <v/>
      </c>
      <c r="K1646" s="245"/>
      <c r="L1646" s="245"/>
      <c r="M1646" s="245"/>
      <c r="N1646" s="245"/>
      <c r="O1646" s="245"/>
      <c r="P1646" s="245"/>
      <c r="Q1646" s="246"/>
      <c r="R1646" s="233"/>
      <c r="S1646" s="234" t="e">
        <f>IF(C1646="",NA(),MATCH($B1646&amp;$C1646,'Smelter Reference List'!$J:$J,0))</f>
        <v>#N/A</v>
      </c>
      <c r="T1646" s="235"/>
      <c r="U1646" s="235">
        <f t="shared" ca="1" si="50"/>
        <v>0</v>
      </c>
      <c r="V1646" s="235"/>
      <c r="W1646" s="235"/>
      <c r="Y1646" s="228" t="str">
        <f t="shared" si="51"/>
        <v/>
      </c>
    </row>
    <row r="1647" spans="1:25" s="228" customFormat="1" ht="20.25">
      <c r="A1647" s="257"/>
      <c r="B1647" s="232" t="str">
        <f>IF(LEN(A1647)=0,"",INDEX('Smelter Reference List'!$A:$A,MATCH($A1647,'Smelter Reference List'!$E:$E,0)))</f>
        <v/>
      </c>
      <c r="C1647" s="297" t="str">
        <f>IF(LEN(A1647)=0,"",INDEX('Smelter Reference List'!$C:$C,MATCH($A1647,'Smelter Reference List'!$E:$E,0)))</f>
        <v/>
      </c>
      <c r="D1647" s="161" t="str">
        <f ca="1">IF(ISERROR($S1647),"",OFFSET('Smelter Reference List'!$C$4,$S1647-4,0)&amp;"")</f>
        <v/>
      </c>
      <c r="E1647" s="161" t="str">
        <f ca="1">IF(ISERROR($S1647),"",OFFSET('Smelter Reference List'!$D$4,$S1647-4,0)&amp;"")</f>
        <v/>
      </c>
      <c r="F1647" s="161" t="str">
        <f ca="1">IF(ISERROR($S1647),"",OFFSET('Smelter Reference List'!$E$4,$S1647-4,0))</f>
        <v/>
      </c>
      <c r="G1647" s="161" t="str">
        <f ca="1">IF(C1647=$U$4,"Enter smelter details", IF(ISERROR($S1647),"",OFFSET('Smelter Reference List'!$F$4,$S1647-4,0)))</f>
        <v/>
      </c>
      <c r="H1647" s="247" t="str">
        <f ca="1">IF(ISERROR($S1647),"",OFFSET('Smelter Reference List'!$G$4,$S1647-4,0))</f>
        <v/>
      </c>
      <c r="I1647" s="248" t="str">
        <f ca="1">IF(ISERROR($S1647),"",OFFSET('Smelter Reference List'!$H$4,$S1647-4,0))</f>
        <v/>
      </c>
      <c r="J1647" s="248" t="str">
        <f ca="1">IF(ISERROR($S1647),"",OFFSET('Smelter Reference List'!$I$4,$S1647-4,0))</f>
        <v/>
      </c>
      <c r="K1647" s="245"/>
      <c r="L1647" s="245"/>
      <c r="M1647" s="245"/>
      <c r="N1647" s="245"/>
      <c r="O1647" s="245"/>
      <c r="P1647" s="245"/>
      <c r="Q1647" s="246"/>
      <c r="R1647" s="233"/>
      <c r="S1647" s="234" t="e">
        <f>IF(C1647="",NA(),MATCH($B1647&amp;$C1647,'Smelter Reference List'!$J:$J,0))</f>
        <v>#N/A</v>
      </c>
      <c r="T1647" s="235"/>
      <c r="U1647" s="235">
        <f t="shared" ca="1" si="50"/>
        <v>0</v>
      </c>
      <c r="V1647" s="235"/>
      <c r="W1647" s="235"/>
      <c r="Y1647" s="228" t="str">
        <f t="shared" si="51"/>
        <v/>
      </c>
    </row>
    <row r="1648" spans="1:25" s="228" customFormat="1" ht="20.25">
      <c r="A1648" s="257"/>
      <c r="B1648" s="232" t="str">
        <f>IF(LEN(A1648)=0,"",INDEX('Smelter Reference List'!$A:$A,MATCH($A1648,'Smelter Reference List'!$E:$E,0)))</f>
        <v/>
      </c>
      <c r="C1648" s="297" t="str">
        <f>IF(LEN(A1648)=0,"",INDEX('Smelter Reference List'!$C:$C,MATCH($A1648,'Smelter Reference List'!$E:$E,0)))</f>
        <v/>
      </c>
      <c r="D1648" s="161" t="str">
        <f ca="1">IF(ISERROR($S1648),"",OFFSET('Smelter Reference List'!$C$4,$S1648-4,0)&amp;"")</f>
        <v/>
      </c>
      <c r="E1648" s="161" t="str">
        <f ca="1">IF(ISERROR($S1648),"",OFFSET('Smelter Reference List'!$D$4,$S1648-4,0)&amp;"")</f>
        <v/>
      </c>
      <c r="F1648" s="161" t="str">
        <f ca="1">IF(ISERROR($S1648),"",OFFSET('Smelter Reference List'!$E$4,$S1648-4,0))</f>
        <v/>
      </c>
      <c r="G1648" s="161" t="str">
        <f ca="1">IF(C1648=$U$4,"Enter smelter details", IF(ISERROR($S1648),"",OFFSET('Smelter Reference List'!$F$4,$S1648-4,0)))</f>
        <v/>
      </c>
      <c r="H1648" s="247" t="str">
        <f ca="1">IF(ISERROR($S1648),"",OFFSET('Smelter Reference List'!$G$4,$S1648-4,0))</f>
        <v/>
      </c>
      <c r="I1648" s="248" t="str">
        <f ca="1">IF(ISERROR($S1648),"",OFFSET('Smelter Reference List'!$H$4,$S1648-4,0))</f>
        <v/>
      </c>
      <c r="J1648" s="248" t="str">
        <f ca="1">IF(ISERROR($S1648),"",OFFSET('Smelter Reference List'!$I$4,$S1648-4,0))</f>
        <v/>
      </c>
      <c r="K1648" s="245"/>
      <c r="L1648" s="245"/>
      <c r="M1648" s="245"/>
      <c r="N1648" s="245"/>
      <c r="O1648" s="245"/>
      <c r="P1648" s="245"/>
      <c r="Q1648" s="246"/>
      <c r="R1648" s="233"/>
      <c r="S1648" s="234" t="e">
        <f>IF(C1648="",NA(),MATCH($B1648&amp;$C1648,'Smelter Reference List'!$J:$J,0))</f>
        <v>#N/A</v>
      </c>
      <c r="T1648" s="235"/>
      <c r="U1648" s="235">
        <f t="shared" ca="1" si="50"/>
        <v>0</v>
      </c>
      <c r="V1648" s="235"/>
      <c r="W1648" s="235"/>
      <c r="Y1648" s="228" t="str">
        <f t="shared" si="51"/>
        <v/>
      </c>
    </row>
    <row r="1649" spans="1:25" s="228" customFormat="1" ht="20.25">
      <c r="A1649" s="257"/>
      <c r="B1649" s="232" t="str">
        <f>IF(LEN(A1649)=0,"",INDEX('Smelter Reference List'!$A:$A,MATCH($A1649,'Smelter Reference List'!$E:$E,0)))</f>
        <v/>
      </c>
      <c r="C1649" s="297" t="str">
        <f>IF(LEN(A1649)=0,"",INDEX('Smelter Reference List'!$C:$C,MATCH($A1649,'Smelter Reference List'!$E:$E,0)))</f>
        <v/>
      </c>
      <c r="D1649" s="161" t="str">
        <f ca="1">IF(ISERROR($S1649),"",OFFSET('Smelter Reference List'!$C$4,$S1649-4,0)&amp;"")</f>
        <v/>
      </c>
      <c r="E1649" s="161" t="str">
        <f ca="1">IF(ISERROR($S1649),"",OFFSET('Smelter Reference List'!$D$4,$S1649-4,0)&amp;"")</f>
        <v/>
      </c>
      <c r="F1649" s="161" t="str">
        <f ca="1">IF(ISERROR($S1649),"",OFFSET('Smelter Reference List'!$E$4,$S1649-4,0))</f>
        <v/>
      </c>
      <c r="G1649" s="161" t="str">
        <f ca="1">IF(C1649=$U$4,"Enter smelter details", IF(ISERROR($S1649),"",OFFSET('Smelter Reference List'!$F$4,$S1649-4,0)))</f>
        <v/>
      </c>
      <c r="H1649" s="247" t="str">
        <f ca="1">IF(ISERROR($S1649),"",OFFSET('Smelter Reference List'!$G$4,$S1649-4,0))</f>
        <v/>
      </c>
      <c r="I1649" s="248" t="str">
        <f ca="1">IF(ISERROR($S1649),"",OFFSET('Smelter Reference List'!$H$4,$S1649-4,0))</f>
        <v/>
      </c>
      <c r="J1649" s="248" t="str">
        <f ca="1">IF(ISERROR($S1649),"",OFFSET('Smelter Reference List'!$I$4,$S1649-4,0))</f>
        <v/>
      </c>
      <c r="K1649" s="245"/>
      <c r="L1649" s="245"/>
      <c r="M1649" s="245"/>
      <c r="N1649" s="245"/>
      <c r="O1649" s="245"/>
      <c r="P1649" s="245"/>
      <c r="Q1649" s="246"/>
      <c r="R1649" s="233"/>
      <c r="S1649" s="234" t="e">
        <f>IF(C1649="",NA(),MATCH($B1649&amp;$C1649,'Smelter Reference List'!$J:$J,0))</f>
        <v>#N/A</v>
      </c>
      <c r="T1649" s="235"/>
      <c r="U1649" s="235">
        <f t="shared" ca="1" si="50"/>
        <v>0</v>
      </c>
      <c r="V1649" s="235"/>
      <c r="W1649" s="235"/>
      <c r="Y1649" s="228" t="str">
        <f t="shared" si="51"/>
        <v/>
      </c>
    </row>
    <row r="1650" spans="1:25" s="228" customFormat="1" ht="20.25">
      <c r="A1650" s="257"/>
      <c r="B1650" s="232" t="str">
        <f>IF(LEN(A1650)=0,"",INDEX('Smelter Reference List'!$A:$A,MATCH($A1650,'Smelter Reference List'!$E:$E,0)))</f>
        <v/>
      </c>
      <c r="C1650" s="297" t="str">
        <f>IF(LEN(A1650)=0,"",INDEX('Smelter Reference List'!$C:$C,MATCH($A1650,'Smelter Reference List'!$E:$E,0)))</f>
        <v/>
      </c>
      <c r="D1650" s="161" t="str">
        <f ca="1">IF(ISERROR($S1650),"",OFFSET('Smelter Reference List'!$C$4,$S1650-4,0)&amp;"")</f>
        <v/>
      </c>
      <c r="E1650" s="161" t="str">
        <f ca="1">IF(ISERROR($S1650),"",OFFSET('Smelter Reference List'!$D$4,$S1650-4,0)&amp;"")</f>
        <v/>
      </c>
      <c r="F1650" s="161" t="str">
        <f ca="1">IF(ISERROR($S1650),"",OFFSET('Smelter Reference List'!$E$4,$S1650-4,0))</f>
        <v/>
      </c>
      <c r="G1650" s="161" t="str">
        <f ca="1">IF(C1650=$U$4,"Enter smelter details", IF(ISERROR($S1650),"",OFFSET('Smelter Reference List'!$F$4,$S1650-4,0)))</f>
        <v/>
      </c>
      <c r="H1650" s="247" t="str">
        <f ca="1">IF(ISERROR($S1650),"",OFFSET('Smelter Reference List'!$G$4,$S1650-4,0))</f>
        <v/>
      </c>
      <c r="I1650" s="248" t="str">
        <f ca="1">IF(ISERROR($S1650),"",OFFSET('Smelter Reference List'!$H$4,$S1650-4,0))</f>
        <v/>
      </c>
      <c r="J1650" s="248" t="str">
        <f ca="1">IF(ISERROR($S1650),"",OFFSET('Smelter Reference List'!$I$4,$S1650-4,0))</f>
        <v/>
      </c>
      <c r="K1650" s="245"/>
      <c r="L1650" s="245"/>
      <c r="M1650" s="245"/>
      <c r="N1650" s="245"/>
      <c r="O1650" s="245"/>
      <c r="P1650" s="245"/>
      <c r="Q1650" s="246"/>
      <c r="R1650" s="233"/>
      <c r="S1650" s="234" t="e">
        <f>IF(C1650="",NA(),MATCH($B1650&amp;$C1650,'Smelter Reference List'!$J:$J,0))</f>
        <v>#N/A</v>
      </c>
      <c r="T1650" s="235"/>
      <c r="U1650" s="235">
        <f t="shared" ca="1" si="50"/>
        <v>0</v>
      </c>
      <c r="V1650" s="235"/>
      <c r="W1650" s="235"/>
      <c r="Y1650" s="228" t="str">
        <f t="shared" si="51"/>
        <v/>
      </c>
    </row>
    <row r="1651" spans="1:25" s="228" customFormat="1" ht="20.25">
      <c r="A1651" s="257"/>
      <c r="B1651" s="232" t="str">
        <f>IF(LEN(A1651)=0,"",INDEX('Smelter Reference List'!$A:$A,MATCH($A1651,'Smelter Reference List'!$E:$E,0)))</f>
        <v/>
      </c>
      <c r="C1651" s="297" t="str">
        <f>IF(LEN(A1651)=0,"",INDEX('Smelter Reference List'!$C:$C,MATCH($A1651,'Smelter Reference List'!$E:$E,0)))</f>
        <v/>
      </c>
      <c r="D1651" s="161" t="str">
        <f ca="1">IF(ISERROR($S1651),"",OFFSET('Smelter Reference List'!$C$4,$S1651-4,0)&amp;"")</f>
        <v/>
      </c>
      <c r="E1651" s="161" t="str">
        <f ca="1">IF(ISERROR($S1651),"",OFFSET('Smelter Reference List'!$D$4,$S1651-4,0)&amp;"")</f>
        <v/>
      </c>
      <c r="F1651" s="161" t="str">
        <f ca="1">IF(ISERROR($S1651),"",OFFSET('Smelter Reference List'!$E$4,$S1651-4,0))</f>
        <v/>
      </c>
      <c r="G1651" s="161" t="str">
        <f ca="1">IF(C1651=$U$4,"Enter smelter details", IF(ISERROR($S1651),"",OFFSET('Smelter Reference List'!$F$4,$S1651-4,0)))</f>
        <v/>
      </c>
      <c r="H1651" s="247" t="str">
        <f ca="1">IF(ISERROR($S1651),"",OFFSET('Smelter Reference List'!$G$4,$S1651-4,0))</f>
        <v/>
      </c>
      <c r="I1651" s="248" t="str">
        <f ca="1">IF(ISERROR($S1651),"",OFFSET('Smelter Reference List'!$H$4,$S1651-4,0))</f>
        <v/>
      </c>
      <c r="J1651" s="248" t="str">
        <f ca="1">IF(ISERROR($S1651),"",OFFSET('Smelter Reference List'!$I$4,$S1651-4,0))</f>
        <v/>
      </c>
      <c r="K1651" s="245"/>
      <c r="L1651" s="245"/>
      <c r="M1651" s="245"/>
      <c r="N1651" s="245"/>
      <c r="O1651" s="245"/>
      <c r="P1651" s="245"/>
      <c r="Q1651" s="246"/>
      <c r="R1651" s="233"/>
      <c r="S1651" s="234" t="e">
        <f>IF(C1651="",NA(),MATCH($B1651&amp;$C1651,'Smelter Reference List'!$J:$J,0))</f>
        <v>#N/A</v>
      </c>
      <c r="T1651" s="235"/>
      <c r="U1651" s="235">
        <f t="shared" ca="1" si="50"/>
        <v>0</v>
      </c>
      <c r="V1651" s="235"/>
      <c r="W1651" s="235"/>
      <c r="Y1651" s="228" t="str">
        <f t="shared" si="51"/>
        <v/>
      </c>
    </row>
    <row r="1652" spans="1:25" s="228" customFormat="1" ht="20.25">
      <c r="A1652" s="257"/>
      <c r="B1652" s="232" t="str">
        <f>IF(LEN(A1652)=0,"",INDEX('Smelter Reference List'!$A:$A,MATCH($A1652,'Smelter Reference List'!$E:$E,0)))</f>
        <v/>
      </c>
      <c r="C1652" s="297" t="str">
        <f>IF(LEN(A1652)=0,"",INDEX('Smelter Reference List'!$C:$C,MATCH($A1652,'Smelter Reference List'!$E:$E,0)))</f>
        <v/>
      </c>
      <c r="D1652" s="161" t="str">
        <f ca="1">IF(ISERROR($S1652),"",OFFSET('Smelter Reference List'!$C$4,$S1652-4,0)&amp;"")</f>
        <v/>
      </c>
      <c r="E1652" s="161" t="str">
        <f ca="1">IF(ISERROR($S1652),"",OFFSET('Smelter Reference List'!$D$4,$S1652-4,0)&amp;"")</f>
        <v/>
      </c>
      <c r="F1652" s="161" t="str">
        <f ca="1">IF(ISERROR($S1652),"",OFFSET('Smelter Reference List'!$E$4,$S1652-4,0))</f>
        <v/>
      </c>
      <c r="G1652" s="161" t="str">
        <f ca="1">IF(C1652=$U$4,"Enter smelter details", IF(ISERROR($S1652),"",OFFSET('Smelter Reference List'!$F$4,$S1652-4,0)))</f>
        <v/>
      </c>
      <c r="H1652" s="247" t="str">
        <f ca="1">IF(ISERROR($S1652),"",OFFSET('Smelter Reference List'!$G$4,$S1652-4,0))</f>
        <v/>
      </c>
      <c r="I1652" s="248" t="str">
        <f ca="1">IF(ISERROR($S1652),"",OFFSET('Smelter Reference List'!$H$4,$S1652-4,0))</f>
        <v/>
      </c>
      <c r="J1652" s="248" t="str">
        <f ca="1">IF(ISERROR($S1652),"",OFFSET('Smelter Reference List'!$I$4,$S1652-4,0))</f>
        <v/>
      </c>
      <c r="K1652" s="245"/>
      <c r="L1652" s="245"/>
      <c r="M1652" s="245"/>
      <c r="N1652" s="245"/>
      <c r="O1652" s="245"/>
      <c r="P1652" s="245"/>
      <c r="Q1652" s="246"/>
      <c r="R1652" s="233"/>
      <c r="S1652" s="234" t="e">
        <f>IF(C1652="",NA(),MATCH($B1652&amp;$C1652,'Smelter Reference List'!$J:$J,0))</f>
        <v>#N/A</v>
      </c>
      <c r="T1652" s="235"/>
      <c r="U1652" s="235">
        <f t="shared" ca="1" si="50"/>
        <v>0</v>
      </c>
      <c r="V1652" s="235"/>
      <c r="W1652" s="235"/>
      <c r="Y1652" s="228" t="str">
        <f t="shared" si="51"/>
        <v/>
      </c>
    </row>
    <row r="1653" spans="1:25" s="228" customFormat="1" ht="20.25">
      <c r="A1653" s="257"/>
      <c r="B1653" s="232" t="str">
        <f>IF(LEN(A1653)=0,"",INDEX('Smelter Reference List'!$A:$A,MATCH($A1653,'Smelter Reference List'!$E:$E,0)))</f>
        <v/>
      </c>
      <c r="C1653" s="297" t="str">
        <f>IF(LEN(A1653)=0,"",INDEX('Smelter Reference List'!$C:$C,MATCH($A1653,'Smelter Reference List'!$E:$E,0)))</f>
        <v/>
      </c>
      <c r="D1653" s="161" t="str">
        <f ca="1">IF(ISERROR($S1653),"",OFFSET('Smelter Reference List'!$C$4,$S1653-4,0)&amp;"")</f>
        <v/>
      </c>
      <c r="E1653" s="161" t="str">
        <f ca="1">IF(ISERROR($S1653),"",OFFSET('Smelter Reference List'!$D$4,$S1653-4,0)&amp;"")</f>
        <v/>
      </c>
      <c r="F1653" s="161" t="str">
        <f ca="1">IF(ISERROR($S1653),"",OFFSET('Smelter Reference List'!$E$4,$S1653-4,0))</f>
        <v/>
      </c>
      <c r="G1653" s="161" t="str">
        <f ca="1">IF(C1653=$U$4,"Enter smelter details", IF(ISERROR($S1653),"",OFFSET('Smelter Reference List'!$F$4,$S1653-4,0)))</f>
        <v/>
      </c>
      <c r="H1653" s="247" t="str">
        <f ca="1">IF(ISERROR($S1653),"",OFFSET('Smelter Reference List'!$G$4,$S1653-4,0))</f>
        <v/>
      </c>
      <c r="I1653" s="248" t="str">
        <f ca="1">IF(ISERROR($S1653),"",OFFSET('Smelter Reference List'!$H$4,$S1653-4,0))</f>
        <v/>
      </c>
      <c r="J1653" s="248" t="str">
        <f ca="1">IF(ISERROR($S1653),"",OFFSET('Smelter Reference List'!$I$4,$S1653-4,0))</f>
        <v/>
      </c>
      <c r="K1653" s="245"/>
      <c r="L1653" s="245"/>
      <c r="M1653" s="245"/>
      <c r="N1653" s="245"/>
      <c r="O1653" s="245"/>
      <c r="P1653" s="245"/>
      <c r="Q1653" s="246"/>
      <c r="R1653" s="233"/>
      <c r="S1653" s="234" t="e">
        <f>IF(C1653="",NA(),MATCH($B1653&amp;$C1653,'Smelter Reference List'!$J:$J,0))</f>
        <v>#N/A</v>
      </c>
      <c r="T1653" s="235"/>
      <c r="U1653" s="235">
        <f t="shared" ca="1" si="50"/>
        <v>0</v>
      </c>
      <c r="V1653" s="235"/>
      <c r="W1653" s="235"/>
      <c r="Y1653" s="228" t="str">
        <f t="shared" si="51"/>
        <v/>
      </c>
    </row>
    <row r="1654" spans="1:25" s="228" customFormat="1" ht="20.25">
      <c r="A1654" s="257"/>
      <c r="B1654" s="232" t="str">
        <f>IF(LEN(A1654)=0,"",INDEX('Smelter Reference List'!$A:$A,MATCH($A1654,'Smelter Reference List'!$E:$E,0)))</f>
        <v/>
      </c>
      <c r="C1654" s="297" t="str">
        <f>IF(LEN(A1654)=0,"",INDEX('Smelter Reference List'!$C:$C,MATCH($A1654,'Smelter Reference List'!$E:$E,0)))</f>
        <v/>
      </c>
      <c r="D1654" s="161" t="str">
        <f ca="1">IF(ISERROR($S1654),"",OFFSET('Smelter Reference List'!$C$4,$S1654-4,0)&amp;"")</f>
        <v/>
      </c>
      <c r="E1654" s="161" t="str">
        <f ca="1">IF(ISERROR($S1654),"",OFFSET('Smelter Reference List'!$D$4,$S1654-4,0)&amp;"")</f>
        <v/>
      </c>
      <c r="F1654" s="161" t="str">
        <f ca="1">IF(ISERROR($S1654),"",OFFSET('Smelter Reference List'!$E$4,$S1654-4,0))</f>
        <v/>
      </c>
      <c r="G1654" s="161" t="str">
        <f ca="1">IF(C1654=$U$4,"Enter smelter details", IF(ISERROR($S1654),"",OFFSET('Smelter Reference List'!$F$4,$S1654-4,0)))</f>
        <v/>
      </c>
      <c r="H1654" s="247" t="str">
        <f ca="1">IF(ISERROR($S1654),"",OFFSET('Smelter Reference List'!$G$4,$S1654-4,0))</f>
        <v/>
      </c>
      <c r="I1654" s="248" t="str">
        <f ca="1">IF(ISERROR($S1654),"",OFFSET('Smelter Reference List'!$H$4,$S1654-4,0))</f>
        <v/>
      </c>
      <c r="J1654" s="248" t="str">
        <f ca="1">IF(ISERROR($S1654),"",OFFSET('Smelter Reference List'!$I$4,$S1654-4,0))</f>
        <v/>
      </c>
      <c r="K1654" s="245"/>
      <c r="L1654" s="245"/>
      <c r="M1654" s="245"/>
      <c r="N1654" s="245"/>
      <c r="O1654" s="245"/>
      <c r="P1654" s="245"/>
      <c r="Q1654" s="246"/>
      <c r="R1654" s="233"/>
      <c r="S1654" s="234" t="e">
        <f>IF(C1654="",NA(),MATCH($B1654&amp;$C1654,'Smelter Reference List'!$J:$J,0))</f>
        <v>#N/A</v>
      </c>
      <c r="T1654" s="235"/>
      <c r="U1654" s="235">
        <f t="shared" ca="1" si="50"/>
        <v>0</v>
      </c>
      <c r="V1654" s="235"/>
      <c r="W1654" s="235"/>
      <c r="Y1654" s="228" t="str">
        <f t="shared" si="51"/>
        <v/>
      </c>
    </row>
    <row r="1655" spans="1:25" s="228" customFormat="1" ht="20.25">
      <c r="A1655" s="257"/>
      <c r="B1655" s="232" t="str">
        <f>IF(LEN(A1655)=0,"",INDEX('Smelter Reference List'!$A:$A,MATCH($A1655,'Smelter Reference List'!$E:$E,0)))</f>
        <v/>
      </c>
      <c r="C1655" s="297" t="str">
        <f>IF(LEN(A1655)=0,"",INDEX('Smelter Reference List'!$C:$C,MATCH($A1655,'Smelter Reference List'!$E:$E,0)))</f>
        <v/>
      </c>
      <c r="D1655" s="161" t="str">
        <f ca="1">IF(ISERROR($S1655),"",OFFSET('Smelter Reference List'!$C$4,$S1655-4,0)&amp;"")</f>
        <v/>
      </c>
      <c r="E1655" s="161" t="str">
        <f ca="1">IF(ISERROR($S1655),"",OFFSET('Smelter Reference List'!$D$4,$S1655-4,0)&amp;"")</f>
        <v/>
      </c>
      <c r="F1655" s="161" t="str">
        <f ca="1">IF(ISERROR($S1655),"",OFFSET('Smelter Reference List'!$E$4,$S1655-4,0))</f>
        <v/>
      </c>
      <c r="G1655" s="161" t="str">
        <f ca="1">IF(C1655=$U$4,"Enter smelter details", IF(ISERROR($S1655),"",OFFSET('Smelter Reference List'!$F$4,$S1655-4,0)))</f>
        <v/>
      </c>
      <c r="H1655" s="247" t="str">
        <f ca="1">IF(ISERROR($S1655),"",OFFSET('Smelter Reference List'!$G$4,$S1655-4,0))</f>
        <v/>
      </c>
      <c r="I1655" s="248" t="str">
        <f ca="1">IF(ISERROR($S1655),"",OFFSET('Smelter Reference List'!$H$4,$S1655-4,0))</f>
        <v/>
      </c>
      <c r="J1655" s="248" t="str">
        <f ca="1">IF(ISERROR($S1655),"",OFFSET('Smelter Reference List'!$I$4,$S1655-4,0))</f>
        <v/>
      </c>
      <c r="K1655" s="245"/>
      <c r="L1655" s="245"/>
      <c r="M1655" s="245"/>
      <c r="N1655" s="245"/>
      <c r="O1655" s="245"/>
      <c r="P1655" s="245"/>
      <c r="Q1655" s="246"/>
      <c r="R1655" s="233"/>
      <c r="S1655" s="234" t="e">
        <f>IF(C1655="",NA(),MATCH($B1655&amp;$C1655,'Smelter Reference List'!$J:$J,0))</f>
        <v>#N/A</v>
      </c>
      <c r="T1655" s="235"/>
      <c r="U1655" s="235">
        <f t="shared" ca="1" si="50"/>
        <v>0</v>
      </c>
      <c r="V1655" s="235"/>
      <c r="W1655" s="235"/>
      <c r="Y1655" s="228" t="str">
        <f t="shared" si="51"/>
        <v/>
      </c>
    </row>
    <row r="1656" spans="1:25" s="228" customFormat="1" ht="20.25">
      <c r="A1656" s="257"/>
      <c r="B1656" s="232" t="str">
        <f>IF(LEN(A1656)=0,"",INDEX('Smelter Reference List'!$A:$A,MATCH($A1656,'Smelter Reference List'!$E:$E,0)))</f>
        <v/>
      </c>
      <c r="C1656" s="297" t="str">
        <f>IF(LEN(A1656)=0,"",INDEX('Smelter Reference List'!$C:$C,MATCH($A1656,'Smelter Reference List'!$E:$E,0)))</f>
        <v/>
      </c>
      <c r="D1656" s="161" t="str">
        <f ca="1">IF(ISERROR($S1656),"",OFFSET('Smelter Reference List'!$C$4,$S1656-4,0)&amp;"")</f>
        <v/>
      </c>
      <c r="E1656" s="161" t="str">
        <f ca="1">IF(ISERROR($S1656),"",OFFSET('Smelter Reference List'!$D$4,$S1656-4,0)&amp;"")</f>
        <v/>
      </c>
      <c r="F1656" s="161" t="str">
        <f ca="1">IF(ISERROR($S1656),"",OFFSET('Smelter Reference List'!$E$4,$S1656-4,0))</f>
        <v/>
      </c>
      <c r="G1656" s="161" t="str">
        <f ca="1">IF(C1656=$U$4,"Enter smelter details", IF(ISERROR($S1656),"",OFFSET('Smelter Reference List'!$F$4,$S1656-4,0)))</f>
        <v/>
      </c>
      <c r="H1656" s="247" t="str">
        <f ca="1">IF(ISERROR($S1656),"",OFFSET('Smelter Reference List'!$G$4,$S1656-4,0))</f>
        <v/>
      </c>
      <c r="I1656" s="248" t="str">
        <f ca="1">IF(ISERROR($S1656),"",OFFSET('Smelter Reference List'!$H$4,$S1656-4,0))</f>
        <v/>
      </c>
      <c r="J1656" s="248" t="str">
        <f ca="1">IF(ISERROR($S1656),"",OFFSET('Smelter Reference List'!$I$4,$S1656-4,0))</f>
        <v/>
      </c>
      <c r="K1656" s="245"/>
      <c r="L1656" s="245"/>
      <c r="M1656" s="245"/>
      <c r="N1656" s="245"/>
      <c r="O1656" s="245"/>
      <c r="P1656" s="245"/>
      <c r="Q1656" s="246"/>
      <c r="R1656" s="233"/>
      <c r="S1656" s="234" t="e">
        <f>IF(C1656="",NA(),MATCH($B1656&amp;$C1656,'Smelter Reference List'!$J:$J,0))</f>
        <v>#N/A</v>
      </c>
      <c r="T1656" s="235"/>
      <c r="U1656" s="235">
        <f t="shared" ca="1" si="50"/>
        <v>0</v>
      </c>
      <c r="V1656" s="235"/>
      <c r="W1656" s="235"/>
      <c r="Y1656" s="228" t="str">
        <f t="shared" si="51"/>
        <v/>
      </c>
    </row>
    <row r="1657" spans="1:25" s="228" customFormat="1" ht="20.25">
      <c r="A1657" s="257"/>
      <c r="B1657" s="232" t="str">
        <f>IF(LEN(A1657)=0,"",INDEX('Smelter Reference List'!$A:$A,MATCH($A1657,'Smelter Reference List'!$E:$E,0)))</f>
        <v/>
      </c>
      <c r="C1657" s="297" t="str">
        <f>IF(LEN(A1657)=0,"",INDEX('Smelter Reference List'!$C:$C,MATCH($A1657,'Smelter Reference List'!$E:$E,0)))</f>
        <v/>
      </c>
      <c r="D1657" s="161" t="str">
        <f ca="1">IF(ISERROR($S1657),"",OFFSET('Smelter Reference List'!$C$4,$S1657-4,0)&amp;"")</f>
        <v/>
      </c>
      <c r="E1657" s="161" t="str">
        <f ca="1">IF(ISERROR($S1657),"",OFFSET('Smelter Reference List'!$D$4,$S1657-4,0)&amp;"")</f>
        <v/>
      </c>
      <c r="F1657" s="161" t="str">
        <f ca="1">IF(ISERROR($S1657),"",OFFSET('Smelter Reference List'!$E$4,$S1657-4,0))</f>
        <v/>
      </c>
      <c r="G1657" s="161" t="str">
        <f ca="1">IF(C1657=$U$4,"Enter smelter details", IF(ISERROR($S1657),"",OFFSET('Smelter Reference List'!$F$4,$S1657-4,0)))</f>
        <v/>
      </c>
      <c r="H1657" s="247" t="str">
        <f ca="1">IF(ISERROR($S1657),"",OFFSET('Smelter Reference List'!$G$4,$S1657-4,0))</f>
        <v/>
      </c>
      <c r="I1657" s="248" t="str">
        <f ca="1">IF(ISERROR($S1657),"",OFFSET('Smelter Reference List'!$H$4,$S1657-4,0))</f>
        <v/>
      </c>
      <c r="J1657" s="248" t="str">
        <f ca="1">IF(ISERROR($S1657),"",OFFSET('Smelter Reference List'!$I$4,$S1657-4,0))</f>
        <v/>
      </c>
      <c r="K1657" s="245"/>
      <c r="L1657" s="245"/>
      <c r="M1657" s="245"/>
      <c r="N1657" s="245"/>
      <c r="O1657" s="245"/>
      <c r="P1657" s="245"/>
      <c r="Q1657" s="246"/>
      <c r="R1657" s="233"/>
      <c r="S1657" s="234" t="e">
        <f>IF(C1657="",NA(),MATCH($B1657&amp;$C1657,'Smelter Reference List'!$J:$J,0))</f>
        <v>#N/A</v>
      </c>
      <c r="T1657" s="235"/>
      <c r="U1657" s="235">
        <f t="shared" ca="1" si="50"/>
        <v>0</v>
      </c>
      <c r="V1657" s="235"/>
      <c r="W1657" s="235"/>
      <c r="Y1657" s="228" t="str">
        <f t="shared" si="51"/>
        <v/>
      </c>
    </row>
    <row r="1658" spans="1:25" s="228" customFormat="1" ht="20.25">
      <c r="A1658" s="257"/>
      <c r="B1658" s="232" t="str">
        <f>IF(LEN(A1658)=0,"",INDEX('Smelter Reference List'!$A:$A,MATCH($A1658,'Smelter Reference List'!$E:$E,0)))</f>
        <v/>
      </c>
      <c r="C1658" s="297" t="str">
        <f>IF(LEN(A1658)=0,"",INDEX('Smelter Reference List'!$C:$C,MATCH($A1658,'Smelter Reference List'!$E:$E,0)))</f>
        <v/>
      </c>
      <c r="D1658" s="161" t="str">
        <f ca="1">IF(ISERROR($S1658),"",OFFSET('Smelter Reference List'!$C$4,$S1658-4,0)&amp;"")</f>
        <v/>
      </c>
      <c r="E1658" s="161" t="str">
        <f ca="1">IF(ISERROR($S1658),"",OFFSET('Smelter Reference List'!$D$4,$S1658-4,0)&amp;"")</f>
        <v/>
      </c>
      <c r="F1658" s="161" t="str">
        <f ca="1">IF(ISERROR($S1658),"",OFFSET('Smelter Reference List'!$E$4,$S1658-4,0))</f>
        <v/>
      </c>
      <c r="G1658" s="161" t="str">
        <f ca="1">IF(C1658=$U$4,"Enter smelter details", IF(ISERROR($S1658),"",OFFSET('Smelter Reference List'!$F$4,$S1658-4,0)))</f>
        <v/>
      </c>
      <c r="H1658" s="247" t="str">
        <f ca="1">IF(ISERROR($S1658),"",OFFSET('Smelter Reference List'!$G$4,$S1658-4,0))</f>
        <v/>
      </c>
      <c r="I1658" s="248" t="str">
        <f ca="1">IF(ISERROR($S1658),"",OFFSET('Smelter Reference List'!$H$4,$S1658-4,0))</f>
        <v/>
      </c>
      <c r="J1658" s="248" t="str">
        <f ca="1">IF(ISERROR($S1658),"",OFFSET('Smelter Reference List'!$I$4,$S1658-4,0))</f>
        <v/>
      </c>
      <c r="K1658" s="245"/>
      <c r="L1658" s="245"/>
      <c r="M1658" s="245"/>
      <c r="N1658" s="245"/>
      <c r="O1658" s="245"/>
      <c r="P1658" s="245"/>
      <c r="Q1658" s="246"/>
      <c r="R1658" s="233"/>
      <c r="S1658" s="234" t="e">
        <f>IF(C1658="",NA(),MATCH($B1658&amp;$C1658,'Smelter Reference List'!$J:$J,0))</f>
        <v>#N/A</v>
      </c>
      <c r="T1658" s="235"/>
      <c r="U1658" s="235">
        <f t="shared" ca="1" si="50"/>
        <v>0</v>
      </c>
      <c r="V1658" s="235"/>
      <c r="W1658" s="235"/>
      <c r="Y1658" s="228" t="str">
        <f t="shared" si="51"/>
        <v/>
      </c>
    </row>
    <row r="1659" spans="1:25" s="228" customFormat="1" ht="20.25">
      <c r="A1659" s="257"/>
      <c r="B1659" s="232" t="str">
        <f>IF(LEN(A1659)=0,"",INDEX('Smelter Reference List'!$A:$A,MATCH($A1659,'Smelter Reference List'!$E:$E,0)))</f>
        <v/>
      </c>
      <c r="C1659" s="297" t="str">
        <f>IF(LEN(A1659)=0,"",INDEX('Smelter Reference List'!$C:$C,MATCH($A1659,'Smelter Reference List'!$E:$E,0)))</f>
        <v/>
      </c>
      <c r="D1659" s="161" t="str">
        <f ca="1">IF(ISERROR($S1659),"",OFFSET('Smelter Reference List'!$C$4,$S1659-4,0)&amp;"")</f>
        <v/>
      </c>
      <c r="E1659" s="161" t="str">
        <f ca="1">IF(ISERROR($S1659),"",OFFSET('Smelter Reference List'!$D$4,$S1659-4,0)&amp;"")</f>
        <v/>
      </c>
      <c r="F1659" s="161" t="str">
        <f ca="1">IF(ISERROR($S1659),"",OFFSET('Smelter Reference List'!$E$4,$S1659-4,0))</f>
        <v/>
      </c>
      <c r="G1659" s="161" t="str">
        <f ca="1">IF(C1659=$U$4,"Enter smelter details", IF(ISERROR($S1659),"",OFFSET('Smelter Reference List'!$F$4,$S1659-4,0)))</f>
        <v/>
      </c>
      <c r="H1659" s="247" t="str">
        <f ca="1">IF(ISERROR($S1659),"",OFFSET('Smelter Reference List'!$G$4,$S1659-4,0))</f>
        <v/>
      </c>
      <c r="I1659" s="248" t="str">
        <f ca="1">IF(ISERROR($S1659),"",OFFSET('Smelter Reference List'!$H$4,$S1659-4,0))</f>
        <v/>
      </c>
      <c r="J1659" s="248" t="str">
        <f ca="1">IF(ISERROR($S1659),"",OFFSET('Smelter Reference List'!$I$4,$S1659-4,0))</f>
        <v/>
      </c>
      <c r="K1659" s="245"/>
      <c r="L1659" s="245"/>
      <c r="M1659" s="245"/>
      <c r="N1659" s="245"/>
      <c r="O1659" s="245"/>
      <c r="P1659" s="245"/>
      <c r="Q1659" s="246"/>
      <c r="R1659" s="233"/>
      <c r="S1659" s="234" t="e">
        <f>IF(C1659="",NA(),MATCH($B1659&amp;$C1659,'Smelter Reference List'!$J:$J,0))</f>
        <v>#N/A</v>
      </c>
      <c r="T1659" s="235"/>
      <c r="U1659" s="235">
        <f t="shared" ca="1" si="50"/>
        <v>0</v>
      </c>
      <c r="V1659" s="235"/>
      <c r="W1659" s="235"/>
      <c r="Y1659" s="228" t="str">
        <f t="shared" si="51"/>
        <v/>
      </c>
    </row>
    <row r="1660" spans="1:25" s="228" customFormat="1" ht="20.25">
      <c r="A1660" s="257"/>
      <c r="B1660" s="232" t="str">
        <f>IF(LEN(A1660)=0,"",INDEX('Smelter Reference List'!$A:$A,MATCH($A1660,'Smelter Reference List'!$E:$E,0)))</f>
        <v/>
      </c>
      <c r="C1660" s="297" t="str">
        <f>IF(LEN(A1660)=0,"",INDEX('Smelter Reference List'!$C:$C,MATCH($A1660,'Smelter Reference List'!$E:$E,0)))</f>
        <v/>
      </c>
      <c r="D1660" s="161" t="str">
        <f ca="1">IF(ISERROR($S1660),"",OFFSET('Smelter Reference List'!$C$4,$S1660-4,0)&amp;"")</f>
        <v/>
      </c>
      <c r="E1660" s="161" t="str">
        <f ca="1">IF(ISERROR($S1660),"",OFFSET('Smelter Reference List'!$D$4,$S1660-4,0)&amp;"")</f>
        <v/>
      </c>
      <c r="F1660" s="161" t="str">
        <f ca="1">IF(ISERROR($S1660),"",OFFSET('Smelter Reference List'!$E$4,$S1660-4,0))</f>
        <v/>
      </c>
      <c r="G1660" s="161" t="str">
        <f ca="1">IF(C1660=$U$4,"Enter smelter details", IF(ISERROR($S1660),"",OFFSET('Smelter Reference List'!$F$4,$S1660-4,0)))</f>
        <v/>
      </c>
      <c r="H1660" s="247" t="str">
        <f ca="1">IF(ISERROR($S1660),"",OFFSET('Smelter Reference List'!$G$4,$S1660-4,0))</f>
        <v/>
      </c>
      <c r="I1660" s="248" t="str">
        <f ca="1">IF(ISERROR($S1660),"",OFFSET('Smelter Reference List'!$H$4,$S1660-4,0))</f>
        <v/>
      </c>
      <c r="J1660" s="248" t="str">
        <f ca="1">IF(ISERROR($S1660),"",OFFSET('Smelter Reference List'!$I$4,$S1660-4,0))</f>
        <v/>
      </c>
      <c r="K1660" s="245"/>
      <c r="L1660" s="245"/>
      <c r="M1660" s="245"/>
      <c r="N1660" s="245"/>
      <c r="O1660" s="245"/>
      <c r="P1660" s="245"/>
      <c r="Q1660" s="246"/>
      <c r="R1660" s="233"/>
      <c r="S1660" s="234" t="e">
        <f>IF(C1660="",NA(),MATCH($B1660&amp;$C1660,'Smelter Reference List'!$J:$J,0))</f>
        <v>#N/A</v>
      </c>
      <c r="T1660" s="235"/>
      <c r="U1660" s="235">
        <f t="shared" ca="1" si="50"/>
        <v>0</v>
      </c>
      <c r="V1660" s="235"/>
      <c r="W1660" s="235"/>
      <c r="Y1660" s="228" t="str">
        <f t="shared" si="51"/>
        <v/>
      </c>
    </row>
    <row r="1661" spans="1:25" s="228" customFormat="1" ht="20.25">
      <c r="A1661" s="257"/>
      <c r="B1661" s="232" t="str">
        <f>IF(LEN(A1661)=0,"",INDEX('Smelter Reference List'!$A:$A,MATCH($A1661,'Smelter Reference List'!$E:$E,0)))</f>
        <v/>
      </c>
      <c r="C1661" s="297" t="str">
        <f>IF(LEN(A1661)=0,"",INDEX('Smelter Reference List'!$C:$C,MATCH($A1661,'Smelter Reference List'!$E:$E,0)))</f>
        <v/>
      </c>
      <c r="D1661" s="161" t="str">
        <f ca="1">IF(ISERROR($S1661),"",OFFSET('Smelter Reference List'!$C$4,$S1661-4,0)&amp;"")</f>
        <v/>
      </c>
      <c r="E1661" s="161" t="str">
        <f ca="1">IF(ISERROR($S1661),"",OFFSET('Smelter Reference List'!$D$4,$S1661-4,0)&amp;"")</f>
        <v/>
      </c>
      <c r="F1661" s="161" t="str">
        <f ca="1">IF(ISERROR($S1661),"",OFFSET('Smelter Reference List'!$E$4,$S1661-4,0))</f>
        <v/>
      </c>
      <c r="G1661" s="161" t="str">
        <f ca="1">IF(C1661=$U$4,"Enter smelter details", IF(ISERROR($S1661),"",OFFSET('Smelter Reference List'!$F$4,$S1661-4,0)))</f>
        <v/>
      </c>
      <c r="H1661" s="247" t="str">
        <f ca="1">IF(ISERROR($S1661),"",OFFSET('Smelter Reference List'!$G$4,$S1661-4,0))</f>
        <v/>
      </c>
      <c r="I1661" s="248" t="str">
        <f ca="1">IF(ISERROR($S1661),"",OFFSET('Smelter Reference List'!$H$4,$S1661-4,0))</f>
        <v/>
      </c>
      <c r="J1661" s="248" t="str">
        <f ca="1">IF(ISERROR($S1661),"",OFFSET('Smelter Reference List'!$I$4,$S1661-4,0))</f>
        <v/>
      </c>
      <c r="K1661" s="245"/>
      <c r="L1661" s="245"/>
      <c r="M1661" s="245"/>
      <c r="N1661" s="245"/>
      <c r="O1661" s="245"/>
      <c r="P1661" s="245"/>
      <c r="Q1661" s="246"/>
      <c r="R1661" s="233"/>
      <c r="S1661" s="234" t="e">
        <f>IF(C1661="",NA(),MATCH($B1661&amp;$C1661,'Smelter Reference List'!$J:$J,0))</f>
        <v>#N/A</v>
      </c>
      <c r="T1661" s="235"/>
      <c r="U1661" s="235">
        <f t="shared" ca="1" si="50"/>
        <v>0</v>
      </c>
      <c r="V1661" s="235"/>
      <c r="W1661" s="235"/>
      <c r="Y1661" s="228" t="str">
        <f t="shared" si="51"/>
        <v/>
      </c>
    </row>
    <row r="1662" spans="1:25" s="228" customFormat="1" ht="20.25">
      <c r="A1662" s="257"/>
      <c r="B1662" s="232" t="str">
        <f>IF(LEN(A1662)=0,"",INDEX('Smelter Reference List'!$A:$A,MATCH($A1662,'Smelter Reference List'!$E:$E,0)))</f>
        <v/>
      </c>
      <c r="C1662" s="297" t="str">
        <f>IF(LEN(A1662)=0,"",INDEX('Smelter Reference List'!$C:$C,MATCH($A1662,'Smelter Reference List'!$E:$E,0)))</f>
        <v/>
      </c>
      <c r="D1662" s="161" t="str">
        <f ca="1">IF(ISERROR($S1662),"",OFFSET('Smelter Reference List'!$C$4,$S1662-4,0)&amp;"")</f>
        <v/>
      </c>
      <c r="E1662" s="161" t="str">
        <f ca="1">IF(ISERROR($S1662),"",OFFSET('Smelter Reference List'!$D$4,$S1662-4,0)&amp;"")</f>
        <v/>
      </c>
      <c r="F1662" s="161" t="str">
        <f ca="1">IF(ISERROR($S1662),"",OFFSET('Smelter Reference List'!$E$4,$S1662-4,0))</f>
        <v/>
      </c>
      <c r="G1662" s="161" t="str">
        <f ca="1">IF(C1662=$U$4,"Enter smelter details", IF(ISERROR($S1662),"",OFFSET('Smelter Reference List'!$F$4,$S1662-4,0)))</f>
        <v/>
      </c>
      <c r="H1662" s="247" t="str">
        <f ca="1">IF(ISERROR($S1662),"",OFFSET('Smelter Reference List'!$G$4,$S1662-4,0))</f>
        <v/>
      </c>
      <c r="I1662" s="248" t="str">
        <f ca="1">IF(ISERROR($S1662),"",OFFSET('Smelter Reference List'!$H$4,$S1662-4,0))</f>
        <v/>
      </c>
      <c r="J1662" s="248" t="str">
        <f ca="1">IF(ISERROR($S1662),"",OFFSET('Smelter Reference List'!$I$4,$S1662-4,0))</f>
        <v/>
      </c>
      <c r="K1662" s="245"/>
      <c r="L1662" s="245"/>
      <c r="M1662" s="245"/>
      <c r="N1662" s="245"/>
      <c r="O1662" s="245"/>
      <c r="P1662" s="245"/>
      <c r="Q1662" s="246"/>
      <c r="R1662" s="233"/>
      <c r="S1662" s="234" t="e">
        <f>IF(C1662="",NA(),MATCH($B1662&amp;$C1662,'Smelter Reference List'!$J:$J,0))</f>
        <v>#N/A</v>
      </c>
      <c r="T1662" s="235"/>
      <c r="U1662" s="235">
        <f t="shared" ca="1" si="50"/>
        <v>0</v>
      </c>
      <c r="V1662" s="235"/>
      <c r="W1662" s="235"/>
      <c r="Y1662" s="228" t="str">
        <f t="shared" si="51"/>
        <v/>
      </c>
    </row>
    <row r="1663" spans="1:25" s="228" customFormat="1" ht="20.25">
      <c r="A1663" s="257"/>
      <c r="B1663" s="232" t="str">
        <f>IF(LEN(A1663)=0,"",INDEX('Smelter Reference List'!$A:$A,MATCH($A1663,'Smelter Reference List'!$E:$E,0)))</f>
        <v/>
      </c>
      <c r="C1663" s="297" t="str">
        <f>IF(LEN(A1663)=0,"",INDEX('Smelter Reference List'!$C:$C,MATCH($A1663,'Smelter Reference List'!$E:$E,0)))</f>
        <v/>
      </c>
      <c r="D1663" s="161" t="str">
        <f ca="1">IF(ISERROR($S1663),"",OFFSET('Smelter Reference List'!$C$4,$S1663-4,0)&amp;"")</f>
        <v/>
      </c>
      <c r="E1663" s="161" t="str">
        <f ca="1">IF(ISERROR($S1663),"",OFFSET('Smelter Reference List'!$D$4,$S1663-4,0)&amp;"")</f>
        <v/>
      </c>
      <c r="F1663" s="161" t="str">
        <f ca="1">IF(ISERROR($S1663),"",OFFSET('Smelter Reference List'!$E$4,$S1663-4,0))</f>
        <v/>
      </c>
      <c r="G1663" s="161" t="str">
        <f ca="1">IF(C1663=$U$4,"Enter smelter details", IF(ISERROR($S1663),"",OFFSET('Smelter Reference List'!$F$4,$S1663-4,0)))</f>
        <v/>
      </c>
      <c r="H1663" s="247" t="str">
        <f ca="1">IF(ISERROR($S1663),"",OFFSET('Smelter Reference List'!$G$4,$S1663-4,0))</f>
        <v/>
      </c>
      <c r="I1663" s="248" t="str">
        <f ca="1">IF(ISERROR($S1663),"",OFFSET('Smelter Reference List'!$H$4,$S1663-4,0))</f>
        <v/>
      </c>
      <c r="J1663" s="248" t="str">
        <f ca="1">IF(ISERROR($S1663),"",OFFSET('Smelter Reference List'!$I$4,$S1663-4,0))</f>
        <v/>
      </c>
      <c r="K1663" s="245"/>
      <c r="L1663" s="245"/>
      <c r="M1663" s="245"/>
      <c r="N1663" s="245"/>
      <c r="O1663" s="245"/>
      <c r="P1663" s="245"/>
      <c r="Q1663" s="246"/>
      <c r="R1663" s="233"/>
      <c r="S1663" s="234" t="e">
        <f>IF(C1663="",NA(),MATCH($B1663&amp;$C1663,'Smelter Reference List'!$J:$J,0))</f>
        <v>#N/A</v>
      </c>
      <c r="T1663" s="235"/>
      <c r="U1663" s="235">
        <f t="shared" ca="1" si="50"/>
        <v>0</v>
      </c>
      <c r="V1663" s="235"/>
      <c r="W1663" s="235"/>
      <c r="Y1663" s="228" t="str">
        <f t="shared" si="51"/>
        <v/>
      </c>
    </row>
    <row r="1664" spans="1:25" s="228" customFormat="1" ht="20.25">
      <c r="A1664" s="257"/>
      <c r="B1664" s="232" t="str">
        <f>IF(LEN(A1664)=0,"",INDEX('Smelter Reference List'!$A:$A,MATCH($A1664,'Smelter Reference List'!$E:$E,0)))</f>
        <v/>
      </c>
      <c r="C1664" s="297" t="str">
        <f>IF(LEN(A1664)=0,"",INDEX('Smelter Reference List'!$C:$C,MATCH($A1664,'Smelter Reference List'!$E:$E,0)))</f>
        <v/>
      </c>
      <c r="D1664" s="161" t="str">
        <f ca="1">IF(ISERROR($S1664),"",OFFSET('Smelter Reference List'!$C$4,$S1664-4,0)&amp;"")</f>
        <v/>
      </c>
      <c r="E1664" s="161" t="str">
        <f ca="1">IF(ISERROR($S1664),"",OFFSET('Smelter Reference List'!$D$4,$S1664-4,0)&amp;"")</f>
        <v/>
      </c>
      <c r="F1664" s="161" t="str">
        <f ca="1">IF(ISERROR($S1664),"",OFFSET('Smelter Reference List'!$E$4,$S1664-4,0))</f>
        <v/>
      </c>
      <c r="G1664" s="161" t="str">
        <f ca="1">IF(C1664=$U$4,"Enter smelter details", IF(ISERROR($S1664),"",OFFSET('Smelter Reference List'!$F$4,$S1664-4,0)))</f>
        <v/>
      </c>
      <c r="H1664" s="247" t="str">
        <f ca="1">IF(ISERROR($S1664),"",OFFSET('Smelter Reference List'!$G$4,$S1664-4,0))</f>
        <v/>
      </c>
      <c r="I1664" s="248" t="str">
        <f ca="1">IF(ISERROR($S1664),"",OFFSET('Smelter Reference List'!$H$4,$S1664-4,0))</f>
        <v/>
      </c>
      <c r="J1664" s="248" t="str">
        <f ca="1">IF(ISERROR($S1664),"",OFFSET('Smelter Reference List'!$I$4,$S1664-4,0))</f>
        <v/>
      </c>
      <c r="K1664" s="245"/>
      <c r="L1664" s="245"/>
      <c r="M1664" s="245"/>
      <c r="N1664" s="245"/>
      <c r="O1664" s="245"/>
      <c r="P1664" s="245"/>
      <c r="Q1664" s="246"/>
      <c r="R1664" s="233"/>
      <c r="S1664" s="234" t="e">
        <f>IF(C1664="",NA(),MATCH($B1664&amp;$C1664,'Smelter Reference List'!$J:$J,0))</f>
        <v>#N/A</v>
      </c>
      <c r="T1664" s="235"/>
      <c r="U1664" s="235">
        <f t="shared" ca="1" si="50"/>
        <v>0</v>
      </c>
      <c r="V1664" s="235"/>
      <c r="W1664" s="235"/>
      <c r="Y1664" s="228" t="str">
        <f t="shared" si="51"/>
        <v/>
      </c>
    </row>
    <row r="1665" spans="1:25" s="228" customFormat="1" ht="20.25">
      <c r="A1665" s="257"/>
      <c r="B1665" s="232" t="str">
        <f>IF(LEN(A1665)=0,"",INDEX('Smelter Reference List'!$A:$A,MATCH($A1665,'Smelter Reference List'!$E:$E,0)))</f>
        <v/>
      </c>
      <c r="C1665" s="297" t="str">
        <f>IF(LEN(A1665)=0,"",INDEX('Smelter Reference List'!$C:$C,MATCH($A1665,'Smelter Reference List'!$E:$E,0)))</f>
        <v/>
      </c>
      <c r="D1665" s="161" t="str">
        <f ca="1">IF(ISERROR($S1665),"",OFFSET('Smelter Reference List'!$C$4,$S1665-4,0)&amp;"")</f>
        <v/>
      </c>
      <c r="E1665" s="161" t="str">
        <f ca="1">IF(ISERROR($S1665),"",OFFSET('Smelter Reference List'!$D$4,$S1665-4,0)&amp;"")</f>
        <v/>
      </c>
      <c r="F1665" s="161" t="str">
        <f ca="1">IF(ISERROR($S1665),"",OFFSET('Smelter Reference List'!$E$4,$S1665-4,0))</f>
        <v/>
      </c>
      <c r="G1665" s="161" t="str">
        <f ca="1">IF(C1665=$U$4,"Enter smelter details", IF(ISERROR($S1665),"",OFFSET('Smelter Reference List'!$F$4,$S1665-4,0)))</f>
        <v/>
      </c>
      <c r="H1665" s="247" t="str">
        <f ca="1">IF(ISERROR($S1665),"",OFFSET('Smelter Reference List'!$G$4,$S1665-4,0))</f>
        <v/>
      </c>
      <c r="I1665" s="248" t="str">
        <f ca="1">IF(ISERROR($S1665),"",OFFSET('Smelter Reference List'!$H$4,$S1665-4,0))</f>
        <v/>
      </c>
      <c r="J1665" s="248" t="str">
        <f ca="1">IF(ISERROR($S1665),"",OFFSET('Smelter Reference List'!$I$4,$S1665-4,0))</f>
        <v/>
      </c>
      <c r="K1665" s="245"/>
      <c r="L1665" s="245"/>
      <c r="M1665" s="245"/>
      <c r="N1665" s="245"/>
      <c r="O1665" s="245"/>
      <c r="P1665" s="245"/>
      <c r="Q1665" s="246"/>
      <c r="R1665" s="233"/>
      <c r="S1665" s="234" t="e">
        <f>IF(C1665="",NA(),MATCH($B1665&amp;$C1665,'Smelter Reference List'!$J:$J,0))</f>
        <v>#N/A</v>
      </c>
      <c r="T1665" s="235"/>
      <c r="U1665" s="235">
        <f t="shared" ca="1" si="50"/>
        <v>0</v>
      </c>
      <c r="V1665" s="235"/>
      <c r="W1665" s="235"/>
      <c r="Y1665" s="228" t="str">
        <f t="shared" si="51"/>
        <v/>
      </c>
    </row>
    <row r="1666" spans="1:25" s="228" customFormat="1" ht="20.25">
      <c r="A1666" s="257"/>
      <c r="B1666" s="232" t="str">
        <f>IF(LEN(A1666)=0,"",INDEX('Smelter Reference List'!$A:$A,MATCH($A1666,'Smelter Reference List'!$E:$E,0)))</f>
        <v/>
      </c>
      <c r="C1666" s="297" t="str">
        <f>IF(LEN(A1666)=0,"",INDEX('Smelter Reference List'!$C:$C,MATCH($A1666,'Smelter Reference List'!$E:$E,0)))</f>
        <v/>
      </c>
      <c r="D1666" s="161" t="str">
        <f ca="1">IF(ISERROR($S1666),"",OFFSET('Smelter Reference List'!$C$4,$S1666-4,0)&amp;"")</f>
        <v/>
      </c>
      <c r="E1666" s="161" t="str">
        <f ca="1">IF(ISERROR($S1666),"",OFFSET('Smelter Reference List'!$D$4,$S1666-4,0)&amp;"")</f>
        <v/>
      </c>
      <c r="F1666" s="161" t="str">
        <f ca="1">IF(ISERROR($S1666),"",OFFSET('Smelter Reference List'!$E$4,$S1666-4,0))</f>
        <v/>
      </c>
      <c r="G1666" s="161" t="str">
        <f ca="1">IF(C1666=$U$4,"Enter smelter details", IF(ISERROR($S1666),"",OFFSET('Smelter Reference List'!$F$4,$S1666-4,0)))</f>
        <v/>
      </c>
      <c r="H1666" s="247" t="str">
        <f ca="1">IF(ISERROR($S1666),"",OFFSET('Smelter Reference List'!$G$4,$S1666-4,0))</f>
        <v/>
      </c>
      <c r="I1666" s="248" t="str">
        <f ca="1">IF(ISERROR($S1666),"",OFFSET('Smelter Reference List'!$H$4,$S1666-4,0))</f>
        <v/>
      </c>
      <c r="J1666" s="248" t="str">
        <f ca="1">IF(ISERROR($S1666),"",OFFSET('Smelter Reference List'!$I$4,$S1666-4,0))</f>
        <v/>
      </c>
      <c r="K1666" s="245"/>
      <c r="L1666" s="245"/>
      <c r="M1666" s="245"/>
      <c r="N1666" s="245"/>
      <c r="O1666" s="245"/>
      <c r="P1666" s="245"/>
      <c r="Q1666" s="246"/>
      <c r="R1666" s="233"/>
      <c r="S1666" s="234" t="e">
        <f>IF(C1666="",NA(),MATCH($B1666&amp;$C1666,'Smelter Reference List'!$J:$J,0))</f>
        <v>#N/A</v>
      </c>
      <c r="T1666" s="235"/>
      <c r="U1666" s="235">
        <f t="shared" ca="1" si="50"/>
        <v>0</v>
      </c>
      <c r="V1666" s="235"/>
      <c r="W1666" s="235"/>
      <c r="Y1666" s="228" t="str">
        <f t="shared" si="51"/>
        <v/>
      </c>
    </row>
    <row r="1667" spans="1:25" s="228" customFormat="1" ht="20.25">
      <c r="A1667" s="257"/>
      <c r="B1667" s="232" t="str">
        <f>IF(LEN(A1667)=0,"",INDEX('Smelter Reference List'!$A:$A,MATCH($A1667,'Smelter Reference List'!$E:$E,0)))</f>
        <v/>
      </c>
      <c r="C1667" s="297" t="str">
        <f>IF(LEN(A1667)=0,"",INDEX('Smelter Reference List'!$C:$C,MATCH($A1667,'Smelter Reference List'!$E:$E,0)))</f>
        <v/>
      </c>
      <c r="D1667" s="161" t="str">
        <f ca="1">IF(ISERROR($S1667),"",OFFSET('Smelter Reference List'!$C$4,$S1667-4,0)&amp;"")</f>
        <v/>
      </c>
      <c r="E1667" s="161" t="str">
        <f ca="1">IF(ISERROR($S1667),"",OFFSET('Smelter Reference List'!$D$4,$S1667-4,0)&amp;"")</f>
        <v/>
      </c>
      <c r="F1667" s="161" t="str">
        <f ca="1">IF(ISERROR($S1667),"",OFFSET('Smelter Reference List'!$E$4,$S1667-4,0))</f>
        <v/>
      </c>
      <c r="G1667" s="161" t="str">
        <f ca="1">IF(C1667=$U$4,"Enter smelter details", IF(ISERROR($S1667),"",OFFSET('Smelter Reference List'!$F$4,$S1667-4,0)))</f>
        <v/>
      </c>
      <c r="H1667" s="247" t="str">
        <f ca="1">IF(ISERROR($S1667),"",OFFSET('Smelter Reference List'!$G$4,$S1667-4,0))</f>
        <v/>
      </c>
      <c r="I1667" s="248" t="str">
        <f ca="1">IF(ISERROR($S1667),"",OFFSET('Smelter Reference List'!$H$4,$S1667-4,0))</f>
        <v/>
      </c>
      <c r="J1667" s="248" t="str">
        <f ca="1">IF(ISERROR($S1667),"",OFFSET('Smelter Reference List'!$I$4,$S1667-4,0))</f>
        <v/>
      </c>
      <c r="K1667" s="245"/>
      <c r="L1667" s="245"/>
      <c r="M1667" s="245"/>
      <c r="N1667" s="245"/>
      <c r="O1667" s="245"/>
      <c r="P1667" s="245"/>
      <c r="Q1667" s="246"/>
      <c r="R1667" s="233"/>
      <c r="S1667" s="234" t="e">
        <f>IF(C1667="",NA(),MATCH($B1667&amp;$C1667,'Smelter Reference List'!$J:$J,0))</f>
        <v>#N/A</v>
      </c>
      <c r="T1667" s="235"/>
      <c r="U1667" s="235">
        <f t="shared" ca="1" si="50"/>
        <v>0</v>
      </c>
      <c r="V1667" s="235"/>
      <c r="W1667" s="235"/>
      <c r="Y1667" s="228" t="str">
        <f t="shared" si="51"/>
        <v/>
      </c>
    </row>
    <row r="1668" spans="1:25" s="228" customFormat="1" ht="20.25">
      <c r="A1668" s="257"/>
      <c r="B1668" s="232" t="str">
        <f>IF(LEN(A1668)=0,"",INDEX('Smelter Reference List'!$A:$A,MATCH($A1668,'Smelter Reference List'!$E:$E,0)))</f>
        <v/>
      </c>
      <c r="C1668" s="297" t="str">
        <f>IF(LEN(A1668)=0,"",INDEX('Smelter Reference List'!$C:$C,MATCH($A1668,'Smelter Reference List'!$E:$E,0)))</f>
        <v/>
      </c>
      <c r="D1668" s="161" t="str">
        <f ca="1">IF(ISERROR($S1668),"",OFFSET('Smelter Reference List'!$C$4,$S1668-4,0)&amp;"")</f>
        <v/>
      </c>
      <c r="E1668" s="161" t="str">
        <f ca="1">IF(ISERROR($S1668),"",OFFSET('Smelter Reference List'!$D$4,$S1668-4,0)&amp;"")</f>
        <v/>
      </c>
      <c r="F1668" s="161" t="str">
        <f ca="1">IF(ISERROR($S1668),"",OFFSET('Smelter Reference List'!$E$4,$S1668-4,0))</f>
        <v/>
      </c>
      <c r="G1668" s="161" t="str">
        <f ca="1">IF(C1668=$U$4,"Enter smelter details", IF(ISERROR($S1668),"",OFFSET('Smelter Reference List'!$F$4,$S1668-4,0)))</f>
        <v/>
      </c>
      <c r="H1668" s="247" t="str">
        <f ca="1">IF(ISERROR($S1668),"",OFFSET('Smelter Reference List'!$G$4,$S1668-4,0))</f>
        <v/>
      </c>
      <c r="I1668" s="248" t="str">
        <f ca="1">IF(ISERROR($S1668),"",OFFSET('Smelter Reference List'!$H$4,$S1668-4,0))</f>
        <v/>
      </c>
      <c r="J1668" s="248" t="str">
        <f ca="1">IF(ISERROR($S1668),"",OFFSET('Smelter Reference List'!$I$4,$S1668-4,0))</f>
        <v/>
      </c>
      <c r="K1668" s="245"/>
      <c r="L1668" s="245"/>
      <c r="M1668" s="245"/>
      <c r="N1668" s="245"/>
      <c r="O1668" s="245"/>
      <c r="P1668" s="245"/>
      <c r="Q1668" s="246"/>
      <c r="R1668" s="233"/>
      <c r="S1668" s="234" t="e">
        <f>IF(C1668="",NA(),MATCH($B1668&amp;$C1668,'Smelter Reference List'!$J:$J,0))</f>
        <v>#N/A</v>
      </c>
      <c r="T1668" s="235"/>
      <c r="U1668" s="235">
        <f t="shared" ca="1" si="50"/>
        <v>0</v>
      </c>
      <c r="V1668" s="235"/>
      <c r="W1668" s="235"/>
      <c r="Y1668" s="228" t="str">
        <f t="shared" si="51"/>
        <v/>
      </c>
    </row>
    <row r="1669" spans="1:25" s="228" customFormat="1" ht="20.25">
      <c r="A1669" s="257"/>
      <c r="B1669" s="232" t="str">
        <f>IF(LEN(A1669)=0,"",INDEX('Smelter Reference List'!$A:$A,MATCH($A1669,'Smelter Reference List'!$E:$E,0)))</f>
        <v/>
      </c>
      <c r="C1669" s="297" t="str">
        <f>IF(LEN(A1669)=0,"",INDEX('Smelter Reference List'!$C:$C,MATCH($A1669,'Smelter Reference List'!$E:$E,0)))</f>
        <v/>
      </c>
      <c r="D1669" s="161" t="str">
        <f ca="1">IF(ISERROR($S1669),"",OFFSET('Smelter Reference List'!$C$4,$S1669-4,0)&amp;"")</f>
        <v/>
      </c>
      <c r="E1669" s="161" t="str">
        <f ca="1">IF(ISERROR($S1669),"",OFFSET('Smelter Reference List'!$D$4,$S1669-4,0)&amp;"")</f>
        <v/>
      </c>
      <c r="F1669" s="161" t="str">
        <f ca="1">IF(ISERROR($S1669),"",OFFSET('Smelter Reference List'!$E$4,$S1669-4,0))</f>
        <v/>
      </c>
      <c r="G1669" s="161" t="str">
        <f ca="1">IF(C1669=$U$4,"Enter smelter details", IF(ISERROR($S1669),"",OFFSET('Smelter Reference List'!$F$4,$S1669-4,0)))</f>
        <v/>
      </c>
      <c r="H1669" s="247" t="str">
        <f ca="1">IF(ISERROR($S1669),"",OFFSET('Smelter Reference List'!$G$4,$S1669-4,0))</f>
        <v/>
      </c>
      <c r="I1669" s="248" t="str">
        <f ca="1">IF(ISERROR($S1669),"",OFFSET('Smelter Reference List'!$H$4,$S1669-4,0))</f>
        <v/>
      </c>
      <c r="J1669" s="248" t="str">
        <f ca="1">IF(ISERROR($S1669),"",OFFSET('Smelter Reference List'!$I$4,$S1669-4,0))</f>
        <v/>
      </c>
      <c r="K1669" s="245"/>
      <c r="L1669" s="245"/>
      <c r="M1669" s="245"/>
      <c r="N1669" s="245"/>
      <c r="O1669" s="245"/>
      <c r="P1669" s="245"/>
      <c r="Q1669" s="246"/>
      <c r="R1669" s="233"/>
      <c r="S1669" s="234" t="e">
        <f>IF(C1669="",NA(),MATCH($B1669&amp;$C1669,'Smelter Reference List'!$J:$J,0))</f>
        <v>#N/A</v>
      </c>
      <c r="T1669" s="235"/>
      <c r="U1669" s="235">
        <f t="shared" ca="1" si="50"/>
        <v>0</v>
      </c>
      <c r="V1669" s="235"/>
      <c r="W1669" s="235"/>
      <c r="Y1669" s="228" t="str">
        <f t="shared" si="51"/>
        <v/>
      </c>
    </row>
    <row r="1670" spans="1:25" s="228" customFormat="1" ht="20.25">
      <c r="A1670" s="257"/>
      <c r="B1670" s="232" t="str">
        <f>IF(LEN(A1670)=0,"",INDEX('Smelter Reference List'!$A:$A,MATCH($A1670,'Smelter Reference List'!$E:$E,0)))</f>
        <v/>
      </c>
      <c r="C1670" s="297" t="str">
        <f>IF(LEN(A1670)=0,"",INDEX('Smelter Reference List'!$C:$C,MATCH($A1670,'Smelter Reference List'!$E:$E,0)))</f>
        <v/>
      </c>
      <c r="D1670" s="161" t="str">
        <f ca="1">IF(ISERROR($S1670),"",OFFSET('Smelter Reference List'!$C$4,$S1670-4,0)&amp;"")</f>
        <v/>
      </c>
      <c r="E1670" s="161" t="str">
        <f ca="1">IF(ISERROR($S1670),"",OFFSET('Smelter Reference List'!$D$4,$S1670-4,0)&amp;"")</f>
        <v/>
      </c>
      <c r="F1670" s="161" t="str">
        <f ca="1">IF(ISERROR($S1670),"",OFFSET('Smelter Reference List'!$E$4,$S1670-4,0))</f>
        <v/>
      </c>
      <c r="G1670" s="161" t="str">
        <f ca="1">IF(C1670=$U$4,"Enter smelter details", IF(ISERROR($S1670),"",OFFSET('Smelter Reference List'!$F$4,$S1670-4,0)))</f>
        <v/>
      </c>
      <c r="H1670" s="247" t="str">
        <f ca="1">IF(ISERROR($S1670),"",OFFSET('Smelter Reference List'!$G$4,$S1670-4,0))</f>
        <v/>
      </c>
      <c r="I1670" s="248" t="str">
        <f ca="1">IF(ISERROR($S1670),"",OFFSET('Smelter Reference List'!$H$4,$S1670-4,0))</f>
        <v/>
      </c>
      <c r="J1670" s="248" t="str">
        <f ca="1">IF(ISERROR($S1670),"",OFFSET('Smelter Reference List'!$I$4,$S1670-4,0))</f>
        <v/>
      </c>
      <c r="K1670" s="245"/>
      <c r="L1670" s="245"/>
      <c r="M1670" s="245"/>
      <c r="N1670" s="245"/>
      <c r="O1670" s="245"/>
      <c r="P1670" s="245"/>
      <c r="Q1670" s="246"/>
      <c r="R1670" s="233"/>
      <c r="S1670" s="234" t="e">
        <f>IF(C1670="",NA(),MATCH($B1670&amp;$C1670,'Smelter Reference List'!$J:$J,0))</f>
        <v>#N/A</v>
      </c>
      <c r="T1670" s="235"/>
      <c r="U1670" s="235">
        <f t="shared" ref="U1670:U1733" ca="1" si="52">IF(AND(C1670="Smelter not listed",OR(LEN(D1670)=0,LEN(E1670)=0)),1,0)</f>
        <v>0</v>
      </c>
      <c r="V1670" s="235"/>
      <c r="W1670" s="235"/>
      <c r="Y1670" s="228" t="str">
        <f t="shared" ref="Y1670:Y1733" si="53">B1670&amp;C1670</f>
        <v/>
      </c>
    </row>
    <row r="1671" spans="1:25" s="228" customFormat="1" ht="20.25">
      <c r="A1671" s="257"/>
      <c r="B1671" s="232" t="str">
        <f>IF(LEN(A1671)=0,"",INDEX('Smelter Reference List'!$A:$A,MATCH($A1671,'Smelter Reference List'!$E:$E,0)))</f>
        <v/>
      </c>
      <c r="C1671" s="297" t="str">
        <f>IF(LEN(A1671)=0,"",INDEX('Smelter Reference List'!$C:$C,MATCH($A1671,'Smelter Reference List'!$E:$E,0)))</f>
        <v/>
      </c>
      <c r="D1671" s="161" t="str">
        <f ca="1">IF(ISERROR($S1671),"",OFFSET('Smelter Reference List'!$C$4,$S1671-4,0)&amp;"")</f>
        <v/>
      </c>
      <c r="E1671" s="161" t="str">
        <f ca="1">IF(ISERROR($S1671),"",OFFSET('Smelter Reference List'!$D$4,$S1671-4,0)&amp;"")</f>
        <v/>
      </c>
      <c r="F1671" s="161" t="str">
        <f ca="1">IF(ISERROR($S1671),"",OFFSET('Smelter Reference List'!$E$4,$S1671-4,0))</f>
        <v/>
      </c>
      <c r="G1671" s="161" t="str">
        <f ca="1">IF(C1671=$U$4,"Enter smelter details", IF(ISERROR($S1671),"",OFFSET('Smelter Reference List'!$F$4,$S1671-4,0)))</f>
        <v/>
      </c>
      <c r="H1671" s="247" t="str">
        <f ca="1">IF(ISERROR($S1671),"",OFFSET('Smelter Reference List'!$G$4,$S1671-4,0))</f>
        <v/>
      </c>
      <c r="I1671" s="248" t="str">
        <f ca="1">IF(ISERROR($S1671),"",OFFSET('Smelter Reference List'!$H$4,$S1671-4,0))</f>
        <v/>
      </c>
      <c r="J1671" s="248" t="str">
        <f ca="1">IF(ISERROR($S1671),"",OFFSET('Smelter Reference List'!$I$4,$S1671-4,0))</f>
        <v/>
      </c>
      <c r="K1671" s="245"/>
      <c r="L1671" s="245"/>
      <c r="M1671" s="245"/>
      <c r="N1671" s="245"/>
      <c r="O1671" s="245"/>
      <c r="P1671" s="245"/>
      <c r="Q1671" s="246"/>
      <c r="R1671" s="233"/>
      <c r="S1671" s="234" t="e">
        <f>IF(C1671="",NA(),MATCH($B1671&amp;$C1671,'Smelter Reference List'!$J:$J,0))</f>
        <v>#N/A</v>
      </c>
      <c r="T1671" s="235"/>
      <c r="U1671" s="235">
        <f t="shared" ca="1" si="52"/>
        <v>0</v>
      </c>
      <c r="V1671" s="235"/>
      <c r="W1671" s="235"/>
      <c r="Y1671" s="228" t="str">
        <f t="shared" si="53"/>
        <v/>
      </c>
    </row>
    <row r="1672" spans="1:25" s="228" customFormat="1" ht="20.25">
      <c r="A1672" s="257"/>
      <c r="B1672" s="232" t="str">
        <f>IF(LEN(A1672)=0,"",INDEX('Smelter Reference List'!$A:$A,MATCH($A1672,'Smelter Reference List'!$E:$E,0)))</f>
        <v/>
      </c>
      <c r="C1672" s="297" t="str">
        <f>IF(LEN(A1672)=0,"",INDEX('Smelter Reference List'!$C:$C,MATCH($A1672,'Smelter Reference List'!$E:$E,0)))</f>
        <v/>
      </c>
      <c r="D1672" s="161" t="str">
        <f ca="1">IF(ISERROR($S1672),"",OFFSET('Smelter Reference List'!$C$4,$S1672-4,0)&amp;"")</f>
        <v/>
      </c>
      <c r="E1672" s="161" t="str">
        <f ca="1">IF(ISERROR($S1672),"",OFFSET('Smelter Reference List'!$D$4,$S1672-4,0)&amp;"")</f>
        <v/>
      </c>
      <c r="F1672" s="161" t="str">
        <f ca="1">IF(ISERROR($S1672),"",OFFSET('Smelter Reference List'!$E$4,$S1672-4,0))</f>
        <v/>
      </c>
      <c r="G1672" s="161" t="str">
        <f ca="1">IF(C1672=$U$4,"Enter smelter details", IF(ISERROR($S1672),"",OFFSET('Smelter Reference List'!$F$4,$S1672-4,0)))</f>
        <v/>
      </c>
      <c r="H1672" s="247" t="str">
        <f ca="1">IF(ISERROR($S1672),"",OFFSET('Smelter Reference List'!$G$4,$S1672-4,0))</f>
        <v/>
      </c>
      <c r="I1672" s="248" t="str">
        <f ca="1">IF(ISERROR($S1672),"",OFFSET('Smelter Reference List'!$H$4,$S1672-4,0))</f>
        <v/>
      </c>
      <c r="J1672" s="248" t="str">
        <f ca="1">IF(ISERROR($S1672),"",OFFSET('Smelter Reference List'!$I$4,$S1672-4,0))</f>
        <v/>
      </c>
      <c r="K1672" s="245"/>
      <c r="L1672" s="245"/>
      <c r="M1672" s="245"/>
      <c r="N1672" s="245"/>
      <c r="O1672" s="245"/>
      <c r="P1672" s="245"/>
      <c r="Q1672" s="246"/>
      <c r="R1672" s="233"/>
      <c r="S1672" s="234" t="e">
        <f>IF(C1672="",NA(),MATCH($B1672&amp;$C1672,'Smelter Reference List'!$J:$J,0))</f>
        <v>#N/A</v>
      </c>
      <c r="T1672" s="235"/>
      <c r="U1672" s="235">
        <f t="shared" ca="1" si="52"/>
        <v>0</v>
      </c>
      <c r="V1672" s="235"/>
      <c r="W1672" s="235"/>
      <c r="Y1672" s="228" t="str">
        <f t="shared" si="53"/>
        <v/>
      </c>
    </row>
    <row r="1673" spans="1:25" s="228" customFormat="1" ht="20.25">
      <c r="A1673" s="257"/>
      <c r="B1673" s="232" t="str">
        <f>IF(LEN(A1673)=0,"",INDEX('Smelter Reference List'!$A:$A,MATCH($A1673,'Smelter Reference List'!$E:$E,0)))</f>
        <v/>
      </c>
      <c r="C1673" s="297" t="str">
        <f>IF(LEN(A1673)=0,"",INDEX('Smelter Reference List'!$C:$C,MATCH($A1673,'Smelter Reference List'!$E:$E,0)))</f>
        <v/>
      </c>
      <c r="D1673" s="161" t="str">
        <f ca="1">IF(ISERROR($S1673),"",OFFSET('Smelter Reference List'!$C$4,$S1673-4,0)&amp;"")</f>
        <v/>
      </c>
      <c r="E1673" s="161" t="str">
        <f ca="1">IF(ISERROR($S1673),"",OFFSET('Smelter Reference List'!$D$4,$S1673-4,0)&amp;"")</f>
        <v/>
      </c>
      <c r="F1673" s="161" t="str">
        <f ca="1">IF(ISERROR($S1673),"",OFFSET('Smelter Reference List'!$E$4,$S1673-4,0))</f>
        <v/>
      </c>
      <c r="G1673" s="161" t="str">
        <f ca="1">IF(C1673=$U$4,"Enter smelter details", IF(ISERROR($S1673),"",OFFSET('Smelter Reference List'!$F$4,$S1673-4,0)))</f>
        <v/>
      </c>
      <c r="H1673" s="247" t="str">
        <f ca="1">IF(ISERROR($S1673),"",OFFSET('Smelter Reference List'!$G$4,$S1673-4,0))</f>
        <v/>
      </c>
      <c r="I1673" s="248" t="str">
        <f ca="1">IF(ISERROR($S1673),"",OFFSET('Smelter Reference List'!$H$4,$S1673-4,0))</f>
        <v/>
      </c>
      <c r="J1673" s="248" t="str">
        <f ca="1">IF(ISERROR($S1673),"",OFFSET('Smelter Reference List'!$I$4,$S1673-4,0))</f>
        <v/>
      </c>
      <c r="K1673" s="245"/>
      <c r="L1673" s="245"/>
      <c r="M1673" s="245"/>
      <c r="N1673" s="245"/>
      <c r="O1673" s="245"/>
      <c r="P1673" s="245"/>
      <c r="Q1673" s="246"/>
      <c r="R1673" s="233"/>
      <c r="S1673" s="234" t="e">
        <f>IF(C1673="",NA(),MATCH($B1673&amp;$C1673,'Smelter Reference List'!$J:$J,0))</f>
        <v>#N/A</v>
      </c>
      <c r="T1673" s="235"/>
      <c r="U1673" s="235">
        <f t="shared" ca="1" si="52"/>
        <v>0</v>
      </c>
      <c r="V1673" s="235"/>
      <c r="W1673" s="235"/>
      <c r="Y1673" s="228" t="str">
        <f t="shared" si="53"/>
        <v/>
      </c>
    </row>
    <row r="1674" spans="1:25" s="228" customFormat="1" ht="20.25">
      <c r="A1674" s="257"/>
      <c r="B1674" s="232" t="str">
        <f>IF(LEN(A1674)=0,"",INDEX('Smelter Reference List'!$A:$A,MATCH($A1674,'Smelter Reference List'!$E:$E,0)))</f>
        <v/>
      </c>
      <c r="C1674" s="297" t="str">
        <f>IF(LEN(A1674)=0,"",INDEX('Smelter Reference List'!$C:$C,MATCH($A1674,'Smelter Reference List'!$E:$E,0)))</f>
        <v/>
      </c>
      <c r="D1674" s="161" t="str">
        <f ca="1">IF(ISERROR($S1674),"",OFFSET('Smelter Reference List'!$C$4,$S1674-4,0)&amp;"")</f>
        <v/>
      </c>
      <c r="E1674" s="161" t="str">
        <f ca="1">IF(ISERROR($S1674),"",OFFSET('Smelter Reference List'!$D$4,$S1674-4,0)&amp;"")</f>
        <v/>
      </c>
      <c r="F1674" s="161" t="str">
        <f ca="1">IF(ISERROR($S1674),"",OFFSET('Smelter Reference List'!$E$4,$S1674-4,0))</f>
        <v/>
      </c>
      <c r="G1674" s="161" t="str">
        <f ca="1">IF(C1674=$U$4,"Enter smelter details", IF(ISERROR($S1674),"",OFFSET('Smelter Reference List'!$F$4,$S1674-4,0)))</f>
        <v/>
      </c>
      <c r="H1674" s="247" t="str">
        <f ca="1">IF(ISERROR($S1674),"",OFFSET('Smelter Reference List'!$G$4,$S1674-4,0))</f>
        <v/>
      </c>
      <c r="I1674" s="248" t="str">
        <f ca="1">IF(ISERROR($S1674),"",OFFSET('Smelter Reference List'!$H$4,$S1674-4,0))</f>
        <v/>
      </c>
      <c r="J1674" s="248" t="str">
        <f ca="1">IF(ISERROR($S1674),"",OFFSET('Smelter Reference List'!$I$4,$S1674-4,0))</f>
        <v/>
      </c>
      <c r="K1674" s="245"/>
      <c r="L1674" s="245"/>
      <c r="M1674" s="245"/>
      <c r="N1674" s="245"/>
      <c r="O1674" s="245"/>
      <c r="P1674" s="245"/>
      <c r="Q1674" s="246"/>
      <c r="R1674" s="233"/>
      <c r="S1674" s="234" t="e">
        <f>IF(C1674="",NA(),MATCH($B1674&amp;$C1674,'Smelter Reference List'!$J:$J,0))</f>
        <v>#N/A</v>
      </c>
      <c r="T1674" s="235"/>
      <c r="U1674" s="235">
        <f t="shared" ca="1" si="52"/>
        <v>0</v>
      </c>
      <c r="V1674" s="235"/>
      <c r="W1674" s="235"/>
      <c r="Y1674" s="228" t="str">
        <f t="shared" si="53"/>
        <v/>
      </c>
    </row>
    <row r="1675" spans="1:25" s="228" customFormat="1" ht="20.25">
      <c r="A1675" s="257"/>
      <c r="B1675" s="232" t="str">
        <f>IF(LEN(A1675)=0,"",INDEX('Smelter Reference List'!$A:$A,MATCH($A1675,'Smelter Reference List'!$E:$E,0)))</f>
        <v/>
      </c>
      <c r="C1675" s="297" t="str">
        <f>IF(LEN(A1675)=0,"",INDEX('Smelter Reference List'!$C:$C,MATCH($A1675,'Smelter Reference List'!$E:$E,0)))</f>
        <v/>
      </c>
      <c r="D1675" s="161" t="str">
        <f ca="1">IF(ISERROR($S1675),"",OFFSET('Smelter Reference List'!$C$4,$S1675-4,0)&amp;"")</f>
        <v/>
      </c>
      <c r="E1675" s="161" t="str">
        <f ca="1">IF(ISERROR($S1675),"",OFFSET('Smelter Reference List'!$D$4,$S1675-4,0)&amp;"")</f>
        <v/>
      </c>
      <c r="F1675" s="161" t="str">
        <f ca="1">IF(ISERROR($S1675),"",OFFSET('Smelter Reference List'!$E$4,$S1675-4,0))</f>
        <v/>
      </c>
      <c r="G1675" s="161" t="str">
        <f ca="1">IF(C1675=$U$4,"Enter smelter details", IF(ISERROR($S1675),"",OFFSET('Smelter Reference List'!$F$4,$S1675-4,0)))</f>
        <v/>
      </c>
      <c r="H1675" s="247" t="str">
        <f ca="1">IF(ISERROR($S1675),"",OFFSET('Smelter Reference List'!$G$4,$S1675-4,0))</f>
        <v/>
      </c>
      <c r="I1675" s="248" t="str">
        <f ca="1">IF(ISERROR($S1675),"",OFFSET('Smelter Reference List'!$H$4,$S1675-4,0))</f>
        <v/>
      </c>
      <c r="J1675" s="248" t="str">
        <f ca="1">IF(ISERROR($S1675),"",OFFSET('Smelter Reference List'!$I$4,$S1675-4,0))</f>
        <v/>
      </c>
      <c r="K1675" s="245"/>
      <c r="L1675" s="245"/>
      <c r="M1675" s="245"/>
      <c r="N1675" s="245"/>
      <c r="O1675" s="245"/>
      <c r="P1675" s="245"/>
      <c r="Q1675" s="246"/>
      <c r="R1675" s="233"/>
      <c r="S1675" s="234" t="e">
        <f>IF(C1675="",NA(),MATCH($B1675&amp;$C1675,'Smelter Reference List'!$J:$J,0))</f>
        <v>#N/A</v>
      </c>
      <c r="T1675" s="235"/>
      <c r="U1675" s="235">
        <f t="shared" ca="1" si="52"/>
        <v>0</v>
      </c>
      <c r="V1675" s="235"/>
      <c r="W1675" s="235"/>
      <c r="Y1675" s="228" t="str">
        <f t="shared" si="53"/>
        <v/>
      </c>
    </row>
    <row r="1676" spans="1:25" s="228" customFormat="1" ht="20.25">
      <c r="A1676" s="257"/>
      <c r="B1676" s="232" t="str">
        <f>IF(LEN(A1676)=0,"",INDEX('Smelter Reference List'!$A:$A,MATCH($A1676,'Smelter Reference List'!$E:$E,0)))</f>
        <v/>
      </c>
      <c r="C1676" s="297" t="str">
        <f>IF(LEN(A1676)=0,"",INDEX('Smelter Reference List'!$C:$C,MATCH($A1676,'Smelter Reference List'!$E:$E,0)))</f>
        <v/>
      </c>
      <c r="D1676" s="161" t="str">
        <f ca="1">IF(ISERROR($S1676),"",OFFSET('Smelter Reference List'!$C$4,$S1676-4,0)&amp;"")</f>
        <v/>
      </c>
      <c r="E1676" s="161" t="str">
        <f ca="1">IF(ISERROR($S1676),"",OFFSET('Smelter Reference List'!$D$4,$S1676-4,0)&amp;"")</f>
        <v/>
      </c>
      <c r="F1676" s="161" t="str">
        <f ca="1">IF(ISERROR($S1676),"",OFFSET('Smelter Reference List'!$E$4,$S1676-4,0))</f>
        <v/>
      </c>
      <c r="G1676" s="161" t="str">
        <f ca="1">IF(C1676=$U$4,"Enter smelter details", IF(ISERROR($S1676),"",OFFSET('Smelter Reference List'!$F$4,$S1676-4,0)))</f>
        <v/>
      </c>
      <c r="H1676" s="247" t="str">
        <f ca="1">IF(ISERROR($S1676),"",OFFSET('Smelter Reference List'!$G$4,$S1676-4,0))</f>
        <v/>
      </c>
      <c r="I1676" s="248" t="str">
        <f ca="1">IF(ISERROR($S1676),"",OFFSET('Smelter Reference List'!$H$4,$S1676-4,0))</f>
        <v/>
      </c>
      <c r="J1676" s="248" t="str">
        <f ca="1">IF(ISERROR($S1676),"",OFFSET('Smelter Reference List'!$I$4,$S1676-4,0))</f>
        <v/>
      </c>
      <c r="K1676" s="245"/>
      <c r="L1676" s="245"/>
      <c r="M1676" s="245"/>
      <c r="N1676" s="245"/>
      <c r="O1676" s="245"/>
      <c r="P1676" s="245"/>
      <c r="Q1676" s="246"/>
      <c r="R1676" s="233"/>
      <c r="S1676" s="234" t="e">
        <f>IF(C1676="",NA(),MATCH($B1676&amp;$C1676,'Smelter Reference List'!$J:$J,0))</f>
        <v>#N/A</v>
      </c>
      <c r="T1676" s="235"/>
      <c r="U1676" s="235">
        <f t="shared" ca="1" si="52"/>
        <v>0</v>
      </c>
      <c r="V1676" s="235"/>
      <c r="W1676" s="235"/>
      <c r="Y1676" s="228" t="str">
        <f t="shared" si="53"/>
        <v/>
      </c>
    </row>
    <row r="1677" spans="1:25" s="228" customFormat="1" ht="20.25">
      <c r="A1677" s="257"/>
      <c r="B1677" s="232" t="str">
        <f>IF(LEN(A1677)=0,"",INDEX('Smelter Reference List'!$A:$A,MATCH($A1677,'Smelter Reference List'!$E:$E,0)))</f>
        <v/>
      </c>
      <c r="C1677" s="297" t="str">
        <f>IF(LEN(A1677)=0,"",INDEX('Smelter Reference List'!$C:$C,MATCH($A1677,'Smelter Reference List'!$E:$E,0)))</f>
        <v/>
      </c>
      <c r="D1677" s="161" t="str">
        <f ca="1">IF(ISERROR($S1677),"",OFFSET('Smelter Reference List'!$C$4,$S1677-4,0)&amp;"")</f>
        <v/>
      </c>
      <c r="E1677" s="161" t="str">
        <f ca="1">IF(ISERROR($S1677),"",OFFSET('Smelter Reference List'!$D$4,$S1677-4,0)&amp;"")</f>
        <v/>
      </c>
      <c r="F1677" s="161" t="str">
        <f ca="1">IF(ISERROR($S1677),"",OFFSET('Smelter Reference List'!$E$4,$S1677-4,0))</f>
        <v/>
      </c>
      <c r="G1677" s="161" t="str">
        <f ca="1">IF(C1677=$U$4,"Enter smelter details", IF(ISERROR($S1677),"",OFFSET('Smelter Reference List'!$F$4,$S1677-4,0)))</f>
        <v/>
      </c>
      <c r="H1677" s="247" t="str">
        <f ca="1">IF(ISERROR($S1677),"",OFFSET('Smelter Reference List'!$G$4,$S1677-4,0))</f>
        <v/>
      </c>
      <c r="I1677" s="248" t="str">
        <f ca="1">IF(ISERROR($S1677),"",OFFSET('Smelter Reference List'!$H$4,$S1677-4,0))</f>
        <v/>
      </c>
      <c r="J1677" s="248" t="str">
        <f ca="1">IF(ISERROR($S1677),"",OFFSET('Smelter Reference List'!$I$4,$S1677-4,0))</f>
        <v/>
      </c>
      <c r="K1677" s="245"/>
      <c r="L1677" s="245"/>
      <c r="M1677" s="245"/>
      <c r="N1677" s="245"/>
      <c r="O1677" s="245"/>
      <c r="P1677" s="245"/>
      <c r="Q1677" s="246"/>
      <c r="R1677" s="233"/>
      <c r="S1677" s="234" t="e">
        <f>IF(C1677="",NA(),MATCH($B1677&amp;$C1677,'Smelter Reference List'!$J:$J,0))</f>
        <v>#N/A</v>
      </c>
      <c r="T1677" s="235"/>
      <c r="U1677" s="235">
        <f t="shared" ca="1" si="52"/>
        <v>0</v>
      </c>
      <c r="V1677" s="235"/>
      <c r="W1677" s="235"/>
      <c r="Y1677" s="228" t="str">
        <f t="shared" si="53"/>
        <v/>
      </c>
    </row>
    <row r="1678" spans="1:25" s="228" customFormat="1" ht="20.25">
      <c r="A1678" s="257"/>
      <c r="B1678" s="232" t="str">
        <f>IF(LEN(A1678)=0,"",INDEX('Smelter Reference List'!$A:$A,MATCH($A1678,'Smelter Reference List'!$E:$E,0)))</f>
        <v/>
      </c>
      <c r="C1678" s="297" t="str">
        <f>IF(LEN(A1678)=0,"",INDEX('Smelter Reference List'!$C:$C,MATCH($A1678,'Smelter Reference List'!$E:$E,0)))</f>
        <v/>
      </c>
      <c r="D1678" s="161" t="str">
        <f ca="1">IF(ISERROR($S1678),"",OFFSET('Smelter Reference List'!$C$4,$S1678-4,0)&amp;"")</f>
        <v/>
      </c>
      <c r="E1678" s="161" t="str">
        <f ca="1">IF(ISERROR($S1678),"",OFFSET('Smelter Reference List'!$D$4,$S1678-4,0)&amp;"")</f>
        <v/>
      </c>
      <c r="F1678" s="161" t="str">
        <f ca="1">IF(ISERROR($S1678),"",OFFSET('Smelter Reference List'!$E$4,$S1678-4,0))</f>
        <v/>
      </c>
      <c r="G1678" s="161" t="str">
        <f ca="1">IF(C1678=$U$4,"Enter smelter details", IF(ISERROR($S1678),"",OFFSET('Smelter Reference List'!$F$4,$S1678-4,0)))</f>
        <v/>
      </c>
      <c r="H1678" s="247" t="str">
        <f ca="1">IF(ISERROR($S1678),"",OFFSET('Smelter Reference List'!$G$4,$S1678-4,0))</f>
        <v/>
      </c>
      <c r="I1678" s="248" t="str">
        <f ca="1">IF(ISERROR($S1678),"",OFFSET('Smelter Reference List'!$H$4,$S1678-4,0))</f>
        <v/>
      </c>
      <c r="J1678" s="248" t="str">
        <f ca="1">IF(ISERROR($S1678),"",OFFSET('Smelter Reference List'!$I$4,$S1678-4,0))</f>
        <v/>
      </c>
      <c r="K1678" s="245"/>
      <c r="L1678" s="245"/>
      <c r="M1678" s="245"/>
      <c r="N1678" s="245"/>
      <c r="O1678" s="245"/>
      <c r="P1678" s="245"/>
      <c r="Q1678" s="246"/>
      <c r="R1678" s="233"/>
      <c r="S1678" s="234" t="e">
        <f>IF(C1678="",NA(),MATCH($B1678&amp;$C1678,'Smelter Reference List'!$J:$J,0))</f>
        <v>#N/A</v>
      </c>
      <c r="T1678" s="235"/>
      <c r="U1678" s="235">
        <f t="shared" ca="1" si="52"/>
        <v>0</v>
      </c>
      <c r="V1678" s="235"/>
      <c r="W1678" s="235"/>
      <c r="Y1678" s="228" t="str">
        <f t="shared" si="53"/>
        <v/>
      </c>
    </row>
    <row r="1679" spans="1:25" s="228" customFormat="1" ht="20.25">
      <c r="A1679" s="257"/>
      <c r="B1679" s="232" t="str">
        <f>IF(LEN(A1679)=0,"",INDEX('Smelter Reference List'!$A:$A,MATCH($A1679,'Smelter Reference List'!$E:$E,0)))</f>
        <v/>
      </c>
      <c r="C1679" s="297" t="str">
        <f>IF(LEN(A1679)=0,"",INDEX('Smelter Reference List'!$C:$C,MATCH($A1679,'Smelter Reference List'!$E:$E,0)))</f>
        <v/>
      </c>
      <c r="D1679" s="161" t="str">
        <f ca="1">IF(ISERROR($S1679),"",OFFSET('Smelter Reference List'!$C$4,$S1679-4,0)&amp;"")</f>
        <v/>
      </c>
      <c r="E1679" s="161" t="str">
        <f ca="1">IF(ISERROR($S1679),"",OFFSET('Smelter Reference List'!$D$4,$S1679-4,0)&amp;"")</f>
        <v/>
      </c>
      <c r="F1679" s="161" t="str">
        <f ca="1">IF(ISERROR($S1679),"",OFFSET('Smelter Reference List'!$E$4,$S1679-4,0))</f>
        <v/>
      </c>
      <c r="G1679" s="161" t="str">
        <f ca="1">IF(C1679=$U$4,"Enter smelter details", IF(ISERROR($S1679),"",OFFSET('Smelter Reference List'!$F$4,$S1679-4,0)))</f>
        <v/>
      </c>
      <c r="H1679" s="247" t="str">
        <f ca="1">IF(ISERROR($S1679),"",OFFSET('Smelter Reference List'!$G$4,$S1679-4,0))</f>
        <v/>
      </c>
      <c r="I1679" s="248" t="str">
        <f ca="1">IF(ISERROR($S1679),"",OFFSET('Smelter Reference List'!$H$4,$S1679-4,0))</f>
        <v/>
      </c>
      <c r="J1679" s="248" t="str">
        <f ca="1">IF(ISERROR($S1679),"",OFFSET('Smelter Reference List'!$I$4,$S1679-4,0))</f>
        <v/>
      </c>
      <c r="K1679" s="245"/>
      <c r="L1679" s="245"/>
      <c r="M1679" s="245"/>
      <c r="N1679" s="245"/>
      <c r="O1679" s="245"/>
      <c r="P1679" s="245"/>
      <c r="Q1679" s="246"/>
      <c r="R1679" s="233"/>
      <c r="S1679" s="234" t="e">
        <f>IF(C1679="",NA(),MATCH($B1679&amp;$C1679,'Smelter Reference List'!$J:$J,0))</f>
        <v>#N/A</v>
      </c>
      <c r="T1679" s="235"/>
      <c r="U1679" s="235">
        <f t="shared" ca="1" si="52"/>
        <v>0</v>
      </c>
      <c r="V1679" s="235"/>
      <c r="W1679" s="235"/>
      <c r="Y1679" s="228" t="str">
        <f t="shared" si="53"/>
        <v/>
      </c>
    </row>
    <row r="1680" spans="1:25" s="228" customFormat="1" ht="20.25">
      <c r="A1680" s="257"/>
      <c r="B1680" s="232" t="str">
        <f>IF(LEN(A1680)=0,"",INDEX('Smelter Reference List'!$A:$A,MATCH($A1680,'Smelter Reference List'!$E:$E,0)))</f>
        <v/>
      </c>
      <c r="C1680" s="297" t="str">
        <f>IF(LEN(A1680)=0,"",INDEX('Smelter Reference List'!$C:$C,MATCH($A1680,'Smelter Reference List'!$E:$E,0)))</f>
        <v/>
      </c>
      <c r="D1680" s="161" t="str">
        <f ca="1">IF(ISERROR($S1680),"",OFFSET('Smelter Reference List'!$C$4,$S1680-4,0)&amp;"")</f>
        <v/>
      </c>
      <c r="E1680" s="161" t="str">
        <f ca="1">IF(ISERROR($S1680),"",OFFSET('Smelter Reference List'!$D$4,$S1680-4,0)&amp;"")</f>
        <v/>
      </c>
      <c r="F1680" s="161" t="str">
        <f ca="1">IF(ISERROR($S1680),"",OFFSET('Smelter Reference List'!$E$4,$S1680-4,0))</f>
        <v/>
      </c>
      <c r="G1680" s="161" t="str">
        <f ca="1">IF(C1680=$U$4,"Enter smelter details", IF(ISERROR($S1680),"",OFFSET('Smelter Reference List'!$F$4,$S1680-4,0)))</f>
        <v/>
      </c>
      <c r="H1680" s="247" t="str">
        <f ca="1">IF(ISERROR($S1680),"",OFFSET('Smelter Reference List'!$G$4,$S1680-4,0))</f>
        <v/>
      </c>
      <c r="I1680" s="248" t="str">
        <f ca="1">IF(ISERROR($S1680),"",OFFSET('Smelter Reference List'!$H$4,$S1680-4,0))</f>
        <v/>
      </c>
      <c r="J1680" s="248" t="str">
        <f ca="1">IF(ISERROR($S1680),"",OFFSET('Smelter Reference List'!$I$4,$S1680-4,0))</f>
        <v/>
      </c>
      <c r="K1680" s="245"/>
      <c r="L1680" s="245"/>
      <c r="M1680" s="245"/>
      <c r="N1680" s="245"/>
      <c r="O1680" s="245"/>
      <c r="P1680" s="245"/>
      <c r="Q1680" s="246"/>
      <c r="R1680" s="233"/>
      <c r="S1680" s="234" t="e">
        <f>IF(C1680="",NA(),MATCH($B1680&amp;$C1680,'Smelter Reference List'!$J:$J,0))</f>
        <v>#N/A</v>
      </c>
      <c r="T1680" s="235"/>
      <c r="U1680" s="235">
        <f t="shared" ca="1" si="52"/>
        <v>0</v>
      </c>
      <c r="V1680" s="235"/>
      <c r="W1680" s="235"/>
      <c r="Y1680" s="228" t="str">
        <f t="shared" si="53"/>
        <v/>
      </c>
    </row>
    <row r="1681" spans="1:25" s="228" customFormat="1" ht="20.25">
      <c r="A1681" s="257"/>
      <c r="B1681" s="232" t="str">
        <f>IF(LEN(A1681)=0,"",INDEX('Smelter Reference List'!$A:$A,MATCH($A1681,'Smelter Reference List'!$E:$E,0)))</f>
        <v/>
      </c>
      <c r="C1681" s="297" t="str">
        <f>IF(LEN(A1681)=0,"",INDEX('Smelter Reference List'!$C:$C,MATCH($A1681,'Smelter Reference List'!$E:$E,0)))</f>
        <v/>
      </c>
      <c r="D1681" s="161" t="str">
        <f ca="1">IF(ISERROR($S1681),"",OFFSET('Smelter Reference List'!$C$4,$S1681-4,0)&amp;"")</f>
        <v/>
      </c>
      <c r="E1681" s="161" t="str">
        <f ca="1">IF(ISERROR($S1681),"",OFFSET('Smelter Reference List'!$D$4,$S1681-4,0)&amp;"")</f>
        <v/>
      </c>
      <c r="F1681" s="161" t="str">
        <f ca="1">IF(ISERROR($S1681),"",OFFSET('Smelter Reference List'!$E$4,$S1681-4,0))</f>
        <v/>
      </c>
      <c r="G1681" s="161" t="str">
        <f ca="1">IF(C1681=$U$4,"Enter smelter details", IF(ISERROR($S1681),"",OFFSET('Smelter Reference List'!$F$4,$S1681-4,0)))</f>
        <v/>
      </c>
      <c r="H1681" s="247" t="str">
        <f ca="1">IF(ISERROR($S1681),"",OFFSET('Smelter Reference List'!$G$4,$S1681-4,0))</f>
        <v/>
      </c>
      <c r="I1681" s="248" t="str">
        <f ca="1">IF(ISERROR($S1681),"",OFFSET('Smelter Reference List'!$H$4,$S1681-4,0))</f>
        <v/>
      </c>
      <c r="J1681" s="248" t="str">
        <f ca="1">IF(ISERROR($S1681),"",OFFSET('Smelter Reference List'!$I$4,$S1681-4,0))</f>
        <v/>
      </c>
      <c r="K1681" s="245"/>
      <c r="L1681" s="245"/>
      <c r="M1681" s="245"/>
      <c r="N1681" s="245"/>
      <c r="O1681" s="245"/>
      <c r="P1681" s="245"/>
      <c r="Q1681" s="246"/>
      <c r="R1681" s="233"/>
      <c r="S1681" s="234" t="e">
        <f>IF(C1681="",NA(),MATCH($B1681&amp;$C1681,'Smelter Reference List'!$J:$J,0))</f>
        <v>#N/A</v>
      </c>
      <c r="T1681" s="235"/>
      <c r="U1681" s="235">
        <f t="shared" ca="1" si="52"/>
        <v>0</v>
      </c>
      <c r="V1681" s="235"/>
      <c r="W1681" s="235"/>
      <c r="Y1681" s="228" t="str">
        <f t="shared" si="53"/>
        <v/>
      </c>
    </row>
    <row r="1682" spans="1:25" s="228" customFormat="1" ht="20.25">
      <c r="A1682" s="257"/>
      <c r="B1682" s="232" t="str">
        <f>IF(LEN(A1682)=0,"",INDEX('Smelter Reference List'!$A:$A,MATCH($A1682,'Smelter Reference List'!$E:$E,0)))</f>
        <v/>
      </c>
      <c r="C1682" s="297" t="str">
        <f>IF(LEN(A1682)=0,"",INDEX('Smelter Reference List'!$C:$C,MATCH($A1682,'Smelter Reference List'!$E:$E,0)))</f>
        <v/>
      </c>
      <c r="D1682" s="161" t="str">
        <f ca="1">IF(ISERROR($S1682),"",OFFSET('Smelter Reference List'!$C$4,$S1682-4,0)&amp;"")</f>
        <v/>
      </c>
      <c r="E1682" s="161" t="str">
        <f ca="1">IF(ISERROR($S1682),"",OFFSET('Smelter Reference List'!$D$4,$S1682-4,0)&amp;"")</f>
        <v/>
      </c>
      <c r="F1682" s="161" t="str">
        <f ca="1">IF(ISERROR($S1682),"",OFFSET('Smelter Reference List'!$E$4,$S1682-4,0))</f>
        <v/>
      </c>
      <c r="G1682" s="161" t="str">
        <f ca="1">IF(C1682=$U$4,"Enter smelter details", IF(ISERROR($S1682),"",OFFSET('Smelter Reference List'!$F$4,$S1682-4,0)))</f>
        <v/>
      </c>
      <c r="H1682" s="247" t="str">
        <f ca="1">IF(ISERROR($S1682),"",OFFSET('Smelter Reference List'!$G$4,$S1682-4,0))</f>
        <v/>
      </c>
      <c r="I1682" s="248" t="str">
        <f ca="1">IF(ISERROR($S1682),"",OFFSET('Smelter Reference List'!$H$4,$S1682-4,0))</f>
        <v/>
      </c>
      <c r="J1682" s="248" t="str">
        <f ca="1">IF(ISERROR($S1682),"",OFFSET('Smelter Reference List'!$I$4,$S1682-4,0))</f>
        <v/>
      </c>
      <c r="K1682" s="245"/>
      <c r="L1682" s="245"/>
      <c r="M1682" s="245"/>
      <c r="N1682" s="245"/>
      <c r="O1682" s="245"/>
      <c r="P1682" s="245"/>
      <c r="Q1682" s="246"/>
      <c r="R1682" s="233"/>
      <c r="S1682" s="234" t="e">
        <f>IF(C1682="",NA(),MATCH($B1682&amp;$C1682,'Smelter Reference List'!$J:$J,0))</f>
        <v>#N/A</v>
      </c>
      <c r="T1682" s="235"/>
      <c r="U1682" s="235">
        <f t="shared" ca="1" si="52"/>
        <v>0</v>
      </c>
      <c r="V1682" s="235"/>
      <c r="W1682" s="235"/>
      <c r="Y1682" s="228" t="str">
        <f t="shared" si="53"/>
        <v/>
      </c>
    </row>
    <row r="1683" spans="1:25" s="228" customFormat="1" ht="20.25">
      <c r="A1683" s="257"/>
      <c r="B1683" s="232" t="str">
        <f>IF(LEN(A1683)=0,"",INDEX('Smelter Reference List'!$A:$A,MATCH($A1683,'Smelter Reference List'!$E:$E,0)))</f>
        <v/>
      </c>
      <c r="C1683" s="297" t="str">
        <f>IF(LEN(A1683)=0,"",INDEX('Smelter Reference List'!$C:$C,MATCH($A1683,'Smelter Reference List'!$E:$E,0)))</f>
        <v/>
      </c>
      <c r="D1683" s="161" t="str">
        <f ca="1">IF(ISERROR($S1683),"",OFFSET('Smelter Reference List'!$C$4,$S1683-4,0)&amp;"")</f>
        <v/>
      </c>
      <c r="E1683" s="161" t="str">
        <f ca="1">IF(ISERROR($S1683),"",OFFSET('Smelter Reference List'!$D$4,$S1683-4,0)&amp;"")</f>
        <v/>
      </c>
      <c r="F1683" s="161" t="str">
        <f ca="1">IF(ISERROR($S1683),"",OFFSET('Smelter Reference List'!$E$4,$S1683-4,0))</f>
        <v/>
      </c>
      <c r="G1683" s="161" t="str">
        <f ca="1">IF(C1683=$U$4,"Enter smelter details", IF(ISERROR($S1683),"",OFFSET('Smelter Reference List'!$F$4,$S1683-4,0)))</f>
        <v/>
      </c>
      <c r="H1683" s="247" t="str">
        <f ca="1">IF(ISERROR($S1683),"",OFFSET('Smelter Reference List'!$G$4,$S1683-4,0))</f>
        <v/>
      </c>
      <c r="I1683" s="248" t="str">
        <f ca="1">IF(ISERROR($S1683),"",OFFSET('Smelter Reference List'!$H$4,$S1683-4,0))</f>
        <v/>
      </c>
      <c r="J1683" s="248" t="str">
        <f ca="1">IF(ISERROR($S1683),"",OFFSET('Smelter Reference List'!$I$4,$S1683-4,0))</f>
        <v/>
      </c>
      <c r="K1683" s="245"/>
      <c r="L1683" s="245"/>
      <c r="M1683" s="245"/>
      <c r="N1683" s="245"/>
      <c r="O1683" s="245"/>
      <c r="P1683" s="245"/>
      <c r="Q1683" s="246"/>
      <c r="R1683" s="233"/>
      <c r="S1683" s="234" t="e">
        <f>IF(C1683="",NA(),MATCH($B1683&amp;$C1683,'Smelter Reference List'!$J:$J,0))</f>
        <v>#N/A</v>
      </c>
      <c r="T1683" s="235"/>
      <c r="U1683" s="235">
        <f t="shared" ca="1" si="52"/>
        <v>0</v>
      </c>
      <c r="V1683" s="235"/>
      <c r="W1683" s="235"/>
      <c r="Y1683" s="228" t="str">
        <f t="shared" si="53"/>
        <v/>
      </c>
    </row>
    <row r="1684" spans="1:25" s="228" customFormat="1" ht="20.25">
      <c r="A1684" s="257"/>
      <c r="B1684" s="232" t="str">
        <f>IF(LEN(A1684)=0,"",INDEX('Smelter Reference List'!$A:$A,MATCH($A1684,'Smelter Reference List'!$E:$E,0)))</f>
        <v/>
      </c>
      <c r="C1684" s="297" t="str">
        <f>IF(LEN(A1684)=0,"",INDEX('Smelter Reference List'!$C:$C,MATCH($A1684,'Smelter Reference List'!$E:$E,0)))</f>
        <v/>
      </c>
      <c r="D1684" s="161" t="str">
        <f ca="1">IF(ISERROR($S1684),"",OFFSET('Smelter Reference List'!$C$4,$S1684-4,0)&amp;"")</f>
        <v/>
      </c>
      <c r="E1684" s="161" t="str">
        <f ca="1">IF(ISERROR($S1684),"",OFFSET('Smelter Reference List'!$D$4,$S1684-4,0)&amp;"")</f>
        <v/>
      </c>
      <c r="F1684" s="161" t="str">
        <f ca="1">IF(ISERROR($S1684),"",OFFSET('Smelter Reference List'!$E$4,$S1684-4,0))</f>
        <v/>
      </c>
      <c r="G1684" s="161" t="str">
        <f ca="1">IF(C1684=$U$4,"Enter smelter details", IF(ISERROR($S1684),"",OFFSET('Smelter Reference List'!$F$4,$S1684-4,0)))</f>
        <v/>
      </c>
      <c r="H1684" s="247" t="str">
        <f ca="1">IF(ISERROR($S1684),"",OFFSET('Smelter Reference List'!$G$4,$S1684-4,0))</f>
        <v/>
      </c>
      <c r="I1684" s="248" t="str">
        <f ca="1">IF(ISERROR($S1684),"",OFFSET('Smelter Reference List'!$H$4,$S1684-4,0))</f>
        <v/>
      </c>
      <c r="J1684" s="248" t="str">
        <f ca="1">IF(ISERROR($S1684),"",OFFSET('Smelter Reference List'!$I$4,$S1684-4,0))</f>
        <v/>
      </c>
      <c r="K1684" s="245"/>
      <c r="L1684" s="245"/>
      <c r="M1684" s="245"/>
      <c r="N1684" s="245"/>
      <c r="O1684" s="245"/>
      <c r="P1684" s="245"/>
      <c r="Q1684" s="246"/>
      <c r="R1684" s="233"/>
      <c r="S1684" s="234" t="e">
        <f>IF(C1684="",NA(),MATCH($B1684&amp;$C1684,'Smelter Reference List'!$J:$J,0))</f>
        <v>#N/A</v>
      </c>
      <c r="T1684" s="235"/>
      <c r="U1684" s="235">
        <f t="shared" ca="1" si="52"/>
        <v>0</v>
      </c>
      <c r="V1684" s="235"/>
      <c r="W1684" s="235"/>
      <c r="Y1684" s="228" t="str">
        <f t="shared" si="53"/>
        <v/>
      </c>
    </row>
    <row r="1685" spans="1:25" s="228" customFormat="1" ht="20.25">
      <c r="A1685" s="257"/>
      <c r="B1685" s="232" t="str">
        <f>IF(LEN(A1685)=0,"",INDEX('Smelter Reference List'!$A:$A,MATCH($A1685,'Smelter Reference List'!$E:$E,0)))</f>
        <v/>
      </c>
      <c r="C1685" s="297" t="str">
        <f>IF(LEN(A1685)=0,"",INDEX('Smelter Reference List'!$C:$C,MATCH($A1685,'Smelter Reference List'!$E:$E,0)))</f>
        <v/>
      </c>
      <c r="D1685" s="161" t="str">
        <f ca="1">IF(ISERROR($S1685),"",OFFSET('Smelter Reference List'!$C$4,$S1685-4,0)&amp;"")</f>
        <v/>
      </c>
      <c r="E1685" s="161" t="str">
        <f ca="1">IF(ISERROR($S1685),"",OFFSET('Smelter Reference List'!$D$4,$S1685-4,0)&amp;"")</f>
        <v/>
      </c>
      <c r="F1685" s="161" t="str">
        <f ca="1">IF(ISERROR($S1685),"",OFFSET('Smelter Reference List'!$E$4,$S1685-4,0))</f>
        <v/>
      </c>
      <c r="G1685" s="161" t="str">
        <f ca="1">IF(C1685=$U$4,"Enter smelter details", IF(ISERROR($S1685),"",OFFSET('Smelter Reference List'!$F$4,$S1685-4,0)))</f>
        <v/>
      </c>
      <c r="H1685" s="247" t="str">
        <f ca="1">IF(ISERROR($S1685),"",OFFSET('Smelter Reference List'!$G$4,$S1685-4,0))</f>
        <v/>
      </c>
      <c r="I1685" s="248" t="str">
        <f ca="1">IF(ISERROR($S1685),"",OFFSET('Smelter Reference List'!$H$4,$S1685-4,0))</f>
        <v/>
      </c>
      <c r="J1685" s="248" t="str">
        <f ca="1">IF(ISERROR($S1685),"",OFFSET('Smelter Reference List'!$I$4,$S1685-4,0))</f>
        <v/>
      </c>
      <c r="K1685" s="245"/>
      <c r="L1685" s="245"/>
      <c r="M1685" s="245"/>
      <c r="N1685" s="245"/>
      <c r="O1685" s="245"/>
      <c r="P1685" s="245"/>
      <c r="Q1685" s="246"/>
      <c r="R1685" s="233"/>
      <c r="S1685" s="234" t="e">
        <f>IF(C1685="",NA(),MATCH($B1685&amp;$C1685,'Smelter Reference List'!$J:$J,0))</f>
        <v>#N/A</v>
      </c>
      <c r="T1685" s="235"/>
      <c r="U1685" s="235">
        <f t="shared" ca="1" si="52"/>
        <v>0</v>
      </c>
      <c r="V1685" s="235"/>
      <c r="W1685" s="235"/>
      <c r="Y1685" s="228" t="str">
        <f t="shared" si="53"/>
        <v/>
      </c>
    </row>
    <row r="1686" spans="1:25" s="228" customFormat="1" ht="20.25">
      <c r="A1686" s="257"/>
      <c r="B1686" s="232" t="str">
        <f>IF(LEN(A1686)=0,"",INDEX('Smelter Reference List'!$A:$A,MATCH($A1686,'Smelter Reference List'!$E:$E,0)))</f>
        <v/>
      </c>
      <c r="C1686" s="297" t="str">
        <f>IF(LEN(A1686)=0,"",INDEX('Smelter Reference List'!$C:$C,MATCH($A1686,'Smelter Reference List'!$E:$E,0)))</f>
        <v/>
      </c>
      <c r="D1686" s="161" t="str">
        <f ca="1">IF(ISERROR($S1686),"",OFFSET('Smelter Reference List'!$C$4,$S1686-4,0)&amp;"")</f>
        <v/>
      </c>
      <c r="E1686" s="161" t="str">
        <f ca="1">IF(ISERROR($S1686),"",OFFSET('Smelter Reference List'!$D$4,$S1686-4,0)&amp;"")</f>
        <v/>
      </c>
      <c r="F1686" s="161" t="str">
        <f ca="1">IF(ISERROR($S1686),"",OFFSET('Smelter Reference List'!$E$4,$S1686-4,0))</f>
        <v/>
      </c>
      <c r="G1686" s="161" t="str">
        <f ca="1">IF(C1686=$U$4,"Enter smelter details", IF(ISERROR($S1686),"",OFFSET('Smelter Reference List'!$F$4,$S1686-4,0)))</f>
        <v/>
      </c>
      <c r="H1686" s="247" t="str">
        <f ca="1">IF(ISERROR($S1686),"",OFFSET('Smelter Reference List'!$G$4,$S1686-4,0))</f>
        <v/>
      </c>
      <c r="I1686" s="248" t="str">
        <f ca="1">IF(ISERROR($S1686),"",OFFSET('Smelter Reference List'!$H$4,$S1686-4,0))</f>
        <v/>
      </c>
      <c r="J1686" s="248" t="str">
        <f ca="1">IF(ISERROR($S1686),"",OFFSET('Smelter Reference List'!$I$4,$S1686-4,0))</f>
        <v/>
      </c>
      <c r="K1686" s="245"/>
      <c r="L1686" s="245"/>
      <c r="M1686" s="245"/>
      <c r="N1686" s="245"/>
      <c r="O1686" s="245"/>
      <c r="P1686" s="245"/>
      <c r="Q1686" s="246"/>
      <c r="R1686" s="233"/>
      <c r="S1686" s="234" t="e">
        <f>IF(C1686="",NA(),MATCH($B1686&amp;$C1686,'Smelter Reference List'!$J:$J,0))</f>
        <v>#N/A</v>
      </c>
      <c r="T1686" s="235"/>
      <c r="U1686" s="235">
        <f t="shared" ca="1" si="52"/>
        <v>0</v>
      </c>
      <c r="V1686" s="235"/>
      <c r="W1686" s="235"/>
      <c r="Y1686" s="228" t="str">
        <f t="shared" si="53"/>
        <v/>
      </c>
    </row>
    <row r="1687" spans="1:25" s="228" customFormat="1" ht="20.25">
      <c r="A1687" s="257"/>
      <c r="B1687" s="232" t="str">
        <f>IF(LEN(A1687)=0,"",INDEX('Smelter Reference List'!$A:$A,MATCH($A1687,'Smelter Reference List'!$E:$E,0)))</f>
        <v/>
      </c>
      <c r="C1687" s="297" t="str">
        <f>IF(LEN(A1687)=0,"",INDEX('Smelter Reference List'!$C:$C,MATCH($A1687,'Smelter Reference List'!$E:$E,0)))</f>
        <v/>
      </c>
      <c r="D1687" s="161" t="str">
        <f ca="1">IF(ISERROR($S1687),"",OFFSET('Smelter Reference List'!$C$4,$S1687-4,0)&amp;"")</f>
        <v/>
      </c>
      <c r="E1687" s="161" t="str">
        <f ca="1">IF(ISERROR($S1687),"",OFFSET('Smelter Reference List'!$D$4,$S1687-4,0)&amp;"")</f>
        <v/>
      </c>
      <c r="F1687" s="161" t="str">
        <f ca="1">IF(ISERROR($S1687),"",OFFSET('Smelter Reference List'!$E$4,$S1687-4,0))</f>
        <v/>
      </c>
      <c r="G1687" s="161" t="str">
        <f ca="1">IF(C1687=$U$4,"Enter smelter details", IF(ISERROR($S1687),"",OFFSET('Smelter Reference List'!$F$4,$S1687-4,0)))</f>
        <v/>
      </c>
      <c r="H1687" s="247" t="str">
        <f ca="1">IF(ISERROR($S1687),"",OFFSET('Smelter Reference List'!$G$4,$S1687-4,0))</f>
        <v/>
      </c>
      <c r="I1687" s="248" t="str">
        <f ca="1">IF(ISERROR($S1687),"",OFFSET('Smelter Reference List'!$H$4,$S1687-4,0))</f>
        <v/>
      </c>
      <c r="J1687" s="248" t="str">
        <f ca="1">IF(ISERROR($S1687),"",OFFSET('Smelter Reference List'!$I$4,$S1687-4,0))</f>
        <v/>
      </c>
      <c r="K1687" s="245"/>
      <c r="L1687" s="245"/>
      <c r="M1687" s="245"/>
      <c r="N1687" s="245"/>
      <c r="O1687" s="245"/>
      <c r="P1687" s="245"/>
      <c r="Q1687" s="246"/>
      <c r="R1687" s="233"/>
      <c r="S1687" s="234" t="e">
        <f>IF(C1687="",NA(),MATCH($B1687&amp;$C1687,'Smelter Reference List'!$J:$J,0))</f>
        <v>#N/A</v>
      </c>
      <c r="T1687" s="235"/>
      <c r="U1687" s="235">
        <f t="shared" ca="1" si="52"/>
        <v>0</v>
      </c>
      <c r="V1687" s="235"/>
      <c r="W1687" s="235"/>
      <c r="Y1687" s="228" t="str">
        <f t="shared" si="53"/>
        <v/>
      </c>
    </row>
    <row r="1688" spans="1:25" s="228" customFormat="1" ht="20.25">
      <c r="A1688" s="257"/>
      <c r="B1688" s="232" t="str">
        <f>IF(LEN(A1688)=0,"",INDEX('Smelter Reference List'!$A:$A,MATCH($A1688,'Smelter Reference List'!$E:$E,0)))</f>
        <v/>
      </c>
      <c r="C1688" s="297" t="str">
        <f>IF(LEN(A1688)=0,"",INDEX('Smelter Reference List'!$C:$C,MATCH($A1688,'Smelter Reference List'!$E:$E,0)))</f>
        <v/>
      </c>
      <c r="D1688" s="161" t="str">
        <f ca="1">IF(ISERROR($S1688),"",OFFSET('Smelter Reference List'!$C$4,$S1688-4,0)&amp;"")</f>
        <v/>
      </c>
      <c r="E1688" s="161" t="str">
        <f ca="1">IF(ISERROR($S1688),"",OFFSET('Smelter Reference List'!$D$4,$S1688-4,0)&amp;"")</f>
        <v/>
      </c>
      <c r="F1688" s="161" t="str">
        <f ca="1">IF(ISERROR($S1688),"",OFFSET('Smelter Reference List'!$E$4,$S1688-4,0))</f>
        <v/>
      </c>
      <c r="G1688" s="161" t="str">
        <f ca="1">IF(C1688=$U$4,"Enter smelter details", IF(ISERROR($S1688),"",OFFSET('Smelter Reference List'!$F$4,$S1688-4,0)))</f>
        <v/>
      </c>
      <c r="H1688" s="247" t="str">
        <f ca="1">IF(ISERROR($S1688),"",OFFSET('Smelter Reference List'!$G$4,$S1688-4,0))</f>
        <v/>
      </c>
      <c r="I1688" s="248" t="str">
        <f ca="1">IF(ISERROR($S1688),"",OFFSET('Smelter Reference List'!$H$4,$S1688-4,0))</f>
        <v/>
      </c>
      <c r="J1688" s="248" t="str">
        <f ca="1">IF(ISERROR($S1688),"",OFFSET('Smelter Reference List'!$I$4,$S1688-4,0))</f>
        <v/>
      </c>
      <c r="K1688" s="245"/>
      <c r="L1688" s="245"/>
      <c r="M1688" s="245"/>
      <c r="N1688" s="245"/>
      <c r="O1688" s="245"/>
      <c r="P1688" s="245"/>
      <c r="Q1688" s="246"/>
      <c r="R1688" s="233"/>
      <c r="S1688" s="234" t="e">
        <f>IF(C1688="",NA(),MATCH($B1688&amp;$C1688,'Smelter Reference List'!$J:$J,0))</f>
        <v>#N/A</v>
      </c>
      <c r="T1688" s="235"/>
      <c r="U1688" s="235">
        <f t="shared" ca="1" si="52"/>
        <v>0</v>
      </c>
      <c r="V1688" s="235"/>
      <c r="W1688" s="235"/>
      <c r="Y1688" s="228" t="str">
        <f t="shared" si="53"/>
        <v/>
      </c>
    </row>
    <row r="1689" spans="1:25" s="228" customFormat="1" ht="20.25">
      <c r="A1689" s="257"/>
      <c r="B1689" s="232" t="str">
        <f>IF(LEN(A1689)=0,"",INDEX('Smelter Reference List'!$A:$A,MATCH($A1689,'Smelter Reference List'!$E:$E,0)))</f>
        <v/>
      </c>
      <c r="C1689" s="297" t="str">
        <f>IF(LEN(A1689)=0,"",INDEX('Smelter Reference List'!$C:$C,MATCH($A1689,'Smelter Reference List'!$E:$E,0)))</f>
        <v/>
      </c>
      <c r="D1689" s="161" t="str">
        <f ca="1">IF(ISERROR($S1689),"",OFFSET('Smelter Reference List'!$C$4,$S1689-4,0)&amp;"")</f>
        <v/>
      </c>
      <c r="E1689" s="161" t="str">
        <f ca="1">IF(ISERROR($S1689),"",OFFSET('Smelter Reference List'!$D$4,$S1689-4,0)&amp;"")</f>
        <v/>
      </c>
      <c r="F1689" s="161" t="str">
        <f ca="1">IF(ISERROR($S1689),"",OFFSET('Smelter Reference List'!$E$4,$S1689-4,0))</f>
        <v/>
      </c>
      <c r="G1689" s="161" t="str">
        <f ca="1">IF(C1689=$U$4,"Enter smelter details", IF(ISERROR($S1689),"",OFFSET('Smelter Reference List'!$F$4,$S1689-4,0)))</f>
        <v/>
      </c>
      <c r="H1689" s="247" t="str">
        <f ca="1">IF(ISERROR($S1689),"",OFFSET('Smelter Reference List'!$G$4,$S1689-4,0))</f>
        <v/>
      </c>
      <c r="I1689" s="248" t="str">
        <f ca="1">IF(ISERROR($S1689),"",OFFSET('Smelter Reference List'!$H$4,$S1689-4,0))</f>
        <v/>
      </c>
      <c r="J1689" s="248" t="str">
        <f ca="1">IF(ISERROR($S1689),"",OFFSET('Smelter Reference List'!$I$4,$S1689-4,0))</f>
        <v/>
      </c>
      <c r="K1689" s="245"/>
      <c r="L1689" s="245"/>
      <c r="M1689" s="245"/>
      <c r="N1689" s="245"/>
      <c r="O1689" s="245"/>
      <c r="P1689" s="245"/>
      <c r="Q1689" s="246"/>
      <c r="R1689" s="233"/>
      <c r="S1689" s="234" t="e">
        <f>IF(C1689="",NA(),MATCH($B1689&amp;$C1689,'Smelter Reference List'!$J:$J,0))</f>
        <v>#N/A</v>
      </c>
      <c r="T1689" s="235"/>
      <c r="U1689" s="235">
        <f t="shared" ca="1" si="52"/>
        <v>0</v>
      </c>
      <c r="V1689" s="235"/>
      <c r="W1689" s="235"/>
      <c r="Y1689" s="228" t="str">
        <f t="shared" si="53"/>
        <v/>
      </c>
    </row>
    <row r="1690" spans="1:25" s="228" customFormat="1" ht="20.25">
      <c r="A1690" s="257"/>
      <c r="B1690" s="232" t="str">
        <f>IF(LEN(A1690)=0,"",INDEX('Smelter Reference List'!$A:$A,MATCH($A1690,'Smelter Reference List'!$E:$E,0)))</f>
        <v/>
      </c>
      <c r="C1690" s="297" t="str">
        <f>IF(LEN(A1690)=0,"",INDEX('Smelter Reference List'!$C:$C,MATCH($A1690,'Smelter Reference List'!$E:$E,0)))</f>
        <v/>
      </c>
      <c r="D1690" s="161" t="str">
        <f ca="1">IF(ISERROR($S1690),"",OFFSET('Smelter Reference List'!$C$4,$S1690-4,0)&amp;"")</f>
        <v/>
      </c>
      <c r="E1690" s="161" t="str">
        <f ca="1">IF(ISERROR($S1690),"",OFFSET('Smelter Reference List'!$D$4,$S1690-4,0)&amp;"")</f>
        <v/>
      </c>
      <c r="F1690" s="161" t="str">
        <f ca="1">IF(ISERROR($S1690),"",OFFSET('Smelter Reference List'!$E$4,$S1690-4,0))</f>
        <v/>
      </c>
      <c r="G1690" s="161" t="str">
        <f ca="1">IF(C1690=$U$4,"Enter smelter details", IF(ISERROR($S1690),"",OFFSET('Smelter Reference List'!$F$4,$S1690-4,0)))</f>
        <v/>
      </c>
      <c r="H1690" s="247" t="str">
        <f ca="1">IF(ISERROR($S1690),"",OFFSET('Smelter Reference List'!$G$4,$S1690-4,0))</f>
        <v/>
      </c>
      <c r="I1690" s="248" t="str">
        <f ca="1">IF(ISERROR($S1690),"",OFFSET('Smelter Reference List'!$H$4,$S1690-4,0))</f>
        <v/>
      </c>
      <c r="J1690" s="248" t="str">
        <f ca="1">IF(ISERROR($S1690),"",OFFSET('Smelter Reference List'!$I$4,$S1690-4,0))</f>
        <v/>
      </c>
      <c r="K1690" s="245"/>
      <c r="L1690" s="245"/>
      <c r="M1690" s="245"/>
      <c r="N1690" s="245"/>
      <c r="O1690" s="245"/>
      <c r="P1690" s="245"/>
      <c r="Q1690" s="246"/>
      <c r="R1690" s="233"/>
      <c r="S1690" s="234" t="e">
        <f>IF(C1690="",NA(),MATCH($B1690&amp;$C1690,'Smelter Reference List'!$J:$J,0))</f>
        <v>#N/A</v>
      </c>
      <c r="T1690" s="235"/>
      <c r="U1690" s="235">
        <f t="shared" ca="1" si="52"/>
        <v>0</v>
      </c>
      <c r="V1690" s="235"/>
      <c r="W1690" s="235"/>
      <c r="Y1690" s="228" t="str">
        <f t="shared" si="53"/>
        <v/>
      </c>
    </row>
    <row r="1691" spans="1:25" s="228" customFormat="1" ht="20.25">
      <c r="A1691" s="257"/>
      <c r="B1691" s="232" t="str">
        <f>IF(LEN(A1691)=0,"",INDEX('Smelter Reference List'!$A:$A,MATCH($A1691,'Smelter Reference List'!$E:$E,0)))</f>
        <v/>
      </c>
      <c r="C1691" s="297" t="str">
        <f>IF(LEN(A1691)=0,"",INDEX('Smelter Reference List'!$C:$C,MATCH($A1691,'Smelter Reference List'!$E:$E,0)))</f>
        <v/>
      </c>
      <c r="D1691" s="161" t="str">
        <f ca="1">IF(ISERROR($S1691),"",OFFSET('Smelter Reference List'!$C$4,$S1691-4,0)&amp;"")</f>
        <v/>
      </c>
      <c r="E1691" s="161" t="str">
        <f ca="1">IF(ISERROR($S1691),"",OFFSET('Smelter Reference List'!$D$4,$S1691-4,0)&amp;"")</f>
        <v/>
      </c>
      <c r="F1691" s="161" t="str">
        <f ca="1">IF(ISERROR($S1691),"",OFFSET('Smelter Reference List'!$E$4,$S1691-4,0))</f>
        <v/>
      </c>
      <c r="G1691" s="161" t="str">
        <f ca="1">IF(C1691=$U$4,"Enter smelter details", IF(ISERROR($S1691),"",OFFSET('Smelter Reference List'!$F$4,$S1691-4,0)))</f>
        <v/>
      </c>
      <c r="H1691" s="247" t="str">
        <f ca="1">IF(ISERROR($S1691),"",OFFSET('Smelter Reference List'!$G$4,$S1691-4,0))</f>
        <v/>
      </c>
      <c r="I1691" s="248" t="str">
        <f ca="1">IF(ISERROR($S1691),"",OFFSET('Smelter Reference List'!$H$4,$S1691-4,0))</f>
        <v/>
      </c>
      <c r="J1691" s="248" t="str">
        <f ca="1">IF(ISERROR($S1691),"",OFFSET('Smelter Reference List'!$I$4,$S1691-4,0))</f>
        <v/>
      </c>
      <c r="K1691" s="245"/>
      <c r="L1691" s="245"/>
      <c r="M1691" s="245"/>
      <c r="N1691" s="245"/>
      <c r="O1691" s="245"/>
      <c r="P1691" s="245"/>
      <c r="Q1691" s="246"/>
      <c r="R1691" s="233"/>
      <c r="S1691" s="234" t="e">
        <f>IF(C1691="",NA(),MATCH($B1691&amp;$C1691,'Smelter Reference List'!$J:$J,0))</f>
        <v>#N/A</v>
      </c>
      <c r="T1691" s="235"/>
      <c r="U1691" s="235">
        <f t="shared" ca="1" si="52"/>
        <v>0</v>
      </c>
      <c r="V1691" s="235"/>
      <c r="W1691" s="235"/>
      <c r="Y1691" s="228" t="str">
        <f t="shared" si="53"/>
        <v/>
      </c>
    </row>
    <row r="1692" spans="1:25" s="228" customFormat="1" ht="20.25">
      <c r="A1692" s="257"/>
      <c r="B1692" s="232" t="str">
        <f>IF(LEN(A1692)=0,"",INDEX('Smelter Reference List'!$A:$A,MATCH($A1692,'Smelter Reference List'!$E:$E,0)))</f>
        <v/>
      </c>
      <c r="C1692" s="297" t="str">
        <f>IF(LEN(A1692)=0,"",INDEX('Smelter Reference List'!$C:$C,MATCH($A1692,'Smelter Reference List'!$E:$E,0)))</f>
        <v/>
      </c>
      <c r="D1692" s="161" t="str">
        <f ca="1">IF(ISERROR($S1692),"",OFFSET('Smelter Reference List'!$C$4,$S1692-4,0)&amp;"")</f>
        <v/>
      </c>
      <c r="E1692" s="161" t="str">
        <f ca="1">IF(ISERROR($S1692),"",OFFSET('Smelter Reference List'!$D$4,$S1692-4,0)&amp;"")</f>
        <v/>
      </c>
      <c r="F1692" s="161" t="str">
        <f ca="1">IF(ISERROR($S1692),"",OFFSET('Smelter Reference List'!$E$4,$S1692-4,0))</f>
        <v/>
      </c>
      <c r="G1692" s="161" t="str">
        <f ca="1">IF(C1692=$U$4,"Enter smelter details", IF(ISERROR($S1692),"",OFFSET('Smelter Reference List'!$F$4,$S1692-4,0)))</f>
        <v/>
      </c>
      <c r="H1692" s="247" t="str">
        <f ca="1">IF(ISERROR($S1692),"",OFFSET('Smelter Reference List'!$G$4,$S1692-4,0))</f>
        <v/>
      </c>
      <c r="I1692" s="248" t="str">
        <f ca="1">IF(ISERROR($S1692),"",OFFSET('Smelter Reference List'!$H$4,$S1692-4,0))</f>
        <v/>
      </c>
      <c r="J1692" s="248" t="str">
        <f ca="1">IF(ISERROR($S1692),"",OFFSET('Smelter Reference List'!$I$4,$S1692-4,0))</f>
        <v/>
      </c>
      <c r="K1692" s="245"/>
      <c r="L1692" s="245"/>
      <c r="M1692" s="245"/>
      <c r="N1692" s="245"/>
      <c r="O1692" s="245"/>
      <c r="P1692" s="245"/>
      <c r="Q1692" s="246"/>
      <c r="R1692" s="233"/>
      <c r="S1692" s="234" t="e">
        <f>IF(C1692="",NA(),MATCH($B1692&amp;$C1692,'Smelter Reference List'!$J:$J,0))</f>
        <v>#N/A</v>
      </c>
      <c r="T1692" s="235"/>
      <c r="U1692" s="235">
        <f t="shared" ca="1" si="52"/>
        <v>0</v>
      </c>
      <c r="V1692" s="235"/>
      <c r="W1692" s="235"/>
      <c r="Y1692" s="228" t="str">
        <f t="shared" si="53"/>
        <v/>
      </c>
    </row>
    <row r="1693" spans="1:25" s="228" customFormat="1" ht="20.25">
      <c r="A1693" s="257"/>
      <c r="B1693" s="232" t="str">
        <f>IF(LEN(A1693)=0,"",INDEX('Smelter Reference List'!$A:$A,MATCH($A1693,'Smelter Reference List'!$E:$E,0)))</f>
        <v/>
      </c>
      <c r="C1693" s="297" t="str">
        <f>IF(LEN(A1693)=0,"",INDEX('Smelter Reference List'!$C:$C,MATCH($A1693,'Smelter Reference List'!$E:$E,0)))</f>
        <v/>
      </c>
      <c r="D1693" s="161" t="str">
        <f ca="1">IF(ISERROR($S1693),"",OFFSET('Smelter Reference List'!$C$4,$S1693-4,0)&amp;"")</f>
        <v/>
      </c>
      <c r="E1693" s="161" t="str">
        <f ca="1">IF(ISERROR($S1693),"",OFFSET('Smelter Reference List'!$D$4,$S1693-4,0)&amp;"")</f>
        <v/>
      </c>
      <c r="F1693" s="161" t="str">
        <f ca="1">IF(ISERROR($S1693),"",OFFSET('Smelter Reference List'!$E$4,$S1693-4,0))</f>
        <v/>
      </c>
      <c r="G1693" s="161" t="str">
        <f ca="1">IF(C1693=$U$4,"Enter smelter details", IF(ISERROR($S1693),"",OFFSET('Smelter Reference List'!$F$4,$S1693-4,0)))</f>
        <v/>
      </c>
      <c r="H1693" s="247" t="str">
        <f ca="1">IF(ISERROR($S1693),"",OFFSET('Smelter Reference List'!$G$4,$S1693-4,0))</f>
        <v/>
      </c>
      <c r="I1693" s="248" t="str">
        <f ca="1">IF(ISERROR($S1693),"",OFFSET('Smelter Reference List'!$H$4,$S1693-4,0))</f>
        <v/>
      </c>
      <c r="J1693" s="248" t="str">
        <f ca="1">IF(ISERROR($S1693),"",OFFSET('Smelter Reference List'!$I$4,$S1693-4,0))</f>
        <v/>
      </c>
      <c r="K1693" s="245"/>
      <c r="L1693" s="245"/>
      <c r="M1693" s="245"/>
      <c r="N1693" s="245"/>
      <c r="O1693" s="245"/>
      <c r="P1693" s="245"/>
      <c r="Q1693" s="246"/>
      <c r="R1693" s="233"/>
      <c r="S1693" s="234" t="e">
        <f>IF(C1693="",NA(),MATCH($B1693&amp;$C1693,'Smelter Reference List'!$J:$J,0))</f>
        <v>#N/A</v>
      </c>
      <c r="T1693" s="235"/>
      <c r="U1693" s="235">
        <f t="shared" ca="1" si="52"/>
        <v>0</v>
      </c>
      <c r="V1693" s="235"/>
      <c r="W1693" s="235"/>
      <c r="Y1693" s="228" t="str">
        <f t="shared" si="53"/>
        <v/>
      </c>
    </row>
    <row r="1694" spans="1:25" s="228" customFormat="1" ht="20.25">
      <c r="A1694" s="257"/>
      <c r="B1694" s="232" t="str">
        <f>IF(LEN(A1694)=0,"",INDEX('Smelter Reference List'!$A:$A,MATCH($A1694,'Smelter Reference List'!$E:$E,0)))</f>
        <v/>
      </c>
      <c r="C1694" s="297" t="str">
        <f>IF(LEN(A1694)=0,"",INDEX('Smelter Reference List'!$C:$C,MATCH($A1694,'Smelter Reference List'!$E:$E,0)))</f>
        <v/>
      </c>
      <c r="D1694" s="161" t="str">
        <f ca="1">IF(ISERROR($S1694),"",OFFSET('Smelter Reference List'!$C$4,$S1694-4,0)&amp;"")</f>
        <v/>
      </c>
      <c r="E1694" s="161" t="str">
        <f ca="1">IF(ISERROR($S1694),"",OFFSET('Smelter Reference List'!$D$4,$S1694-4,0)&amp;"")</f>
        <v/>
      </c>
      <c r="F1694" s="161" t="str">
        <f ca="1">IF(ISERROR($S1694),"",OFFSET('Smelter Reference List'!$E$4,$S1694-4,0))</f>
        <v/>
      </c>
      <c r="G1694" s="161" t="str">
        <f ca="1">IF(C1694=$U$4,"Enter smelter details", IF(ISERROR($S1694),"",OFFSET('Smelter Reference List'!$F$4,$S1694-4,0)))</f>
        <v/>
      </c>
      <c r="H1694" s="247" t="str">
        <f ca="1">IF(ISERROR($S1694),"",OFFSET('Smelter Reference List'!$G$4,$S1694-4,0))</f>
        <v/>
      </c>
      <c r="I1694" s="248" t="str">
        <f ca="1">IF(ISERROR($S1694),"",OFFSET('Smelter Reference List'!$H$4,$S1694-4,0))</f>
        <v/>
      </c>
      <c r="J1694" s="248" t="str">
        <f ca="1">IF(ISERROR($S1694),"",OFFSET('Smelter Reference List'!$I$4,$S1694-4,0))</f>
        <v/>
      </c>
      <c r="K1694" s="245"/>
      <c r="L1694" s="245"/>
      <c r="M1694" s="245"/>
      <c r="N1694" s="245"/>
      <c r="O1694" s="245"/>
      <c r="P1694" s="245"/>
      <c r="Q1694" s="246"/>
      <c r="R1694" s="233"/>
      <c r="S1694" s="234" t="e">
        <f>IF(C1694="",NA(),MATCH($B1694&amp;$C1694,'Smelter Reference List'!$J:$J,0))</f>
        <v>#N/A</v>
      </c>
      <c r="T1694" s="235"/>
      <c r="U1694" s="235">
        <f t="shared" ca="1" si="52"/>
        <v>0</v>
      </c>
      <c r="V1694" s="235"/>
      <c r="W1694" s="235"/>
      <c r="Y1694" s="228" t="str">
        <f t="shared" si="53"/>
        <v/>
      </c>
    </row>
    <row r="1695" spans="1:25" s="228" customFormat="1" ht="20.25">
      <c r="A1695" s="257"/>
      <c r="B1695" s="232" t="str">
        <f>IF(LEN(A1695)=0,"",INDEX('Smelter Reference List'!$A:$A,MATCH($A1695,'Smelter Reference List'!$E:$E,0)))</f>
        <v/>
      </c>
      <c r="C1695" s="297" t="str">
        <f>IF(LEN(A1695)=0,"",INDEX('Smelter Reference List'!$C:$C,MATCH($A1695,'Smelter Reference List'!$E:$E,0)))</f>
        <v/>
      </c>
      <c r="D1695" s="161" t="str">
        <f ca="1">IF(ISERROR($S1695),"",OFFSET('Smelter Reference List'!$C$4,$S1695-4,0)&amp;"")</f>
        <v/>
      </c>
      <c r="E1695" s="161" t="str">
        <f ca="1">IF(ISERROR($S1695),"",OFFSET('Smelter Reference List'!$D$4,$S1695-4,0)&amp;"")</f>
        <v/>
      </c>
      <c r="F1695" s="161" t="str">
        <f ca="1">IF(ISERROR($S1695),"",OFFSET('Smelter Reference List'!$E$4,$S1695-4,0))</f>
        <v/>
      </c>
      <c r="G1695" s="161" t="str">
        <f ca="1">IF(C1695=$U$4,"Enter smelter details", IF(ISERROR($S1695),"",OFFSET('Smelter Reference List'!$F$4,$S1695-4,0)))</f>
        <v/>
      </c>
      <c r="H1695" s="247" t="str">
        <f ca="1">IF(ISERROR($S1695),"",OFFSET('Smelter Reference List'!$G$4,$S1695-4,0))</f>
        <v/>
      </c>
      <c r="I1695" s="248" t="str">
        <f ca="1">IF(ISERROR($S1695),"",OFFSET('Smelter Reference List'!$H$4,$S1695-4,0))</f>
        <v/>
      </c>
      <c r="J1695" s="248" t="str">
        <f ca="1">IF(ISERROR($S1695),"",OFFSET('Smelter Reference List'!$I$4,$S1695-4,0))</f>
        <v/>
      </c>
      <c r="K1695" s="245"/>
      <c r="L1695" s="245"/>
      <c r="M1695" s="245"/>
      <c r="N1695" s="245"/>
      <c r="O1695" s="245"/>
      <c r="P1695" s="245"/>
      <c r="Q1695" s="246"/>
      <c r="R1695" s="233"/>
      <c r="S1695" s="234" t="e">
        <f>IF(C1695="",NA(),MATCH($B1695&amp;$C1695,'Smelter Reference List'!$J:$J,0))</f>
        <v>#N/A</v>
      </c>
      <c r="T1695" s="235"/>
      <c r="U1695" s="235">
        <f t="shared" ca="1" si="52"/>
        <v>0</v>
      </c>
      <c r="V1695" s="235"/>
      <c r="W1695" s="235"/>
      <c r="Y1695" s="228" t="str">
        <f t="shared" si="53"/>
        <v/>
      </c>
    </row>
    <row r="1696" spans="1:25" s="228" customFormat="1" ht="20.25">
      <c r="A1696" s="257"/>
      <c r="B1696" s="232" t="str">
        <f>IF(LEN(A1696)=0,"",INDEX('Smelter Reference List'!$A:$A,MATCH($A1696,'Smelter Reference List'!$E:$E,0)))</f>
        <v/>
      </c>
      <c r="C1696" s="297" t="str">
        <f>IF(LEN(A1696)=0,"",INDEX('Smelter Reference List'!$C:$C,MATCH($A1696,'Smelter Reference List'!$E:$E,0)))</f>
        <v/>
      </c>
      <c r="D1696" s="161" t="str">
        <f ca="1">IF(ISERROR($S1696),"",OFFSET('Smelter Reference List'!$C$4,$S1696-4,0)&amp;"")</f>
        <v/>
      </c>
      <c r="E1696" s="161" t="str">
        <f ca="1">IF(ISERROR($S1696),"",OFFSET('Smelter Reference List'!$D$4,$S1696-4,0)&amp;"")</f>
        <v/>
      </c>
      <c r="F1696" s="161" t="str">
        <f ca="1">IF(ISERROR($S1696),"",OFFSET('Smelter Reference List'!$E$4,$S1696-4,0))</f>
        <v/>
      </c>
      <c r="G1696" s="161" t="str">
        <f ca="1">IF(C1696=$U$4,"Enter smelter details", IF(ISERROR($S1696),"",OFFSET('Smelter Reference List'!$F$4,$S1696-4,0)))</f>
        <v/>
      </c>
      <c r="H1696" s="247" t="str">
        <f ca="1">IF(ISERROR($S1696),"",OFFSET('Smelter Reference List'!$G$4,$S1696-4,0))</f>
        <v/>
      </c>
      <c r="I1696" s="248" t="str">
        <f ca="1">IF(ISERROR($S1696),"",OFFSET('Smelter Reference List'!$H$4,$S1696-4,0))</f>
        <v/>
      </c>
      <c r="J1696" s="248" t="str">
        <f ca="1">IF(ISERROR($S1696),"",OFFSET('Smelter Reference List'!$I$4,$S1696-4,0))</f>
        <v/>
      </c>
      <c r="K1696" s="245"/>
      <c r="L1696" s="245"/>
      <c r="M1696" s="245"/>
      <c r="N1696" s="245"/>
      <c r="O1696" s="245"/>
      <c r="P1696" s="245"/>
      <c r="Q1696" s="246"/>
      <c r="R1696" s="233"/>
      <c r="S1696" s="234" t="e">
        <f>IF(C1696="",NA(),MATCH($B1696&amp;$C1696,'Smelter Reference List'!$J:$J,0))</f>
        <v>#N/A</v>
      </c>
      <c r="T1696" s="235"/>
      <c r="U1696" s="235">
        <f t="shared" ca="1" si="52"/>
        <v>0</v>
      </c>
      <c r="V1696" s="235"/>
      <c r="W1696" s="235"/>
      <c r="Y1696" s="228" t="str">
        <f t="shared" si="53"/>
        <v/>
      </c>
    </row>
    <row r="1697" spans="1:25" s="228" customFormat="1" ht="20.25">
      <c r="A1697" s="257"/>
      <c r="B1697" s="232" t="str">
        <f>IF(LEN(A1697)=0,"",INDEX('Smelter Reference List'!$A:$A,MATCH($A1697,'Smelter Reference List'!$E:$E,0)))</f>
        <v/>
      </c>
      <c r="C1697" s="297" t="str">
        <f>IF(LEN(A1697)=0,"",INDEX('Smelter Reference List'!$C:$C,MATCH($A1697,'Smelter Reference List'!$E:$E,0)))</f>
        <v/>
      </c>
      <c r="D1697" s="161" t="str">
        <f ca="1">IF(ISERROR($S1697),"",OFFSET('Smelter Reference List'!$C$4,$S1697-4,0)&amp;"")</f>
        <v/>
      </c>
      <c r="E1697" s="161" t="str">
        <f ca="1">IF(ISERROR($S1697),"",OFFSET('Smelter Reference List'!$D$4,$S1697-4,0)&amp;"")</f>
        <v/>
      </c>
      <c r="F1697" s="161" t="str">
        <f ca="1">IF(ISERROR($S1697),"",OFFSET('Smelter Reference List'!$E$4,$S1697-4,0))</f>
        <v/>
      </c>
      <c r="G1697" s="161" t="str">
        <f ca="1">IF(C1697=$U$4,"Enter smelter details", IF(ISERROR($S1697),"",OFFSET('Smelter Reference List'!$F$4,$S1697-4,0)))</f>
        <v/>
      </c>
      <c r="H1697" s="247" t="str">
        <f ca="1">IF(ISERROR($S1697),"",OFFSET('Smelter Reference List'!$G$4,$S1697-4,0))</f>
        <v/>
      </c>
      <c r="I1697" s="248" t="str">
        <f ca="1">IF(ISERROR($S1697),"",OFFSET('Smelter Reference List'!$H$4,$S1697-4,0))</f>
        <v/>
      </c>
      <c r="J1697" s="248" t="str">
        <f ca="1">IF(ISERROR($S1697),"",OFFSET('Smelter Reference List'!$I$4,$S1697-4,0))</f>
        <v/>
      </c>
      <c r="K1697" s="245"/>
      <c r="L1697" s="245"/>
      <c r="M1697" s="245"/>
      <c r="N1697" s="245"/>
      <c r="O1697" s="245"/>
      <c r="P1697" s="245"/>
      <c r="Q1697" s="246"/>
      <c r="R1697" s="233"/>
      <c r="S1697" s="234" t="e">
        <f>IF(C1697="",NA(),MATCH($B1697&amp;$C1697,'Smelter Reference List'!$J:$J,0))</f>
        <v>#N/A</v>
      </c>
      <c r="T1697" s="235"/>
      <c r="U1697" s="235">
        <f t="shared" ca="1" si="52"/>
        <v>0</v>
      </c>
      <c r="V1697" s="235"/>
      <c r="W1697" s="235"/>
      <c r="Y1697" s="228" t="str">
        <f t="shared" si="53"/>
        <v/>
      </c>
    </row>
    <row r="1698" spans="1:25" s="228" customFormat="1" ht="20.25">
      <c r="A1698" s="257"/>
      <c r="B1698" s="232" t="str">
        <f>IF(LEN(A1698)=0,"",INDEX('Smelter Reference List'!$A:$A,MATCH($A1698,'Smelter Reference List'!$E:$E,0)))</f>
        <v/>
      </c>
      <c r="C1698" s="297" t="str">
        <f>IF(LEN(A1698)=0,"",INDEX('Smelter Reference List'!$C:$C,MATCH($A1698,'Smelter Reference List'!$E:$E,0)))</f>
        <v/>
      </c>
      <c r="D1698" s="161" t="str">
        <f ca="1">IF(ISERROR($S1698),"",OFFSET('Smelter Reference List'!$C$4,$S1698-4,0)&amp;"")</f>
        <v/>
      </c>
      <c r="E1698" s="161" t="str">
        <f ca="1">IF(ISERROR($S1698),"",OFFSET('Smelter Reference List'!$D$4,$S1698-4,0)&amp;"")</f>
        <v/>
      </c>
      <c r="F1698" s="161" t="str">
        <f ca="1">IF(ISERROR($S1698),"",OFFSET('Smelter Reference List'!$E$4,$S1698-4,0))</f>
        <v/>
      </c>
      <c r="G1698" s="161" t="str">
        <f ca="1">IF(C1698=$U$4,"Enter smelter details", IF(ISERROR($S1698),"",OFFSET('Smelter Reference List'!$F$4,$S1698-4,0)))</f>
        <v/>
      </c>
      <c r="H1698" s="247" t="str">
        <f ca="1">IF(ISERROR($S1698),"",OFFSET('Smelter Reference List'!$G$4,$S1698-4,0))</f>
        <v/>
      </c>
      <c r="I1698" s="248" t="str">
        <f ca="1">IF(ISERROR($S1698),"",OFFSET('Smelter Reference List'!$H$4,$S1698-4,0))</f>
        <v/>
      </c>
      <c r="J1698" s="248" t="str">
        <f ca="1">IF(ISERROR($S1698),"",OFFSET('Smelter Reference List'!$I$4,$S1698-4,0))</f>
        <v/>
      </c>
      <c r="K1698" s="245"/>
      <c r="L1698" s="245"/>
      <c r="M1698" s="245"/>
      <c r="N1698" s="245"/>
      <c r="O1698" s="245"/>
      <c r="P1698" s="245"/>
      <c r="Q1698" s="246"/>
      <c r="R1698" s="233"/>
      <c r="S1698" s="234" t="e">
        <f>IF(C1698="",NA(),MATCH($B1698&amp;$C1698,'Smelter Reference List'!$J:$J,0))</f>
        <v>#N/A</v>
      </c>
      <c r="T1698" s="235"/>
      <c r="U1698" s="235">
        <f t="shared" ca="1" si="52"/>
        <v>0</v>
      </c>
      <c r="V1698" s="235"/>
      <c r="W1698" s="235"/>
      <c r="Y1698" s="228" t="str">
        <f t="shared" si="53"/>
        <v/>
      </c>
    </row>
    <row r="1699" spans="1:25" s="228" customFormat="1" ht="20.25">
      <c r="A1699" s="257"/>
      <c r="B1699" s="232" t="str">
        <f>IF(LEN(A1699)=0,"",INDEX('Smelter Reference List'!$A:$A,MATCH($A1699,'Smelter Reference List'!$E:$E,0)))</f>
        <v/>
      </c>
      <c r="C1699" s="297" t="str">
        <f>IF(LEN(A1699)=0,"",INDEX('Smelter Reference List'!$C:$C,MATCH($A1699,'Smelter Reference List'!$E:$E,0)))</f>
        <v/>
      </c>
      <c r="D1699" s="161" t="str">
        <f ca="1">IF(ISERROR($S1699),"",OFFSET('Smelter Reference List'!$C$4,$S1699-4,0)&amp;"")</f>
        <v/>
      </c>
      <c r="E1699" s="161" t="str">
        <f ca="1">IF(ISERROR($S1699),"",OFFSET('Smelter Reference List'!$D$4,$S1699-4,0)&amp;"")</f>
        <v/>
      </c>
      <c r="F1699" s="161" t="str">
        <f ca="1">IF(ISERROR($S1699),"",OFFSET('Smelter Reference List'!$E$4,$S1699-4,0))</f>
        <v/>
      </c>
      <c r="G1699" s="161" t="str">
        <f ca="1">IF(C1699=$U$4,"Enter smelter details", IF(ISERROR($S1699),"",OFFSET('Smelter Reference List'!$F$4,$S1699-4,0)))</f>
        <v/>
      </c>
      <c r="H1699" s="247" t="str">
        <f ca="1">IF(ISERROR($S1699),"",OFFSET('Smelter Reference List'!$G$4,$S1699-4,0))</f>
        <v/>
      </c>
      <c r="I1699" s="248" t="str">
        <f ca="1">IF(ISERROR($S1699),"",OFFSET('Smelter Reference List'!$H$4,$S1699-4,0))</f>
        <v/>
      </c>
      <c r="J1699" s="248" t="str">
        <f ca="1">IF(ISERROR($S1699),"",OFFSET('Smelter Reference List'!$I$4,$S1699-4,0))</f>
        <v/>
      </c>
      <c r="K1699" s="245"/>
      <c r="L1699" s="245"/>
      <c r="M1699" s="245"/>
      <c r="N1699" s="245"/>
      <c r="O1699" s="245"/>
      <c r="P1699" s="245"/>
      <c r="Q1699" s="246"/>
      <c r="R1699" s="233"/>
      <c r="S1699" s="234" t="e">
        <f>IF(C1699="",NA(),MATCH($B1699&amp;$C1699,'Smelter Reference List'!$J:$J,0))</f>
        <v>#N/A</v>
      </c>
      <c r="T1699" s="235"/>
      <c r="U1699" s="235">
        <f t="shared" ca="1" si="52"/>
        <v>0</v>
      </c>
      <c r="V1699" s="235"/>
      <c r="W1699" s="235"/>
      <c r="Y1699" s="228" t="str">
        <f t="shared" si="53"/>
        <v/>
      </c>
    </row>
    <row r="1700" spans="1:25" s="228" customFormat="1" ht="20.25">
      <c r="A1700" s="257"/>
      <c r="B1700" s="232" t="str">
        <f>IF(LEN(A1700)=0,"",INDEX('Smelter Reference List'!$A:$A,MATCH($A1700,'Smelter Reference List'!$E:$E,0)))</f>
        <v/>
      </c>
      <c r="C1700" s="297" t="str">
        <f>IF(LEN(A1700)=0,"",INDEX('Smelter Reference List'!$C:$C,MATCH($A1700,'Smelter Reference List'!$E:$E,0)))</f>
        <v/>
      </c>
      <c r="D1700" s="161" t="str">
        <f ca="1">IF(ISERROR($S1700),"",OFFSET('Smelter Reference List'!$C$4,$S1700-4,0)&amp;"")</f>
        <v/>
      </c>
      <c r="E1700" s="161" t="str">
        <f ca="1">IF(ISERROR($S1700),"",OFFSET('Smelter Reference List'!$D$4,$S1700-4,0)&amp;"")</f>
        <v/>
      </c>
      <c r="F1700" s="161" t="str">
        <f ca="1">IF(ISERROR($S1700),"",OFFSET('Smelter Reference List'!$E$4,$S1700-4,0))</f>
        <v/>
      </c>
      <c r="G1700" s="161" t="str">
        <f ca="1">IF(C1700=$U$4,"Enter smelter details", IF(ISERROR($S1700),"",OFFSET('Smelter Reference List'!$F$4,$S1700-4,0)))</f>
        <v/>
      </c>
      <c r="H1700" s="247" t="str">
        <f ca="1">IF(ISERROR($S1700),"",OFFSET('Smelter Reference List'!$G$4,$S1700-4,0))</f>
        <v/>
      </c>
      <c r="I1700" s="248" t="str">
        <f ca="1">IF(ISERROR($S1700),"",OFFSET('Smelter Reference List'!$H$4,$S1700-4,0))</f>
        <v/>
      </c>
      <c r="J1700" s="248" t="str">
        <f ca="1">IF(ISERROR($S1700),"",OFFSET('Smelter Reference List'!$I$4,$S1700-4,0))</f>
        <v/>
      </c>
      <c r="K1700" s="245"/>
      <c r="L1700" s="245"/>
      <c r="M1700" s="245"/>
      <c r="N1700" s="245"/>
      <c r="O1700" s="245"/>
      <c r="P1700" s="245"/>
      <c r="Q1700" s="246"/>
      <c r="R1700" s="233"/>
      <c r="S1700" s="234" t="e">
        <f>IF(C1700="",NA(),MATCH($B1700&amp;$C1700,'Smelter Reference List'!$J:$J,0))</f>
        <v>#N/A</v>
      </c>
      <c r="T1700" s="235"/>
      <c r="U1700" s="235">
        <f t="shared" ca="1" si="52"/>
        <v>0</v>
      </c>
      <c r="V1700" s="235"/>
      <c r="W1700" s="235"/>
      <c r="Y1700" s="228" t="str">
        <f t="shared" si="53"/>
        <v/>
      </c>
    </row>
    <row r="1701" spans="1:25" s="228" customFormat="1" ht="20.25">
      <c r="A1701" s="257"/>
      <c r="B1701" s="232" t="str">
        <f>IF(LEN(A1701)=0,"",INDEX('Smelter Reference List'!$A:$A,MATCH($A1701,'Smelter Reference List'!$E:$E,0)))</f>
        <v/>
      </c>
      <c r="C1701" s="297" t="str">
        <f>IF(LEN(A1701)=0,"",INDEX('Smelter Reference List'!$C:$C,MATCH($A1701,'Smelter Reference List'!$E:$E,0)))</f>
        <v/>
      </c>
      <c r="D1701" s="161" t="str">
        <f ca="1">IF(ISERROR($S1701),"",OFFSET('Smelter Reference List'!$C$4,$S1701-4,0)&amp;"")</f>
        <v/>
      </c>
      <c r="E1701" s="161" t="str">
        <f ca="1">IF(ISERROR($S1701),"",OFFSET('Smelter Reference List'!$D$4,$S1701-4,0)&amp;"")</f>
        <v/>
      </c>
      <c r="F1701" s="161" t="str">
        <f ca="1">IF(ISERROR($S1701),"",OFFSET('Smelter Reference List'!$E$4,$S1701-4,0))</f>
        <v/>
      </c>
      <c r="G1701" s="161" t="str">
        <f ca="1">IF(C1701=$U$4,"Enter smelter details", IF(ISERROR($S1701),"",OFFSET('Smelter Reference List'!$F$4,$S1701-4,0)))</f>
        <v/>
      </c>
      <c r="H1701" s="247" t="str">
        <f ca="1">IF(ISERROR($S1701),"",OFFSET('Smelter Reference List'!$G$4,$S1701-4,0))</f>
        <v/>
      </c>
      <c r="I1701" s="248" t="str">
        <f ca="1">IF(ISERROR($S1701),"",OFFSET('Smelter Reference List'!$H$4,$S1701-4,0))</f>
        <v/>
      </c>
      <c r="J1701" s="248" t="str">
        <f ca="1">IF(ISERROR($S1701),"",OFFSET('Smelter Reference List'!$I$4,$S1701-4,0))</f>
        <v/>
      </c>
      <c r="K1701" s="245"/>
      <c r="L1701" s="245"/>
      <c r="M1701" s="245"/>
      <c r="N1701" s="245"/>
      <c r="O1701" s="245"/>
      <c r="P1701" s="245"/>
      <c r="Q1701" s="246"/>
      <c r="R1701" s="233"/>
      <c r="S1701" s="234" t="e">
        <f>IF(C1701="",NA(),MATCH($B1701&amp;$C1701,'Smelter Reference List'!$J:$J,0))</f>
        <v>#N/A</v>
      </c>
      <c r="T1701" s="235"/>
      <c r="U1701" s="235">
        <f t="shared" ca="1" si="52"/>
        <v>0</v>
      </c>
      <c r="V1701" s="235"/>
      <c r="W1701" s="235"/>
      <c r="Y1701" s="228" t="str">
        <f t="shared" si="53"/>
        <v/>
      </c>
    </row>
    <row r="1702" spans="1:25" s="228" customFormat="1" ht="20.25">
      <c r="A1702" s="257"/>
      <c r="B1702" s="232" t="str">
        <f>IF(LEN(A1702)=0,"",INDEX('Smelter Reference List'!$A:$A,MATCH($A1702,'Smelter Reference List'!$E:$E,0)))</f>
        <v/>
      </c>
      <c r="C1702" s="297" t="str">
        <f>IF(LEN(A1702)=0,"",INDEX('Smelter Reference List'!$C:$C,MATCH($A1702,'Smelter Reference List'!$E:$E,0)))</f>
        <v/>
      </c>
      <c r="D1702" s="161" t="str">
        <f ca="1">IF(ISERROR($S1702),"",OFFSET('Smelter Reference List'!$C$4,$S1702-4,0)&amp;"")</f>
        <v/>
      </c>
      <c r="E1702" s="161" t="str">
        <f ca="1">IF(ISERROR($S1702),"",OFFSET('Smelter Reference List'!$D$4,$S1702-4,0)&amp;"")</f>
        <v/>
      </c>
      <c r="F1702" s="161" t="str">
        <f ca="1">IF(ISERROR($S1702),"",OFFSET('Smelter Reference List'!$E$4,$S1702-4,0))</f>
        <v/>
      </c>
      <c r="G1702" s="161" t="str">
        <f ca="1">IF(C1702=$U$4,"Enter smelter details", IF(ISERROR($S1702),"",OFFSET('Smelter Reference List'!$F$4,$S1702-4,0)))</f>
        <v/>
      </c>
      <c r="H1702" s="247" t="str">
        <f ca="1">IF(ISERROR($S1702),"",OFFSET('Smelter Reference List'!$G$4,$S1702-4,0))</f>
        <v/>
      </c>
      <c r="I1702" s="248" t="str">
        <f ca="1">IF(ISERROR($S1702),"",OFFSET('Smelter Reference List'!$H$4,$S1702-4,0))</f>
        <v/>
      </c>
      <c r="J1702" s="248" t="str">
        <f ca="1">IF(ISERROR($S1702),"",OFFSET('Smelter Reference List'!$I$4,$S1702-4,0))</f>
        <v/>
      </c>
      <c r="K1702" s="245"/>
      <c r="L1702" s="245"/>
      <c r="M1702" s="245"/>
      <c r="N1702" s="245"/>
      <c r="O1702" s="245"/>
      <c r="P1702" s="245"/>
      <c r="Q1702" s="246"/>
      <c r="R1702" s="233"/>
      <c r="S1702" s="234" t="e">
        <f>IF(C1702="",NA(),MATCH($B1702&amp;$C1702,'Smelter Reference List'!$J:$J,0))</f>
        <v>#N/A</v>
      </c>
      <c r="T1702" s="235"/>
      <c r="U1702" s="235">
        <f t="shared" ca="1" si="52"/>
        <v>0</v>
      </c>
      <c r="V1702" s="235"/>
      <c r="W1702" s="235"/>
      <c r="Y1702" s="228" t="str">
        <f t="shared" si="53"/>
        <v/>
      </c>
    </row>
    <row r="1703" spans="1:25" s="228" customFormat="1" ht="20.25">
      <c r="A1703" s="257"/>
      <c r="B1703" s="232" t="str">
        <f>IF(LEN(A1703)=0,"",INDEX('Smelter Reference List'!$A:$A,MATCH($A1703,'Smelter Reference List'!$E:$E,0)))</f>
        <v/>
      </c>
      <c r="C1703" s="297" t="str">
        <f>IF(LEN(A1703)=0,"",INDEX('Smelter Reference List'!$C:$C,MATCH($A1703,'Smelter Reference List'!$E:$E,0)))</f>
        <v/>
      </c>
      <c r="D1703" s="161" t="str">
        <f ca="1">IF(ISERROR($S1703),"",OFFSET('Smelter Reference List'!$C$4,$S1703-4,0)&amp;"")</f>
        <v/>
      </c>
      <c r="E1703" s="161" t="str">
        <f ca="1">IF(ISERROR($S1703),"",OFFSET('Smelter Reference List'!$D$4,$S1703-4,0)&amp;"")</f>
        <v/>
      </c>
      <c r="F1703" s="161" t="str">
        <f ca="1">IF(ISERROR($S1703),"",OFFSET('Smelter Reference List'!$E$4,$S1703-4,0))</f>
        <v/>
      </c>
      <c r="G1703" s="161" t="str">
        <f ca="1">IF(C1703=$U$4,"Enter smelter details", IF(ISERROR($S1703),"",OFFSET('Smelter Reference List'!$F$4,$S1703-4,0)))</f>
        <v/>
      </c>
      <c r="H1703" s="247" t="str">
        <f ca="1">IF(ISERROR($S1703),"",OFFSET('Smelter Reference List'!$G$4,$S1703-4,0))</f>
        <v/>
      </c>
      <c r="I1703" s="248" t="str">
        <f ca="1">IF(ISERROR($S1703),"",OFFSET('Smelter Reference List'!$H$4,$S1703-4,0))</f>
        <v/>
      </c>
      <c r="J1703" s="248" t="str">
        <f ca="1">IF(ISERROR($S1703),"",OFFSET('Smelter Reference List'!$I$4,$S1703-4,0))</f>
        <v/>
      </c>
      <c r="K1703" s="245"/>
      <c r="L1703" s="245"/>
      <c r="M1703" s="245"/>
      <c r="N1703" s="245"/>
      <c r="O1703" s="245"/>
      <c r="P1703" s="245"/>
      <c r="Q1703" s="246"/>
      <c r="R1703" s="233"/>
      <c r="S1703" s="234" t="e">
        <f>IF(C1703="",NA(),MATCH($B1703&amp;$C1703,'Smelter Reference List'!$J:$J,0))</f>
        <v>#N/A</v>
      </c>
      <c r="T1703" s="235"/>
      <c r="U1703" s="235">
        <f t="shared" ca="1" si="52"/>
        <v>0</v>
      </c>
      <c r="V1703" s="235"/>
      <c r="W1703" s="235"/>
      <c r="Y1703" s="228" t="str">
        <f t="shared" si="53"/>
        <v/>
      </c>
    </row>
    <row r="1704" spans="1:25" s="228" customFormat="1" ht="20.25">
      <c r="A1704" s="257"/>
      <c r="B1704" s="232" t="str">
        <f>IF(LEN(A1704)=0,"",INDEX('Smelter Reference List'!$A:$A,MATCH($A1704,'Smelter Reference List'!$E:$E,0)))</f>
        <v/>
      </c>
      <c r="C1704" s="297" t="str">
        <f>IF(LEN(A1704)=0,"",INDEX('Smelter Reference List'!$C:$C,MATCH($A1704,'Smelter Reference List'!$E:$E,0)))</f>
        <v/>
      </c>
      <c r="D1704" s="161" t="str">
        <f ca="1">IF(ISERROR($S1704),"",OFFSET('Smelter Reference List'!$C$4,$S1704-4,0)&amp;"")</f>
        <v/>
      </c>
      <c r="E1704" s="161" t="str">
        <f ca="1">IF(ISERROR($S1704),"",OFFSET('Smelter Reference List'!$D$4,$S1704-4,0)&amp;"")</f>
        <v/>
      </c>
      <c r="F1704" s="161" t="str">
        <f ca="1">IF(ISERROR($S1704),"",OFFSET('Smelter Reference List'!$E$4,$S1704-4,0))</f>
        <v/>
      </c>
      <c r="G1704" s="161" t="str">
        <f ca="1">IF(C1704=$U$4,"Enter smelter details", IF(ISERROR($S1704),"",OFFSET('Smelter Reference List'!$F$4,$S1704-4,0)))</f>
        <v/>
      </c>
      <c r="H1704" s="247" t="str">
        <f ca="1">IF(ISERROR($S1704),"",OFFSET('Smelter Reference List'!$G$4,$S1704-4,0))</f>
        <v/>
      </c>
      <c r="I1704" s="248" t="str">
        <f ca="1">IF(ISERROR($S1704),"",OFFSET('Smelter Reference List'!$H$4,$S1704-4,0))</f>
        <v/>
      </c>
      <c r="J1704" s="248" t="str">
        <f ca="1">IF(ISERROR($S1704),"",OFFSET('Smelter Reference List'!$I$4,$S1704-4,0))</f>
        <v/>
      </c>
      <c r="K1704" s="245"/>
      <c r="L1704" s="245"/>
      <c r="M1704" s="245"/>
      <c r="N1704" s="245"/>
      <c r="O1704" s="245"/>
      <c r="P1704" s="245"/>
      <c r="Q1704" s="246"/>
      <c r="R1704" s="233"/>
      <c r="S1704" s="234" t="e">
        <f>IF(C1704="",NA(),MATCH($B1704&amp;$C1704,'Smelter Reference List'!$J:$J,0))</f>
        <v>#N/A</v>
      </c>
      <c r="T1704" s="235"/>
      <c r="U1704" s="235">
        <f t="shared" ca="1" si="52"/>
        <v>0</v>
      </c>
      <c r="V1704" s="235"/>
      <c r="W1704" s="235"/>
      <c r="Y1704" s="228" t="str">
        <f t="shared" si="53"/>
        <v/>
      </c>
    </row>
    <row r="1705" spans="1:25" s="228" customFormat="1" ht="20.25">
      <c r="A1705" s="257"/>
      <c r="B1705" s="232" t="str">
        <f>IF(LEN(A1705)=0,"",INDEX('Smelter Reference List'!$A:$A,MATCH($A1705,'Smelter Reference List'!$E:$E,0)))</f>
        <v/>
      </c>
      <c r="C1705" s="297" t="str">
        <f>IF(LEN(A1705)=0,"",INDEX('Smelter Reference List'!$C:$C,MATCH($A1705,'Smelter Reference List'!$E:$E,0)))</f>
        <v/>
      </c>
      <c r="D1705" s="161" t="str">
        <f ca="1">IF(ISERROR($S1705),"",OFFSET('Smelter Reference List'!$C$4,$S1705-4,0)&amp;"")</f>
        <v/>
      </c>
      <c r="E1705" s="161" t="str">
        <f ca="1">IF(ISERROR($S1705),"",OFFSET('Smelter Reference List'!$D$4,$S1705-4,0)&amp;"")</f>
        <v/>
      </c>
      <c r="F1705" s="161" t="str">
        <f ca="1">IF(ISERROR($S1705),"",OFFSET('Smelter Reference List'!$E$4,$S1705-4,0))</f>
        <v/>
      </c>
      <c r="G1705" s="161" t="str">
        <f ca="1">IF(C1705=$U$4,"Enter smelter details", IF(ISERROR($S1705),"",OFFSET('Smelter Reference List'!$F$4,$S1705-4,0)))</f>
        <v/>
      </c>
      <c r="H1705" s="247" t="str">
        <f ca="1">IF(ISERROR($S1705),"",OFFSET('Smelter Reference List'!$G$4,$S1705-4,0))</f>
        <v/>
      </c>
      <c r="I1705" s="248" t="str">
        <f ca="1">IF(ISERROR($S1705),"",OFFSET('Smelter Reference List'!$H$4,$S1705-4,0))</f>
        <v/>
      </c>
      <c r="J1705" s="248" t="str">
        <f ca="1">IF(ISERROR($S1705),"",OFFSET('Smelter Reference List'!$I$4,$S1705-4,0))</f>
        <v/>
      </c>
      <c r="K1705" s="245"/>
      <c r="L1705" s="245"/>
      <c r="M1705" s="245"/>
      <c r="N1705" s="245"/>
      <c r="O1705" s="245"/>
      <c r="P1705" s="245"/>
      <c r="Q1705" s="246"/>
      <c r="R1705" s="233"/>
      <c r="S1705" s="234" t="e">
        <f>IF(C1705="",NA(),MATCH($B1705&amp;$C1705,'Smelter Reference List'!$J:$J,0))</f>
        <v>#N/A</v>
      </c>
      <c r="T1705" s="235"/>
      <c r="U1705" s="235">
        <f t="shared" ca="1" si="52"/>
        <v>0</v>
      </c>
      <c r="V1705" s="235"/>
      <c r="W1705" s="235"/>
      <c r="Y1705" s="228" t="str">
        <f t="shared" si="53"/>
        <v/>
      </c>
    </row>
    <row r="1706" spans="1:25" s="228" customFormat="1" ht="20.25">
      <c r="A1706" s="257"/>
      <c r="B1706" s="232" t="str">
        <f>IF(LEN(A1706)=0,"",INDEX('Smelter Reference List'!$A:$A,MATCH($A1706,'Smelter Reference List'!$E:$E,0)))</f>
        <v/>
      </c>
      <c r="C1706" s="297" t="str">
        <f>IF(LEN(A1706)=0,"",INDEX('Smelter Reference List'!$C:$C,MATCH($A1706,'Smelter Reference List'!$E:$E,0)))</f>
        <v/>
      </c>
      <c r="D1706" s="161" t="str">
        <f ca="1">IF(ISERROR($S1706),"",OFFSET('Smelter Reference List'!$C$4,$S1706-4,0)&amp;"")</f>
        <v/>
      </c>
      <c r="E1706" s="161" t="str">
        <f ca="1">IF(ISERROR($S1706),"",OFFSET('Smelter Reference List'!$D$4,$S1706-4,0)&amp;"")</f>
        <v/>
      </c>
      <c r="F1706" s="161" t="str">
        <f ca="1">IF(ISERROR($S1706),"",OFFSET('Smelter Reference List'!$E$4,$S1706-4,0))</f>
        <v/>
      </c>
      <c r="G1706" s="161" t="str">
        <f ca="1">IF(C1706=$U$4,"Enter smelter details", IF(ISERROR($S1706),"",OFFSET('Smelter Reference List'!$F$4,$S1706-4,0)))</f>
        <v/>
      </c>
      <c r="H1706" s="247" t="str">
        <f ca="1">IF(ISERROR($S1706),"",OFFSET('Smelter Reference List'!$G$4,$S1706-4,0))</f>
        <v/>
      </c>
      <c r="I1706" s="248" t="str">
        <f ca="1">IF(ISERROR($S1706),"",OFFSET('Smelter Reference List'!$H$4,$S1706-4,0))</f>
        <v/>
      </c>
      <c r="J1706" s="248" t="str">
        <f ca="1">IF(ISERROR($S1706),"",OFFSET('Smelter Reference List'!$I$4,$S1706-4,0))</f>
        <v/>
      </c>
      <c r="K1706" s="245"/>
      <c r="L1706" s="245"/>
      <c r="M1706" s="245"/>
      <c r="N1706" s="245"/>
      <c r="O1706" s="245"/>
      <c r="P1706" s="245"/>
      <c r="Q1706" s="246"/>
      <c r="R1706" s="233"/>
      <c r="S1706" s="234" t="e">
        <f>IF(C1706="",NA(),MATCH($B1706&amp;$C1706,'Smelter Reference List'!$J:$J,0))</f>
        <v>#N/A</v>
      </c>
      <c r="T1706" s="235"/>
      <c r="U1706" s="235">
        <f t="shared" ca="1" si="52"/>
        <v>0</v>
      </c>
      <c r="V1706" s="235"/>
      <c r="W1706" s="235"/>
      <c r="Y1706" s="228" t="str">
        <f t="shared" si="53"/>
        <v/>
      </c>
    </row>
    <row r="1707" spans="1:25" s="228" customFormat="1" ht="20.25">
      <c r="A1707" s="257"/>
      <c r="B1707" s="232" t="str">
        <f>IF(LEN(A1707)=0,"",INDEX('Smelter Reference List'!$A:$A,MATCH($A1707,'Smelter Reference List'!$E:$E,0)))</f>
        <v/>
      </c>
      <c r="C1707" s="297" t="str">
        <f>IF(LEN(A1707)=0,"",INDEX('Smelter Reference List'!$C:$C,MATCH($A1707,'Smelter Reference List'!$E:$E,0)))</f>
        <v/>
      </c>
      <c r="D1707" s="161" t="str">
        <f ca="1">IF(ISERROR($S1707),"",OFFSET('Smelter Reference List'!$C$4,$S1707-4,0)&amp;"")</f>
        <v/>
      </c>
      <c r="E1707" s="161" t="str">
        <f ca="1">IF(ISERROR($S1707),"",OFFSET('Smelter Reference List'!$D$4,$S1707-4,0)&amp;"")</f>
        <v/>
      </c>
      <c r="F1707" s="161" t="str">
        <f ca="1">IF(ISERROR($S1707),"",OFFSET('Smelter Reference List'!$E$4,$S1707-4,0))</f>
        <v/>
      </c>
      <c r="G1707" s="161" t="str">
        <f ca="1">IF(C1707=$U$4,"Enter smelter details", IF(ISERROR($S1707),"",OFFSET('Smelter Reference List'!$F$4,$S1707-4,0)))</f>
        <v/>
      </c>
      <c r="H1707" s="247" t="str">
        <f ca="1">IF(ISERROR($S1707),"",OFFSET('Smelter Reference List'!$G$4,$S1707-4,0))</f>
        <v/>
      </c>
      <c r="I1707" s="248" t="str">
        <f ca="1">IF(ISERROR($S1707),"",OFFSET('Smelter Reference List'!$H$4,$S1707-4,0))</f>
        <v/>
      </c>
      <c r="J1707" s="248" t="str">
        <f ca="1">IF(ISERROR($S1707),"",OFFSET('Smelter Reference List'!$I$4,$S1707-4,0))</f>
        <v/>
      </c>
      <c r="K1707" s="245"/>
      <c r="L1707" s="245"/>
      <c r="M1707" s="245"/>
      <c r="N1707" s="245"/>
      <c r="O1707" s="245"/>
      <c r="P1707" s="245"/>
      <c r="Q1707" s="246"/>
      <c r="R1707" s="233"/>
      <c r="S1707" s="234" t="e">
        <f>IF(C1707="",NA(),MATCH($B1707&amp;$C1707,'Smelter Reference List'!$J:$J,0))</f>
        <v>#N/A</v>
      </c>
      <c r="T1707" s="235"/>
      <c r="U1707" s="235">
        <f t="shared" ca="1" si="52"/>
        <v>0</v>
      </c>
      <c r="V1707" s="235"/>
      <c r="W1707" s="235"/>
      <c r="Y1707" s="228" t="str">
        <f t="shared" si="53"/>
        <v/>
      </c>
    </row>
    <row r="1708" spans="1:25" s="228" customFormat="1" ht="20.25">
      <c r="A1708" s="257"/>
      <c r="B1708" s="232" t="str">
        <f>IF(LEN(A1708)=0,"",INDEX('Smelter Reference List'!$A:$A,MATCH($A1708,'Smelter Reference List'!$E:$E,0)))</f>
        <v/>
      </c>
      <c r="C1708" s="297" t="str">
        <f>IF(LEN(A1708)=0,"",INDEX('Smelter Reference List'!$C:$C,MATCH($A1708,'Smelter Reference List'!$E:$E,0)))</f>
        <v/>
      </c>
      <c r="D1708" s="161" t="str">
        <f ca="1">IF(ISERROR($S1708),"",OFFSET('Smelter Reference List'!$C$4,$S1708-4,0)&amp;"")</f>
        <v/>
      </c>
      <c r="E1708" s="161" t="str">
        <f ca="1">IF(ISERROR($S1708),"",OFFSET('Smelter Reference List'!$D$4,$S1708-4,0)&amp;"")</f>
        <v/>
      </c>
      <c r="F1708" s="161" t="str">
        <f ca="1">IF(ISERROR($S1708),"",OFFSET('Smelter Reference List'!$E$4,$S1708-4,0))</f>
        <v/>
      </c>
      <c r="G1708" s="161" t="str">
        <f ca="1">IF(C1708=$U$4,"Enter smelter details", IF(ISERROR($S1708),"",OFFSET('Smelter Reference List'!$F$4,$S1708-4,0)))</f>
        <v/>
      </c>
      <c r="H1708" s="247" t="str">
        <f ca="1">IF(ISERROR($S1708),"",OFFSET('Smelter Reference List'!$G$4,$S1708-4,0))</f>
        <v/>
      </c>
      <c r="I1708" s="248" t="str">
        <f ca="1">IF(ISERROR($S1708),"",OFFSET('Smelter Reference List'!$H$4,$S1708-4,0))</f>
        <v/>
      </c>
      <c r="J1708" s="248" t="str">
        <f ca="1">IF(ISERROR($S1708),"",OFFSET('Smelter Reference List'!$I$4,$S1708-4,0))</f>
        <v/>
      </c>
      <c r="K1708" s="245"/>
      <c r="L1708" s="245"/>
      <c r="M1708" s="245"/>
      <c r="N1708" s="245"/>
      <c r="O1708" s="245"/>
      <c r="P1708" s="245"/>
      <c r="Q1708" s="246"/>
      <c r="R1708" s="233"/>
      <c r="S1708" s="234" t="e">
        <f>IF(C1708="",NA(),MATCH($B1708&amp;$C1708,'Smelter Reference List'!$J:$J,0))</f>
        <v>#N/A</v>
      </c>
      <c r="T1708" s="235"/>
      <c r="U1708" s="235">
        <f t="shared" ca="1" si="52"/>
        <v>0</v>
      </c>
      <c r="V1708" s="235"/>
      <c r="W1708" s="235"/>
      <c r="Y1708" s="228" t="str">
        <f t="shared" si="53"/>
        <v/>
      </c>
    </row>
    <row r="1709" spans="1:25" s="228" customFormat="1" ht="20.25">
      <c r="A1709" s="257"/>
      <c r="B1709" s="232" t="str">
        <f>IF(LEN(A1709)=0,"",INDEX('Smelter Reference List'!$A:$A,MATCH($A1709,'Smelter Reference List'!$E:$E,0)))</f>
        <v/>
      </c>
      <c r="C1709" s="297" t="str">
        <f>IF(LEN(A1709)=0,"",INDEX('Smelter Reference List'!$C:$C,MATCH($A1709,'Smelter Reference List'!$E:$E,0)))</f>
        <v/>
      </c>
      <c r="D1709" s="161" t="str">
        <f ca="1">IF(ISERROR($S1709),"",OFFSET('Smelter Reference List'!$C$4,$S1709-4,0)&amp;"")</f>
        <v/>
      </c>
      <c r="E1709" s="161" t="str">
        <f ca="1">IF(ISERROR($S1709),"",OFFSET('Smelter Reference List'!$D$4,$S1709-4,0)&amp;"")</f>
        <v/>
      </c>
      <c r="F1709" s="161" t="str">
        <f ca="1">IF(ISERROR($S1709),"",OFFSET('Smelter Reference List'!$E$4,$S1709-4,0))</f>
        <v/>
      </c>
      <c r="G1709" s="161" t="str">
        <f ca="1">IF(C1709=$U$4,"Enter smelter details", IF(ISERROR($S1709),"",OFFSET('Smelter Reference List'!$F$4,$S1709-4,0)))</f>
        <v/>
      </c>
      <c r="H1709" s="247" t="str">
        <f ca="1">IF(ISERROR($S1709),"",OFFSET('Smelter Reference List'!$G$4,$S1709-4,0))</f>
        <v/>
      </c>
      <c r="I1709" s="248" t="str">
        <f ca="1">IF(ISERROR($S1709),"",OFFSET('Smelter Reference List'!$H$4,$S1709-4,0))</f>
        <v/>
      </c>
      <c r="J1709" s="248" t="str">
        <f ca="1">IF(ISERROR($S1709),"",OFFSET('Smelter Reference List'!$I$4,$S1709-4,0))</f>
        <v/>
      </c>
      <c r="K1709" s="245"/>
      <c r="L1709" s="245"/>
      <c r="M1709" s="245"/>
      <c r="N1709" s="245"/>
      <c r="O1709" s="245"/>
      <c r="P1709" s="245"/>
      <c r="Q1709" s="246"/>
      <c r="R1709" s="233"/>
      <c r="S1709" s="234" t="e">
        <f>IF(C1709="",NA(),MATCH($B1709&amp;$C1709,'Smelter Reference List'!$J:$J,0))</f>
        <v>#N/A</v>
      </c>
      <c r="T1709" s="235"/>
      <c r="U1709" s="235">
        <f t="shared" ca="1" si="52"/>
        <v>0</v>
      </c>
      <c r="V1709" s="235"/>
      <c r="W1709" s="235"/>
      <c r="Y1709" s="228" t="str">
        <f t="shared" si="53"/>
        <v/>
      </c>
    </row>
    <row r="1710" spans="1:25" s="228" customFormat="1" ht="20.25">
      <c r="A1710" s="257"/>
      <c r="B1710" s="232" t="str">
        <f>IF(LEN(A1710)=0,"",INDEX('Smelter Reference List'!$A:$A,MATCH($A1710,'Smelter Reference List'!$E:$E,0)))</f>
        <v/>
      </c>
      <c r="C1710" s="297" t="str">
        <f>IF(LEN(A1710)=0,"",INDEX('Smelter Reference List'!$C:$C,MATCH($A1710,'Smelter Reference List'!$E:$E,0)))</f>
        <v/>
      </c>
      <c r="D1710" s="161" t="str">
        <f ca="1">IF(ISERROR($S1710),"",OFFSET('Smelter Reference List'!$C$4,$S1710-4,0)&amp;"")</f>
        <v/>
      </c>
      <c r="E1710" s="161" t="str">
        <f ca="1">IF(ISERROR($S1710),"",OFFSET('Smelter Reference List'!$D$4,$S1710-4,0)&amp;"")</f>
        <v/>
      </c>
      <c r="F1710" s="161" t="str">
        <f ca="1">IF(ISERROR($S1710),"",OFFSET('Smelter Reference List'!$E$4,$S1710-4,0))</f>
        <v/>
      </c>
      <c r="G1710" s="161" t="str">
        <f ca="1">IF(C1710=$U$4,"Enter smelter details", IF(ISERROR($S1710),"",OFFSET('Smelter Reference List'!$F$4,$S1710-4,0)))</f>
        <v/>
      </c>
      <c r="H1710" s="247" t="str">
        <f ca="1">IF(ISERROR($S1710),"",OFFSET('Smelter Reference List'!$G$4,$S1710-4,0))</f>
        <v/>
      </c>
      <c r="I1710" s="248" t="str">
        <f ca="1">IF(ISERROR($S1710),"",OFFSET('Smelter Reference List'!$H$4,$S1710-4,0))</f>
        <v/>
      </c>
      <c r="J1710" s="248" t="str">
        <f ca="1">IF(ISERROR($S1710),"",OFFSET('Smelter Reference List'!$I$4,$S1710-4,0))</f>
        <v/>
      </c>
      <c r="K1710" s="245"/>
      <c r="L1710" s="245"/>
      <c r="M1710" s="245"/>
      <c r="N1710" s="245"/>
      <c r="O1710" s="245"/>
      <c r="P1710" s="245"/>
      <c r="Q1710" s="246"/>
      <c r="R1710" s="233"/>
      <c r="S1710" s="234" t="e">
        <f>IF(C1710="",NA(),MATCH($B1710&amp;$C1710,'Smelter Reference List'!$J:$J,0))</f>
        <v>#N/A</v>
      </c>
      <c r="T1710" s="235"/>
      <c r="U1710" s="235">
        <f t="shared" ca="1" si="52"/>
        <v>0</v>
      </c>
      <c r="V1710" s="235"/>
      <c r="W1710" s="235"/>
      <c r="Y1710" s="228" t="str">
        <f t="shared" si="53"/>
        <v/>
      </c>
    </row>
    <row r="1711" spans="1:25" s="228" customFormat="1" ht="20.25">
      <c r="A1711" s="257"/>
      <c r="B1711" s="232" t="str">
        <f>IF(LEN(A1711)=0,"",INDEX('Smelter Reference List'!$A:$A,MATCH($A1711,'Smelter Reference List'!$E:$E,0)))</f>
        <v/>
      </c>
      <c r="C1711" s="297" t="str">
        <f>IF(LEN(A1711)=0,"",INDEX('Smelter Reference List'!$C:$C,MATCH($A1711,'Smelter Reference List'!$E:$E,0)))</f>
        <v/>
      </c>
      <c r="D1711" s="161" t="str">
        <f ca="1">IF(ISERROR($S1711),"",OFFSET('Smelter Reference List'!$C$4,$S1711-4,0)&amp;"")</f>
        <v/>
      </c>
      <c r="E1711" s="161" t="str">
        <f ca="1">IF(ISERROR($S1711),"",OFFSET('Smelter Reference List'!$D$4,$S1711-4,0)&amp;"")</f>
        <v/>
      </c>
      <c r="F1711" s="161" t="str">
        <f ca="1">IF(ISERROR($S1711),"",OFFSET('Smelter Reference List'!$E$4,$S1711-4,0))</f>
        <v/>
      </c>
      <c r="G1711" s="161" t="str">
        <f ca="1">IF(C1711=$U$4,"Enter smelter details", IF(ISERROR($S1711),"",OFFSET('Smelter Reference List'!$F$4,$S1711-4,0)))</f>
        <v/>
      </c>
      <c r="H1711" s="247" t="str">
        <f ca="1">IF(ISERROR($S1711),"",OFFSET('Smelter Reference List'!$G$4,$S1711-4,0))</f>
        <v/>
      </c>
      <c r="I1711" s="248" t="str">
        <f ca="1">IF(ISERROR($S1711),"",OFFSET('Smelter Reference List'!$H$4,$S1711-4,0))</f>
        <v/>
      </c>
      <c r="J1711" s="248" t="str">
        <f ca="1">IF(ISERROR($S1711),"",OFFSET('Smelter Reference List'!$I$4,$S1711-4,0))</f>
        <v/>
      </c>
      <c r="K1711" s="245"/>
      <c r="L1711" s="245"/>
      <c r="M1711" s="245"/>
      <c r="N1711" s="245"/>
      <c r="O1711" s="245"/>
      <c r="P1711" s="245"/>
      <c r="Q1711" s="246"/>
      <c r="R1711" s="233"/>
      <c r="S1711" s="234" t="e">
        <f>IF(C1711="",NA(),MATCH($B1711&amp;$C1711,'Smelter Reference List'!$J:$J,0))</f>
        <v>#N/A</v>
      </c>
      <c r="T1711" s="235"/>
      <c r="U1711" s="235">
        <f t="shared" ca="1" si="52"/>
        <v>0</v>
      </c>
      <c r="V1711" s="235"/>
      <c r="W1711" s="235"/>
      <c r="Y1711" s="228" t="str">
        <f t="shared" si="53"/>
        <v/>
      </c>
    </row>
    <row r="1712" spans="1:25" s="228" customFormat="1" ht="20.25">
      <c r="A1712" s="257"/>
      <c r="B1712" s="232" t="str">
        <f>IF(LEN(A1712)=0,"",INDEX('Smelter Reference List'!$A:$A,MATCH($A1712,'Smelter Reference List'!$E:$E,0)))</f>
        <v/>
      </c>
      <c r="C1712" s="297" t="str">
        <f>IF(LEN(A1712)=0,"",INDEX('Smelter Reference List'!$C:$C,MATCH($A1712,'Smelter Reference List'!$E:$E,0)))</f>
        <v/>
      </c>
      <c r="D1712" s="161" t="str">
        <f ca="1">IF(ISERROR($S1712),"",OFFSET('Smelter Reference List'!$C$4,$S1712-4,0)&amp;"")</f>
        <v/>
      </c>
      <c r="E1712" s="161" t="str">
        <f ca="1">IF(ISERROR($S1712),"",OFFSET('Smelter Reference List'!$D$4,$S1712-4,0)&amp;"")</f>
        <v/>
      </c>
      <c r="F1712" s="161" t="str">
        <f ca="1">IF(ISERROR($S1712),"",OFFSET('Smelter Reference List'!$E$4,$S1712-4,0))</f>
        <v/>
      </c>
      <c r="G1712" s="161" t="str">
        <f ca="1">IF(C1712=$U$4,"Enter smelter details", IF(ISERROR($S1712),"",OFFSET('Smelter Reference List'!$F$4,$S1712-4,0)))</f>
        <v/>
      </c>
      <c r="H1712" s="247" t="str">
        <f ca="1">IF(ISERROR($S1712),"",OFFSET('Smelter Reference List'!$G$4,$S1712-4,0))</f>
        <v/>
      </c>
      <c r="I1712" s="248" t="str">
        <f ca="1">IF(ISERROR($S1712),"",OFFSET('Smelter Reference List'!$H$4,$S1712-4,0))</f>
        <v/>
      </c>
      <c r="J1712" s="248" t="str">
        <f ca="1">IF(ISERROR($S1712),"",OFFSET('Smelter Reference List'!$I$4,$S1712-4,0))</f>
        <v/>
      </c>
      <c r="K1712" s="245"/>
      <c r="L1712" s="245"/>
      <c r="M1712" s="245"/>
      <c r="N1712" s="245"/>
      <c r="O1712" s="245"/>
      <c r="P1712" s="245"/>
      <c r="Q1712" s="246"/>
      <c r="R1712" s="233"/>
      <c r="S1712" s="234" t="e">
        <f>IF(C1712="",NA(),MATCH($B1712&amp;$C1712,'Smelter Reference List'!$J:$J,0))</f>
        <v>#N/A</v>
      </c>
      <c r="T1712" s="235"/>
      <c r="U1712" s="235">
        <f t="shared" ca="1" si="52"/>
        <v>0</v>
      </c>
      <c r="V1712" s="235"/>
      <c r="W1712" s="235"/>
      <c r="Y1712" s="228" t="str">
        <f t="shared" si="53"/>
        <v/>
      </c>
    </row>
    <row r="1713" spans="1:25" s="228" customFormat="1" ht="20.25">
      <c r="A1713" s="257"/>
      <c r="B1713" s="232" t="str">
        <f>IF(LEN(A1713)=0,"",INDEX('Smelter Reference List'!$A:$A,MATCH($A1713,'Smelter Reference List'!$E:$E,0)))</f>
        <v/>
      </c>
      <c r="C1713" s="297" t="str">
        <f>IF(LEN(A1713)=0,"",INDEX('Smelter Reference List'!$C:$C,MATCH($A1713,'Smelter Reference List'!$E:$E,0)))</f>
        <v/>
      </c>
      <c r="D1713" s="161" t="str">
        <f ca="1">IF(ISERROR($S1713),"",OFFSET('Smelter Reference List'!$C$4,$S1713-4,0)&amp;"")</f>
        <v/>
      </c>
      <c r="E1713" s="161" t="str">
        <f ca="1">IF(ISERROR($S1713),"",OFFSET('Smelter Reference List'!$D$4,$S1713-4,0)&amp;"")</f>
        <v/>
      </c>
      <c r="F1713" s="161" t="str">
        <f ca="1">IF(ISERROR($S1713),"",OFFSET('Smelter Reference List'!$E$4,$S1713-4,0))</f>
        <v/>
      </c>
      <c r="G1713" s="161" t="str">
        <f ca="1">IF(C1713=$U$4,"Enter smelter details", IF(ISERROR($S1713),"",OFFSET('Smelter Reference List'!$F$4,$S1713-4,0)))</f>
        <v/>
      </c>
      <c r="H1713" s="247" t="str">
        <f ca="1">IF(ISERROR($S1713),"",OFFSET('Smelter Reference List'!$G$4,$S1713-4,0))</f>
        <v/>
      </c>
      <c r="I1713" s="248" t="str">
        <f ca="1">IF(ISERROR($S1713),"",OFFSET('Smelter Reference List'!$H$4,$S1713-4,0))</f>
        <v/>
      </c>
      <c r="J1713" s="248" t="str">
        <f ca="1">IF(ISERROR($S1713),"",OFFSET('Smelter Reference List'!$I$4,$S1713-4,0))</f>
        <v/>
      </c>
      <c r="K1713" s="245"/>
      <c r="L1713" s="245"/>
      <c r="M1713" s="245"/>
      <c r="N1713" s="245"/>
      <c r="O1713" s="245"/>
      <c r="P1713" s="245"/>
      <c r="Q1713" s="246"/>
      <c r="R1713" s="233"/>
      <c r="S1713" s="234" t="e">
        <f>IF(C1713="",NA(),MATCH($B1713&amp;$C1713,'Smelter Reference List'!$J:$J,0))</f>
        <v>#N/A</v>
      </c>
      <c r="T1713" s="235"/>
      <c r="U1713" s="235">
        <f t="shared" ca="1" si="52"/>
        <v>0</v>
      </c>
      <c r="V1713" s="235"/>
      <c r="W1713" s="235"/>
      <c r="Y1713" s="228" t="str">
        <f t="shared" si="53"/>
        <v/>
      </c>
    </row>
    <row r="1714" spans="1:25" s="228" customFormat="1" ht="20.25">
      <c r="A1714" s="257"/>
      <c r="B1714" s="232" t="str">
        <f>IF(LEN(A1714)=0,"",INDEX('Smelter Reference List'!$A:$A,MATCH($A1714,'Smelter Reference List'!$E:$E,0)))</f>
        <v/>
      </c>
      <c r="C1714" s="297" t="str">
        <f>IF(LEN(A1714)=0,"",INDEX('Smelter Reference List'!$C:$C,MATCH($A1714,'Smelter Reference List'!$E:$E,0)))</f>
        <v/>
      </c>
      <c r="D1714" s="161" t="str">
        <f ca="1">IF(ISERROR($S1714),"",OFFSET('Smelter Reference List'!$C$4,$S1714-4,0)&amp;"")</f>
        <v/>
      </c>
      <c r="E1714" s="161" t="str">
        <f ca="1">IF(ISERROR($S1714),"",OFFSET('Smelter Reference List'!$D$4,$S1714-4,0)&amp;"")</f>
        <v/>
      </c>
      <c r="F1714" s="161" t="str">
        <f ca="1">IF(ISERROR($S1714),"",OFFSET('Smelter Reference List'!$E$4,$S1714-4,0))</f>
        <v/>
      </c>
      <c r="G1714" s="161" t="str">
        <f ca="1">IF(C1714=$U$4,"Enter smelter details", IF(ISERROR($S1714),"",OFFSET('Smelter Reference List'!$F$4,$S1714-4,0)))</f>
        <v/>
      </c>
      <c r="H1714" s="247" t="str">
        <f ca="1">IF(ISERROR($S1714),"",OFFSET('Smelter Reference List'!$G$4,$S1714-4,0))</f>
        <v/>
      </c>
      <c r="I1714" s="248" t="str">
        <f ca="1">IF(ISERROR($S1714),"",OFFSET('Smelter Reference List'!$H$4,$S1714-4,0))</f>
        <v/>
      </c>
      <c r="J1714" s="248" t="str">
        <f ca="1">IF(ISERROR($S1714),"",OFFSET('Smelter Reference List'!$I$4,$S1714-4,0))</f>
        <v/>
      </c>
      <c r="K1714" s="245"/>
      <c r="L1714" s="245"/>
      <c r="M1714" s="245"/>
      <c r="N1714" s="245"/>
      <c r="O1714" s="245"/>
      <c r="P1714" s="245"/>
      <c r="Q1714" s="246"/>
      <c r="R1714" s="233"/>
      <c r="S1714" s="234" t="e">
        <f>IF(C1714="",NA(),MATCH($B1714&amp;$C1714,'Smelter Reference List'!$J:$J,0))</f>
        <v>#N/A</v>
      </c>
      <c r="T1714" s="235"/>
      <c r="U1714" s="235">
        <f t="shared" ca="1" si="52"/>
        <v>0</v>
      </c>
      <c r="V1714" s="235"/>
      <c r="W1714" s="235"/>
      <c r="Y1714" s="228" t="str">
        <f t="shared" si="53"/>
        <v/>
      </c>
    </row>
    <row r="1715" spans="1:25" s="228" customFormat="1" ht="20.25">
      <c r="A1715" s="257"/>
      <c r="B1715" s="232" t="str">
        <f>IF(LEN(A1715)=0,"",INDEX('Smelter Reference List'!$A:$A,MATCH($A1715,'Smelter Reference List'!$E:$E,0)))</f>
        <v/>
      </c>
      <c r="C1715" s="297" t="str">
        <f>IF(LEN(A1715)=0,"",INDEX('Smelter Reference List'!$C:$C,MATCH($A1715,'Smelter Reference List'!$E:$E,0)))</f>
        <v/>
      </c>
      <c r="D1715" s="161" t="str">
        <f ca="1">IF(ISERROR($S1715),"",OFFSET('Smelter Reference List'!$C$4,$S1715-4,0)&amp;"")</f>
        <v/>
      </c>
      <c r="E1715" s="161" t="str">
        <f ca="1">IF(ISERROR($S1715),"",OFFSET('Smelter Reference List'!$D$4,$S1715-4,0)&amp;"")</f>
        <v/>
      </c>
      <c r="F1715" s="161" t="str">
        <f ca="1">IF(ISERROR($S1715),"",OFFSET('Smelter Reference List'!$E$4,$S1715-4,0))</f>
        <v/>
      </c>
      <c r="G1715" s="161" t="str">
        <f ca="1">IF(C1715=$U$4,"Enter smelter details", IF(ISERROR($S1715),"",OFFSET('Smelter Reference List'!$F$4,$S1715-4,0)))</f>
        <v/>
      </c>
      <c r="H1715" s="247" t="str">
        <f ca="1">IF(ISERROR($S1715),"",OFFSET('Smelter Reference List'!$G$4,$S1715-4,0))</f>
        <v/>
      </c>
      <c r="I1715" s="248" t="str">
        <f ca="1">IF(ISERROR($S1715),"",OFFSET('Smelter Reference List'!$H$4,$S1715-4,0))</f>
        <v/>
      </c>
      <c r="J1715" s="248" t="str">
        <f ca="1">IF(ISERROR($S1715),"",OFFSET('Smelter Reference List'!$I$4,$S1715-4,0))</f>
        <v/>
      </c>
      <c r="K1715" s="245"/>
      <c r="L1715" s="245"/>
      <c r="M1715" s="245"/>
      <c r="N1715" s="245"/>
      <c r="O1715" s="245"/>
      <c r="P1715" s="245"/>
      <c r="Q1715" s="246"/>
      <c r="R1715" s="233"/>
      <c r="S1715" s="234" t="e">
        <f>IF(C1715="",NA(),MATCH($B1715&amp;$C1715,'Smelter Reference List'!$J:$J,0))</f>
        <v>#N/A</v>
      </c>
      <c r="T1715" s="235"/>
      <c r="U1715" s="235">
        <f t="shared" ca="1" si="52"/>
        <v>0</v>
      </c>
      <c r="V1715" s="235"/>
      <c r="W1715" s="235"/>
      <c r="Y1715" s="228" t="str">
        <f t="shared" si="53"/>
        <v/>
      </c>
    </row>
    <row r="1716" spans="1:25" s="228" customFormat="1" ht="20.25">
      <c r="A1716" s="257"/>
      <c r="B1716" s="232" t="str">
        <f>IF(LEN(A1716)=0,"",INDEX('Smelter Reference List'!$A:$A,MATCH($A1716,'Smelter Reference List'!$E:$E,0)))</f>
        <v/>
      </c>
      <c r="C1716" s="297" t="str">
        <f>IF(LEN(A1716)=0,"",INDEX('Smelter Reference List'!$C:$C,MATCH($A1716,'Smelter Reference List'!$E:$E,0)))</f>
        <v/>
      </c>
      <c r="D1716" s="161" t="str">
        <f ca="1">IF(ISERROR($S1716),"",OFFSET('Smelter Reference List'!$C$4,$S1716-4,0)&amp;"")</f>
        <v/>
      </c>
      <c r="E1716" s="161" t="str">
        <f ca="1">IF(ISERROR($S1716),"",OFFSET('Smelter Reference List'!$D$4,$S1716-4,0)&amp;"")</f>
        <v/>
      </c>
      <c r="F1716" s="161" t="str">
        <f ca="1">IF(ISERROR($S1716),"",OFFSET('Smelter Reference List'!$E$4,$S1716-4,0))</f>
        <v/>
      </c>
      <c r="G1716" s="161" t="str">
        <f ca="1">IF(C1716=$U$4,"Enter smelter details", IF(ISERROR($S1716),"",OFFSET('Smelter Reference List'!$F$4,$S1716-4,0)))</f>
        <v/>
      </c>
      <c r="H1716" s="247" t="str">
        <f ca="1">IF(ISERROR($S1716),"",OFFSET('Smelter Reference List'!$G$4,$S1716-4,0))</f>
        <v/>
      </c>
      <c r="I1716" s="248" t="str">
        <f ca="1">IF(ISERROR($S1716),"",OFFSET('Smelter Reference List'!$H$4,$S1716-4,0))</f>
        <v/>
      </c>
      <c r="J1716" s="248" t="str">
        <f ca="1">IF(ISERROR($S1716),"",OFFSET('Smelter Reference List'!$I$4,$S1716-4,0))</f>
        <v/>
      </c>
      <c r="K1716" s="245"/>
      <c r="L1716" s="245"/>
      <c r="M1716" s="245"/>
      <c r="N1716" s="245"/>
      <c r="O1716" s="245"/>
      <c r="P1716" s="245"/>
      <c r="Q1716" s="246"/>
      <c r="R1716" s="233"/>
      <c r="S1716" s="234" t="e">
        <f>IF(C1716="",NA(),MATCH($B1716&amp;$C1716,'Smelter Reference List'!$J:$J,0))</f>
        <v>#N/A</v>
      </c>
      <c r="T1716" s="235"/>
      <c r="U1716" s="235">
        <f t="shared" ca="1" si="52"/>
        <v>0</v>
      </c>
      <c r="V1716" s="235"/>
      <c r="W1716" s="235"/>
      <c r="Y1716" s="228" t="str">
        <f t="shared" si="53"/>
        <v/>
      </c>
    </row>
    <row r="1717" spans="1:25" s="228" customFormat="1" ht="20.25">
      <c r="A1717" s="257"/>
      <c r="B1717" s="232" t="str">
        <f>IF(LEN(A1717)=0,"",INDEX('Smelter Reference List'!$A:$A,MATCH($A1717,'Smelter Reference List'!$E:$E,0)))</f>
        <v/>
      </c>
      <c r="C1717" s="297" t="str">
        <f>IF(LEN(A1717)=0,"",INDEX('Smelter Reference List'!$C:$C,MATCH($A1717,'Smelter Reference List'!$E:$E,0)))</f>
        <v/>
      </c>
      <c r="D1717" s="161" t="str">
        <f ca="1">IF(ISERROR($S1717),"",OFFSET('Smelter Reference List'!$C$4,$S1717-4,0)&amp;"")</f>
        <v/>
      </c>
      <c r="E1717" s="161" t="str">
        <f ca="1">IF(ISERROR($S1717),"",OFFSET('Smelter Reference List'!$D$4,$S1717-4,0)&amp;"")</f>
        <v/>
      </c>
      <c r="F1717" s="161" t="str">
        <f ca="1">IF(ISERROR($S1717),"",OFFSET('Smelter Reference List'!$E$4,$S1717-4,0))</f>
        <v/>
      </c>
      <c r="G1717" s="161" t="str">
        <f ca="1">IF(C1717=$U$4,"Enter smelter details", IF(ISERROR($S1717),"",OFFSET('Smelter Reference List'!$F$4,$S1717-4,0)))</f>
        <v/>
      </c>
      <c r="H1717" s="247" t="str">
        <f ca="1">IF(ISERROR($S1717),"",OFFSET('Smelter Reference List'!$G$4,$S1717-4,0))</f>
        <v/>
      </c>
      <c r="I1717" s="248" t="str">
        <f ca="1">IF(ISERROR($S1717),"",OFFSET('Smelter Reference List'!$H$4,$S1717-4,0))</f>
        <v/>
      </c>
      <c r="J1717" s="248" t="str">
        <f ca="1">IF(ISERROR($S1717),"",OFFSET('Smelter Reference List'!$I$4,$S1717-4,0))</f>
        <v/>
      </c>
      <c r="K1717" s="245"/>
      <c r="L1717" s="245"/>
      <c r="M1717" s="245"/>
      <c r="N1717" s="245"/>
      <c r="O1717" s="245"/>
      <c r="P1717" s="245"/>
      <c r="Q1717" s="246"/>
      <c r="R1717" s="233"/>
      <c r="S1717" s="234" t="e">
        <f>IF(C1717="",NA(),MATCH($B1717&amp;$C1717,'Smelter Reference List'!$J:$J,0))</f>
        <v>#N/A</v>
      </c>
      <c r="T1717" s="235"/>
      <c r="U1717" s="235">
        <f t="shared" ca="1" si="52"/>
        <v>0</v>
      </c>
      <c r="V1717" s="235"/>
      <c r="W1717" s="235"/>
      <c r="Y1717" s="228" t="str">
        <f t="shared" si="53"/>
        <v/>
      </c>
    </row>
    <row r="1718" spans="1:25" s="228" customFormat="1" ht="20.25">
      <c r="A1718" s="257"/>
      <c r="B1718" s="232" t="str">
        <f>IF(LEN(A1718)=0,"",INDEX('Smelter Reference List'!$A:$A,MATCH($A1718,'Smelter Reference List'!$E:$E,0)))</f>
        <v/>
      </c>
      <c r="C1718" s="297" t="str">
        <f>IF(LEN(A1718)=0,"",INDEX('Smelter Reference List'!$C:$C,MATCH($A1718,'Smelter Reference List'!$E:$E,0)))</f>
        <v/>
      </c>
      <c r="D1718" s="161" t="str">
        <f ca="1">IF(ISERROR($S1718),"",OFFSET('Smelter Reference List'!$C$4,$S1718-4,0)&amp;"")</f>
        <v/>
      </c>
      <c r="E1718" s="161" t="str">
        <f ca="1">IF(ISERROR($S1718),"",OFFSET('Smelter Reference List'!$D$4,$S1718-4,0)&amp;"")</f>
        <v/>
      </c>
      <c r="F1718" s="161" t="str">
        <f ca="1">IF(ISERROR($S1718),"",OFFSET('Smelter Reference List'!$E$4,$S1718-4,0))</f>
        <v/>
      </c>
      <c r="G1718" s="161" t="str">
        <f ca="1">IF(C1718=$U$4,"Enter smelter details", IF(ISERROR($S1718),"",OFFSET('Smelter Reference List'!$F$4,$S1718-4,0)))</f>
        <v/>
      </c>
      <c r="H1718" s="247" t="str">
        <f ca="1">IF(ISERROR($S1718),"",OFFSET('Smelter Reference List'!$G$4,$S1718-4,0))</f>
        <v/>
      </c>
      <c r="I1718" s="248" t="str">
        <f ca="1">IF(ISERROR($S1718),"",OFFSET('Smelter Reference List'!$H$4,$S1718-4,0))</f>
        <v/>
      </c>
      <c r="J1718" s="248" t="str">
        <f ca="1">IF(ISERROR($S1718),"",OFFSET('Smelter Reference List'!$I$4,$S1718-4,0))</f>
        <v/>
      </c>
      <c r="K1718" s="245"/>
      <c r="L1718" s="245"/>
      <c r="M1718" s="245"/>
      <c r="N1718" s="245"/>
      <c r="O1718" s="245"/>
      <c r="P1718" s="245"/>
      <c r="Q1718" s="246"/>
      <c r="R1718" s="233"/>
      <c r="S1718" s="234" t="e">
        <f>IF(C1718="",NA(),MATCH($B1718&amp;$C1718,'Smelter Reference List'!$J:$J,0))</f>
        <v>#N/A</v>
      </c>
      <c r="T1718" s="235"/>
      <c r="U1718" s="235">
        <f t="shared" ca="1" si="52"/>
        <v>0</v>
      </c>
      <c r="V1718" s="235"/>
      <c r="W1718" s="235"/>
      <c r="Y1718" s="228" t="str">
        <f t="shared" si="53"/>
        <v/>
      </c>
    </row>
    <row r="1719" spans="1:25" s="228" customFormat="1" ht="20.25">
      <c r="A1719" s="257"/>
      <c r="B1719" s="232" t="str">
        <f>IF(LEN(A1719)=0,"",INDEX('Smelter Reference List'!$A:$A,MATCH($A1719,'Smelter Reference List'!$E:$E,0)))</f>
        <v/>
      </c>
      <c r="C1719" s="297" t="str">
        <f>IF(LEN(A1719)=0,"",INDEX('Smelter Reference List'!$C:$C,MATCH($A1719,'Smelter Reference List'!$E:$E,0)))</f>
        <v/>
      </c>
      <c r="D1719" s="161" t="str">
        <f ca="1">IF(ISERROR($S1719),"",OFFSET('Smelter Reference List'!$C$4,$S1719-4,0)&amp;"")</f>
        <v/>
      </c>
      <c r="E1719" s="161" t="str">
        <f ca="1">IF(ISERROR($S1719),"",OFFSET('Smelter Reference List'!$D$4,$S1719-4,0)&amp;"")</f>
        <v/>
      </c>
      <c r="F1719" s="161" t="str">
        <f ca="1">IF(ISERROR($S1719),"",OFFSET('Smelter Reference List'!$E$4,$S1719-4,0))</f>
        <v/>
      </c>
      <c r="G1719" s="161" t="str">
        <f ca="1">IF(C1719=$U$4,"Enter smelter details", IF(ISERROR($S1719),"",OFFSET('Smelter Reference List'!$F$4,$S1719-4,0)))</f>
        <v/>
      </c>
      <c r="H1719" s="247" t="str">
        <f ca="1">IF(ISERROR($S1719),"",OFFSET('Smelter Reference List'!$G$4,$S1719-4,0))</f>
        <v/>
      </c>
      <c r="I1719" s="248" t="str">
        <f ca="1">IF(ISERROR($S1719),"",OFFSET('Smelter Reference List'!$H$4,$S1719-4,0))</f>
        <v/>
      </c>
      <c r="J1719" s="248" t="str">
        <f ca="1">IF(ISERROR($S1719),"",OFFSET('Smelter Reference List'!$I$4,$S1719-4,0))</f>
        <v/>
      </c>
      <c r="K1719" s="245"/>
      <c r="L1719" s="245"/>
      <c r="M1719" s="245"/>
      <c r="N1719" s="245"/>
      <c r="O1719" s="245"/>
      <c r="P1719" s="245"/>
      <c r="Q1719" s="246"/>
      <c r="R1719" s="233"/>
      <c r="S1719" s="234" t="e">
        <f>IF(C1719="",NA(),MATCH($B1719&amp;$C1719,'Smelter Reference List'!$J:$J,0))</f>
        <v>#N/A</v>
      </c>
      <c r="T1719" s="235"/>
      <c r="U1719" s="235">
        <f t="shared" ca="1" si="52"/>
        <v>0</v>
      </c>
      <c r="V1719" s="235"/>
      <c r="W1719" s="235"/>
      <c r="Y1719" s="228" t="str">
        <f t="shared" si="53"/>
        <v/>
      </c>
    </row>
    <row r="1720" spans="1:25" s="228" customFormat="1" ht="20.25">
      <c r="A1720" s="257"/>
      <c r="B1720" s="232" t="str">
        <f>IF(LEN(A1720)=0,"",INDEX('Smelter Reference List'!$A:$A,MATCH($A1720,'Smelter Reference List'!$E:$E,0)))</f>
        <v/>
      </c>
      <c r="C1720" s="297" t="str">
        <f>IF(LEN(A1720)=0,"",INDEX('Smelter Reference List'!$C:$C,MATCH($A1720,'Smelter Reference List'!$E:$E,0)))</f>
        <v/>
      </c>
      <c r="D1720" s="161" t="str">
        <f ca="1">IF(ISERROR($S1720),"",OFFSET('Smelter Reference List'!$C$4,$S1720-4,0)&amp;"")</f>
        <v/>
      </c>
      <c r="E1720" s="161" t="str">
        <f ca="1">IF(ISERROR($S1720),"",OFFSET('Smelter Reference List'!$D$4,$S1720-4,0)&amp;"")</f>
        <v/>
      </c>
      <c r="F1720" s="161" t="str">
        <f ca="1">IF(ISERROR($S1720),"",OFFSET('Smelter Reference List'!$E$4,$S1720-4,0))</f>
        <v/>
      </c>
      <c r="G1720" s="161" t="str">
        <f ca="1">IF(C1720=$U$4,"Enter smelter details", IF(ISERROR($S1720),"",OFFSET('Smelter Reference List'!$F$4,$S1720-4,0)))</f>
        <v/>
      </c>
      <c r="H1720" s="247" t="str">
        <f ca="1">IF(ISERROR($S1720),"",OFFSET('Smelter Reference List'!$G$4,$S1720-4,0))</f>
        <v/>
      </c>
      <c r="I1720" s="248" t="str">
        <f ca="1">IF(ISERROR($S1720),"",OFFSET('Smelter Reference List'!$H$4,$S1720-4,0))</f>
        <v/>
      </c>
      <c r="J1720" s="248" t="str">
        <f ca="1">IF(ISERROR($S1720),"",OFFSET('Smelter Reference List'!$I$4,$S1720-4,0))</f>
        <v/>
      </c>
      <c r="K1720" s="245"/>
      <c r="L1720" s="245"/>
      <c r="M1720" s="245"/>
      <c r="N1720" s="245"/>
      <c r="O1720" s="245"/>
      <c r="P1720" s="245"/>
      <c r="Q1720" s="246"/>
      <c r="R1720" s="233"/>
      <c r="S1720" s="234" t="e">
        <f>IF(C1720="",NA(),MATCH($B1720&amp;$C1720,'Smelter Reference List'!$J:$J,0))</f>
        <v>#N/A</v>
      </c>
      <c r="T1720" s="235"/>
      <c r="U1720" s="235">
        <f t="shared" ca="1" si="52"/>
        <v>0</v>
      </c>
      <c r="V1720" s="235"/>
      <c r="W1720" s="235"/>
      <c r="Y1720" s="228" t="str">
        <f t="shared" si="53"/>
        <v/>
      </c>
    </row>
    <row r="1721" spans="1:25" s="228" customFormat="1" ht="20.25">
      <c r="A1721" s="257"/>
      <c r="B1721" s="232" t="str">
        <f>IF(LEN(A1721)=0,"",INDEX('Smelter Reference List'!$A:$A,MATCH($A1721,'Smelter Reference List'!$E:$E,0)))</f>
        <v/>
      </c>
      <c r="C1721" s="297" t="str">
        <f>IF(LEN(A1721)=0,"",INDEX('Smelter Reference List'!$C:$C,MATCH($A1721,'Smelter Reference List'!$E:$E,0)))</f>
        <v/>
      </c>
      <c r="D1721" s="161" t="str">
        <f ca="1">IF(ISERROR($S1721),"",OFFSET('Smelter Reference List'!$C$4,$S1721-4,0)&amp;"")</f>
        <v/>
      </c>
      <c r="E1721" s="161" t="str">
        <f ca="1">IF(ISERROR($S1721),"",OFFSET('Smelter Reference List'!$D$4,$S1721-4,0)&amp;"")</f>
        <v/>
      </c>
      <c r="F1721" s="161" t="str">
        <f ca="1">IF(ISERROR($S1721),"",OFFSET('Smelter Reference List'!$E$4,$S1721-4,0))</f>
        <v/>
      </c>
      <c r="G1721" s="161" t="str">
        <f ca="1">IF(C1721=$U$4,"Enter smelter details", IF(ISERROR($S1721),"",OFFSET('Smelter Reference List'!$F$4,$S1721-4,0)))</f>
        <v/>
      </c>
      <c r="H1721" s="247" t="str">
        <f ca="1">IF(ISERROR($S1721),"",OFFSET('Smelter Reference List'!$G$4,$S1721-4,0))</f>
        <v/>
      </c>
      <c r="I1721" s="248" t="str">
        <f ca="1">IF(ISERROR($S1721),"",OFFSET('Smelter Reference List'!$H$4,$S1721-4,0))</f>
        <v/>
      </c>
      <c r="J1721" s="248" t="str">
        <f ca="1">IF(ISERROR($S1721),"",OFFSET('Smelter Reference List'!$I$4,$S1721-4,0))</f>
        <v/>
      </c>
      <c r="K1721" s="245"/>
      <c r="L1721" s="245"/>
      <c r="M1721" s="245"/>
      <c r="N1721" s="245"/>
      <c r="O1721" s="245"/>
      <c r="P1721" s="245"/>
      <c r="Q1721" s="246"/>
      <c r="R1721" s="233"/>
      <c r="S1721" s="234" t="e">
        <f>IF(C1721="",NA(),MATCH($B1721&amp;$C1721,'Smelter Reference List'!$J:$J,0))</f>
        <v>#N/A</v>
      </c>
      <c r="T1721" s="235"/>
      <c r="U1721" s="235">
        <f t="shared" ca="1" si="52"/>
        <v>0</v>
      </c>
      <c r="V1721" s="235"/>
      <c r="W1721" s="235"/>
      <c r="Y1721" s="228" t="str">
        <f t="shared" si="53"/>
        <v/>
      </c>
    </row>
    <row r="1722" spans="1:25" s="228" customFormat="1" ht="20.25">
      <c r="A1722" s="257"/>
      <c r="B1722" s="232" t="str">
        <f>IF(LEN(A1722)=0,"",INDEX('Smelter Reference List'!$A:$A,MATCH($A1722,'Smelter Reference List'!$E:$E,0)))</f>
        <v/>
      </c>
      <c r="C1722" s="297" t="str">
        <f>IF(LEN(A1722)=0,"",INDEX('Smelter Reference List'!$C:$C,MATCH($A1722,'Smelter Reference List'!$E:$E,0)))</f>
        <v/>
      </c>
      <c r="D1722" s="161" t="str">
        <f ca="1">IF(ISERROR($S1722),"",OFFSET('Smelter Reference List'!$C$4,$S1722-4,0)&amp;"")</f>
        <v/>
      </c>
      <c r="E1722" s="161" t="str">
        <f ca="1">IF(ISERROR($S1722),"",OFFSET('Smelter Reference List'!$D$4,$S1722-4,0)&amp;"")</f>
        <v/>
      </c>
      <c r="F1722" s="161" t="str">
        <f ca="1">IF(ISERROR($S1722),"",OFFSET('Smelter Reference List'!$E$4,$S1722-4,0))</f>
        <v/>
      </c>
      <c r="G1722" s="161" t="str">
        <f ca="1">IF(C1722=$U$4,"Enter smelter details", IF(ISERROR($S1722),"",OFFSET('Smelter Reference List'!$F$4,$S1722-4,0)))</f>
        <v/>
      </c>
      <c r="H1722" s="247" t="str">
        <f ca="1">IF(ISERROR($S1722),"",OFFSET('Smelter Reference List'!$G$4,$S1722-4,0))</f>
        <v/>
      </c>
      <c r="I1722" s="248" t="str">
        <f ca="1">IF(ISERROR($S1722),"",OFFSET('Smelter Reference List'!$H$4,$S1722-4,0))</f>
        <v/>
      </c>
      <c r="J1722" s="248" t="str">
        <f ca="1">IF(ISERROR($S1722),"",OFFSET('Smelter Reference List'!$I$4,$S1722-4,0))</f>
        <v/>
      </c>
      <c r="K1722" s="245"/>
      <c r="L1722" s="245"/>
      <c r="M1722" s="245"/>
      <c r="N1722" s="245"/>
      <c r="O1722" s="245"/>
      <c r="P1722" s="245"/>
      <c r="Q1722" s="246"/>
      <c r="R1722" s="233"/>
      <c r="S1722" s="234" t="e">
        <f>IF(C1722="",NA(),MATCH($B1722&amp;$C1722,'Smelter Reference List'!$J:$J,0))</f>
        <v>#N/A</v>
      </c>
      <c r="T1722" s="235"/>
      <c r="U1722" s="235">
        <f t="shared" ca="1" si="52"/>
        <v>0</v>
      </c>
      <c r="V1722" s="235"/>
      <c r="W1722" s="235"/>
      <c r="Y1722" s="228" t="str">
        <f t="shared" si="53"/>
        <v/>
      </c>
    </row>
    <row r="1723" spans="1:25" s="228" customFormat="1" ht="20.25">
      <c r="A1723" s="257"/>
      <c r="B1723" s="232" t="str">
        <f>IF(LEN(A1723)=0,"",INDEX('Smelter Reference List'!$A:$A,MATCH($A1723,'Smelter Reference List'!$E:$E,0)))</f>
        <v/>
      </c>
      <c r="C1723" s="297" t="str">
        <f>IF(LEN(A1723)=0,"",INDEX('Smelter Reference List'!$C:$C,MATCH($A1723,'Smelter Reference List'!$E:$E,0)))</f>
        <v/>
      </c>
      <c r="D1723" s="161" t="str">
        <f ca="1">IF(ISERROR($S1723),"",OFFSET('Smelter Reference List'!$C$4,$S1723-4,0)&amp;"")</f>
        <v/>
      </c>
      <c r="E1723" s="161" t="str">
        <f ca="1">IF(ISERROR($S1723),"",OFFSET('Smelter Reference List'!$D$4,$S1723-4,0)&amp;"")</f>
        <v/>
      </c>
      <c r="F1723" s="161" t="str">
        <f ca="1">IF(ISERROR($S1723),"",OFFSET('Smelter Reference List'!$E$4,$S1723-4,0))</f>
        <v/>
      </c>
      <c r="G1723" s="161" t="str">
        <f ca="1">IF(C1723=$U$4,"Enter smelter details", IF(ISERROR($S1723),"",OFFSET('Smelter Reference List'!$F$4,$S1723-4,0)))</f>
        <v/>
      </c>
      <c r="H1723" s="247" t="str">
        <f ca="1">IF(ISERROR($S1723),"",OFFSET('Smelter Reference List'!$G$4,$S1723-4,0))</f>
        <v/>
      </c>
      <c r="I1723" s="248" t="str">
        <f ca="1">IF(ISERROR($S1723),"",OFFSET('Smelter Reference List'!$H$4,$S1723-4,0))</f>
        <v/>
      </c>
      <c r="J1723" s="248" t="str">
        <f ca="1">IF(ISERROR($S1723),"",OFFSET('Smelter Reference List'!$I$4,$S1723-4,0))</f>
        <v/>
      </c>
      <c r="K1723" s="245"/>
      <c r="L1723" s="245"/>
      <c r="M1723" s="245"/>
      <c r="N1723" s="245"/>
      <c r="O1723" s="245"/>
      <c r="P1723" s="245"/>
      <c r="Q1723" s="246"/>
      <c r="R1723" s="233"/>
      <c r="S1723" s="234" t="e">
        <f>IF(C1723="",NA(),MATCH($B1723&amp;$C1723,'Smelter Reference List'!$J:$J,0))</f>
        <v>#N/A</v>
      </c>
      <c r="T1723" s="235"/>
      <c r="U1723" s="235">
        <f t="shared" ca="1" si="52"/>
        <v>0</v>
      </c>
      <c r="V1723" s="235"/>
      <c r="W1723" s="235"/>
      <c r="Y1723" s="228" t="str">
        <f t="shared" si="53"/>
        <v/>
      </c>
    </row>
    <row r="1724" spans="1:25" s="228" customFormat="1" ht="20.25">
      <c r="A1724" s="257"/>
      <c r="B1724" s="232" t="str">
        <f>IF(LEN(A1724)=0,"",INDEX('Smelter Reference List'!$A:$A,MATCH($A1724,'Smelter Reference List'!$E:$E,0)))</f>
        <v/>
      </c>
      <c r="C1724" s="297" t="str">
        <f>IF(LEN(A1724)=0,"",INDEX('Smelter Reference List'!$C:$C,MATCH($A1724,'Smelter Reference List'!$E:$E,0)))</f>
        <v/>
      </c>
      <c r="D1724" s="161" t="str">
        <f ca="1">IF(ISERROR($S1724),"",OFFSET('Smelter Reference List'!$C$4,$S1724-4,0)&amp;"")</f>
        <v/>
      </c>
      <c r="E1724" s="161" t="str">
        <f ca="1">IF(ISERROR($S1724),"",OFFSET('Smelter Reference List'!$D$4,$S1724-4,0)&amp;"")</f>
        <v/>
      </c>
      <c r="F1724" s="161" t="str">
        <f ca="1">IF(ISERROR($S1724),"",OFFSET('Smelter Reference List'!$E$4,$S1724-4,0))</f>
        <v/>
      </c>
      <c r="G1724" s="161" t="str">
        <f ca="1">IF(C1724=$U$4,"Enter smelter details", IF(ISERROR($S1724),"",OFFSET('Smelter Reference List'!$F$4,$S1724-4,0)))</f>
        <v/>
      </c>
      <c r="H1724" s="247" t="str">
        <f ca="1">IF(ISERROR($S1724),"",OFFSET('Smelter Reference List'!$G$4,$S1724-4,0))</f>
        <v/>
      </c>
      <c r="I1724" s="248" t="str">
        <f ca="1">IF(ISERROR($S1724),"",OFFSET('Smelter Reference List'!$H$4,$S1724-4,0))</f>
        <v/>
      </c>
      <c r="J1724" s="248" t="str">
        <f ca="1">IF(ISERROR($S1724),"",OFFSET('Smelter Reference List'!$I$4,$S1724-4,0))</f>
        <v/>
      </c>
      <c r="K1724" s="245"/>
      <c r="L1724" s="245"/>
      <c r="M1724" s="245"/>
      <c r="N1724" s="245"/>
      <c r="O1724" s="245"/>
      <c r="P1724" s="245"/>
      <c r="Q1724" s="246"/>
      <c r="R1724" s="233"/>
      <c r="S1724" s="234" t="e">
        <f>IF(C1724="",NA(),MATCH($B1724&amp;$C1724,'Smelter Reference List'!$J:$J,0))</f>
        <v>#N/A</v>
      </c>
      <c r="T1724" s="235"/>
      <c r="U1724" s="235">
        <f t="shared" ca="1" si="52"/>
        <v>0</v>
      </c>
      <c r="V1724" s="235"/>
      <c r="W1724" s="235"/>
      <c r="Y1724" s="228" t="str">
        <f t="shared" si="53"/>
        <v/>
      </c>
    </row>
    <row r="1725" spans="1:25" s="228" customFormat="1" ht="20.25">
      <c r="A1725" s="257"/>
      <c r="B1725" s="232" t="str">
        <f>IF(LEN(A1725)=0,"",INDEX('Smelter Reference List'!$A:$A,MATCH($A1725,'Smelter Reference List'!$E:$E,0)))</f>
        <v/>
      </c>
      <c r="C1725" s="297" t="str">
        <f>IF(LEN(A1725)=0,"",INDEX('Smelter Reference List'!$C:$C,MATCH($A1725,'Smelter Reference List'!$E:$E,0)))</f>
        <v/>
      </c>
      <c r="D1725" s="161" t="str">
        <f ca="1">IF(ISERROR($S1725),"",OFFSET('Smelter Reference List'!$C$4,$S1725-4,0)&amp;"")</f>
        <v/>
      </c>
      <c r="E1725" s="161" t="str">
        <f ca="1">IF(ISERROR($S1725),"",OFFSET('Smelter Reference List'!$D$4,$S1725-4,0)&amp;"")</f>
        <v/>
      </c>
      <c r="F1725" s="161" t="str">
        <f ca="1">IF(ISERROR($S1725),"",OFFSET('Smelter Reference List'!$E$4,$S1725-4,0))</f>
        <v/>
      </c>
      <c r="G1725" s="161" t="str">
        <f ca="1">IF(C1725=$U$4,"Enter smelter details", IF(ISERROR($S1725),"",OFFSET('Smelter Reference List'!$F$4,$S1725-4,0)))</f>
        <v/>
      </c>
      <c r="H1725" s="247" t="str">
        <f ca="1">IF(ISERROR($S1725),"",OFFSET('Smelter Reference List'!$G$4,$S1725-4,0))</f>
        <v/>
      </c>
      <c r="I1725" s="248" t="str">
        <f ca="1">IF(ISERROR($S1725),"",OFFSET('Smelter Reference List'!$H$4,$S1725-4,0))</f>
        <v/>
      </c>
      <c r="J1725" s="248" t="str">
        <f ca="1">IF(ISERROR($S1725),"",OFFSET('Smelter Reference List'!$I$4,$S1725-4,0))</f>
        <v/>
      </c>
      <c r="K1725" s="245"/>
      <c r="L1725" s="245"/>
      <c r="M1725" s="245"/>
      <c r="N1725" s="245"/>
      <c r="O1725" s="245"/>
      <c r="P1725" s="245"/>
      <c r="Q1725" s="246"/>
      <c r="R1725" s="233"/>
      <c r="S1725" s="234" t="e">
        <f>IF(C1725="",NA(),MATCH($B1725&amp;$C1725,'Smelter Reference List'!$J:$J,0))</f>
        <v>#N/A</v>
      </c>
      <c r="T1725" s="235"/>
      <c r="U1725" s="235">
        <f t="shared" ca="1" si="52"/>
        <v>0</v>
      </c>
      <c r="V1725" s="235"/>
      <c r="W1725" s="235"/>
      <c r="Y1725" s="228" t="str">
        <f t="shared" si="53"/>
        <v/>
      </c>
    </row>
    <row r="1726" spans="1:25" s="228" customFormat="1" ht="20.25">
      <c r="A1726" s="257"/>
      <c r="B1726" s="232" t="str">
        <f>IF(LEN(A1726)=0,"",INDEX('Smelter Reference List'!$A:$A,MATCH($A1726,'Smelter Reference List'!$E:$E,0)))</f>
        <v/>
      </c>
      <c r="C1726" s="297" t="str">
        <f>IF(LEN(A1726)=0,"",INDEX('Smelter Reference List'!$C:$C,MATCH($A1726,'Smelter Reference List'!$E:$E,0)))</f>
        <v/>
      </c>
      <c r="D1726" s="161" t="str">
        <f ca="1">IF(ISERROR($S1726),"",OFFSET('Smelter Reference List'!$C$4,$S1726-4,0)&amp;"")</f>
        <v/>
      </c>
      <c r="E1726" s="161" t="str">
        <f ca="1">IF(ISERROR($S1726),"",OFFSET('Smelter Reference List'!$D$4,$S1726-4,0)&amp;"")</f>
        <v/>
      </c>
      <c r="F1726" s="161" t="str">
        <f ca="1">IF(ISERROR($S1726),"",OFFSET('Smelter Reference List'!$E$4,$S1726-4,0))</f>
        <v/>
      </c>
      <c r="G1726" s="161" t="str">
        <f ca="1">IF(C1726=$U$4,"Enter smelter details", IF(ISERROR($S1726),"",OFFSET('Smelter Reference List'!$F$4,$S1726-4,0)))</f>
        <v/>
      </c>
      <c r="H1726" s="247" t="str">
        <f ca="1">IF(ISERROR($S1726),"",OFFSET('Smelter Reference List'!$G$4,$S1726-4,0))</f>
        <v/>
      </c>
      <c r="I1726" s="248" t="str">
        <f ca="1">IF(ISERROR($S1726),"",OFFSET('Smelter Reference List'!$H$4,$S1726-4,0))</f>
        <v/>
      </c>
      <c r="J1726" s="248" t="str">
        <f ca="1">IF(ISERROR($S1726),"",OFFSET('Smelter Reference List'!$I$4,$S1726-4,0))</f>
        <v/>
      </c>
      <c r="K1726" s="245"/>
      <c r="L1726" s="245"/>
      <c r="M1726" s="245"/>
      <c r="N1726" s="245"/>
      <c r="O1726" s="245"/>
      <c r="P1726" s="245"/>
      <c r="Q1726" s="246"/>
      <c r="R1726" s="233"/>
      <c r="S1726" s="234" t="e">
        <f>IF(C1726="",NA(),MATCH($B1726&amp;$C1726,'Smelter Reference List'!$J:$J,0))</f>
        <v>#N/A</v>
      </c>
      <c r="T1726" s="235"/>
      <c r="U1726" s="235">
        <f t="shared" ca="1" si="52"/>
        <v>0</v>
      </c>
      <c r="V1726" s="235"/>
      <c r="W1726" s="235"/>
      <c r="Y1726" s="228" t="str">
        <f t="shared" si="53"/>
        <v/>
      </c>
    </row>
    <row r="1727" spans="1:25" s="228" customFormat="1" ht="20.25">
      <c r="A1727" s="257"/>
      <c r="B1727" s="232" t="str">
        <f>IF(LEN(A1727)=0,"",INDEX('Smelter Reference List'!$A:$A,MATCH($A1727,'Smelter Reference List'!$E:$E,0)))</f>
        <v/>
      </c>
      <c r="C1727" s="297" t="str">
        <f>IF(LEN(A1727)=0,"",INDEX('Smelter Reference List'!$C:$C,MATCH($A1727,'Smelter Reference List'!$E:$E,0)))</f>
        <v/>
      </c>
      <c r="D1727" s="161" t="str">
        <f ca="1">IF(ISERROR($S1727),"",OFFSET('Smelter Reference List'!$C$4,$S1727-4,0)&amp;"")</f>
        <v/>
      </c>
      <c r="E1727" s="161" t="str">
        <f ca="1">IF(ISERROR($S1727),"",OFFSET('Smelter Reference List'!$D$4,$S1727-4,0)&amp;"")</f>
        <v/>
      </c>
      <c r="F1727" s="161" t="str">
        <f ca="1">IF(ISERROR($S1727),"",OFFSET('Smelter Reference List'!$E$4,$S1727-4,0))</f>
        <v/>
      </c>
      <c r="G1727" s="161" t="str">
        <f ca="1">IF(C1727=$U$4,"Enter smelter details", IF(ISERROR($S1727),"",OFFSET('Smelter Reference List'!$F$4,$S1727-4,0)))</f>
        <v/>
      </c>
      <c r="H1727" s="247" t="str">
        <f ca="1">IF(ISERROR($S1727),"",OFFSET('Smelter Reference List'!$G$4,$S1727-4,0))</f>
        <v/>
      </c>
      <c r="I1727" s="248" t="str">
        <f ca="1">IF(ISERROR($S1727),"",OFFSET('Smelter Reference List'!$H$4,$S1727-4,0))</f>
        <v/>
      </c>
      <c r="J1727" s="248" t="str">
        <f ca="1">IF(ISERROR($S1727),"",OFFSET('Smelter Reference List'!$I$4,$S1727-4,0))</f>
        <v/>
      </c>
      <c r="K1727" s="245"/>
      <c r="L1727" s="245"/>
      <c r="M1727" s="245"/>
      <c r="N1727" s="245"/>
      <c r="O1727" s="245"/>
      <c r="P1727" s="245"/>
      <c r="Q1727" s="246"/>
      <c r="R1727" s="233"/>
      <c r="S1727" s="234" t="e">
        <f>IF(C1727="",NA(),MATCH($B1727&amp;$C1727,'Smelter Reference List'!$J:$J,0))</f>
        <v>#N/A</v>
      </c>
      <c r="T1727" s="235"/>
      <c r="U1727" s="235">
        <f t="shared" ca="1" si="52"/>
        <v>0</v>
      </c>
      <c r="V1727" s="235"/>
      <c r="W1727" s="235"/>
      <c r="Y1727" s="228" t="str">
        <f t="shared" si="53"/>
        <v/>
      </c>
    </row>
    <row r="1728" spans="1:25" s="228" customFormat="1" ht="20.25">
      <c r="A1728" s="257"/>
      <c r="B1728" s="232" t="str">
        <f>IF(LEN(A1728)=0,"",INDEX('Smelter Reference List'!$A:$A,MATCH($A1728,'Smelter Reference List'!$E:$E,0)))</f>
        <v/>
      </c>
      <c r="C1728" s="297" t="str">
        <f>IF(LEN(A1728)=0,"",INDEX('Smelter Reference List'!$C:$C,MATCH($A1728,'Smelter Reference List'!$E:$E,0)))</f>
        <v/>
      </c>
      <c r="D1728" s="161" t="str">
        <f ca="1">IF(ISERROR($S1728),"",OFFSET('Smelter Reference List'!$C$4,$S1728-4,0)&amp;"")</f>
        <v/>
      </c>
      <c r="E1728" s="161" t="str">
        <f ca="1">IF(ISERROR($S1728),"",OFFSET('Smelter Reference List'!$D$4,$S1728-4,0)&amp;"")</f>
        <v/>
      </c>
      <c r="F1728" s="161" t="str">
        <f ca="1">IF(ISERROR($S1728),"",OFFSET('Smelter Reference List'!$E$4,$S1728-4,0))</f>
        <v/>
      </c>
      <c r="G1728" s="161" t="str">
        <f ca="1">IF(C1728=$U$4,"Enter smelter details", IF(ISERROR($S1728),"",OFFSET('Smelter Reference List'!$F$4,$S1728-4,0)))</f>
        <v/>
      </c>
      <c r="H1728" s="247" t="str">
        <f ca="1">IF(ISERROR($S1728),"",OFFSET('Smelter Reference List'!$G$4,$S1728-4,0))</f>
        <v/>
      </c>
      <c r="I1728" s="248" t="str">
        <f ca="1">IF(ISERROR($S1728),"",OFFSET('Smelter Reference List'!$H$4,$S1728-4,0))</f>
        <v/>
      </c>
      <c r="J1728" s="248" t="str">
        <f ca="1">IF(ISERROR($S1728),"",OFFSET('Smelter Reference List'!$I$4,$S1728-4,0))</f>
        <v/>
      </c>
      <c r="K1728" s="245"/>
      <c r="L1728" s="245"/>
      <c r="M1728" s="245"/>
      <c r="N1728" s="245"/>
      <c r="O1728" s="245"/>
      <c r="P1728" s="245"/>
      <c r="Q1728" s="246"/>
      <c r="R1728" s="233"/>
      <c r="S1728" s="234" t="e">
        <f>IF(C1728="",NA(),MATCH($B1728&amp;$C1728,'Smelter Reference List'!$J:$J,0))</f>
        <v>#N/A</v>
      </c>
      <c r="T1728" s="235"/>
      <c r="U1728" s="235">
        <f t="shared" ca="1" si="52"/>
        <v>0</v>
      </c>
      <c r="V1728" s="235"/>
      <c r="W1728" s="235"/>
      <c r="Y1728" s="228" t="str">
        <f t="shared" si="53"/>
        <v/>
      </c>
    </row>
    <row r="1729" spans="1:25" s="228" customFormat="1" ht="20.25">
      <c r="A1729" s="257"/>
      <c r="B1729" s="232" t="str">
        <f>IF(LEN(A1729)=0,"",INDEX('Smelter Reference List'!$A:$A,MATCH($A1729,'Smelter Reference List'!$E:$E,0)))</f>
        <v/>
      </c>
      <c r="C1729" s="297" t="str">
        <f>IF(LEN(A1729)=0,"",INDEX('Smelter Reference List'!$C:$C,MATCH($A1729,'Smelter Reference List'!$E:$E,0)))</f>
        <v/>
      </c>
      <c r="D1729" s="161" t="str">
        <f ca="1">IF(ISERROR($S1729),"",OFFSET('Smelter Reference List'!$C$4,$S1729-4,0)&amp;"")</f>
        <v/>
      </c>
      <c r="E1729" s="161" t="str">
        <f ca="1">IF(ISERROR($S1729),"",OFFSET('Smelter Reference List'!$D$4,$S1729-4,0)&amp;"")</f>
        <v/>
      </c>
      <c r="F1729" s="161" t="str">
        <f ca="1">IF(ISERROR($S1729),"",OFFSET('Smelter Reference List'!$E$4,$S1729-4,0))</f>
        <v/>
      </c>
      <c r="G1729" s="161" t="str">
        <f ca="1">IF(C1729=$U$4,"Enter smelter details", IF(ISERROR($S1729),"",OFFSET('Smelter Reference List'!$F$4,$S1729-4,0)))</f>
        <v/>
      </c>
      <c r="H1729" s="247" t="str">
        <f ca="1">IF(ISERROR($S1729),"",OFFSET('Smelter Reference List'!$G$4,$S1729-4,0))</f>
        <v/>
      </c>
      <c r="I1729" s="248" t="str">
        <f ca="1">IF(ISERROR($S1729),"",OFFSET('Smelter Reference List'!$H$4,$S1729-4,0))</f>
        <v/>
      </c>
      <c r="J1729" s="248" t="str">
        <f ca="1">IF(ISERROR($S1729),"",OFFSET('Smelter Reference List'!$I$4,$S1729-4,0))</f>
        <v/>
      </c>
      <c r="K1729" s="245"/>
      <c r="L1729" s="245"/>
      <c r="M1729" s="245"/>
      <c r="N1729" s="245"/>
      <c r="O1729" s="245"/>
      <c r="P1729" s="245"/>
      <c r="Q1729" s="246"/>
      <c r="R1729" s="233"/>
      <c r="S1729" s="234" t="e">
        <f>IF(C1729="",NA(),MATCH($B1729&amp;$C1729,'Smelter Reference List'!$J:$J,0))</f>
        <v>#N/A</v>
      </c>
      <c r="T1729" s="235"/>
      <c r="U1729" s="235">
        <f t="shared" ca="1" si="52"/>
        <v>0</v>
      </c>
      <c r="V1729" s="235"/>
      <c r="W1729" s="235"/>
      <c r="Y1729" s="228" t="str">
        <f t="shared" si="53"/>
        <v/>
      </c>
    </row>
    <row r="1730" spans="1:25" s="228" customFormat="1" ht="20.25">
      <c r="A1730" s="257"/>
      <c r="B1730" s="232" t="str">
        <f>IF(LEN(A1730)=0,"",INDEX('Smelter Reference List'!$A:$A,MATCH($A1730,'Smelter Reference List'!$E:$E,0)))</f>
        <v/>
      </c>
      <c r="C1730" s="297" t="str">
        <f>IF(LEN(A1730)=0,"",INDEX('Smelter Reference List'!$C:$C,MATCH($A1730,'Smelter Reference List'!$E:$E,0)))</f>
        <v/>
      </c>
      <c r="D1730" s="161" t="str">
        <f ca="1">IF(ISERROR($S1730),"",OFFSET('Smelter Reference List'!$C$4,$S1730-4,0)&amp;"")</f>
        <v/>
      </c>
      <c r="E1730" s="161" t="str">
        <f ca="1">IF(ISERROR($S1730),"",OFFSET('Smelter Reference List'!$D$4,$S1730-4,0)&amp;"")</f>
        <v/>
      </c>
      <c r="F1730" s="161" t="str">
        <f ca="1">IF(ISERROR($S1730),"",OFFSET('Smelter Reference List'!$E$4,$S1730-4,0))</f>
        <v/>
      </c>
      <c r="G1730" s="161" t="str">
        <f ca="1">IF(C1730=$U$4,"Enter smelter details", IF(ISERROR($S1730),"",OFFSET('Smelter Reference List'!$F$4,$S1730-4,0)))</f>
        <v/>
      </c>
      <c r="H1730" s="247" t="str">
        <f ca="1">IF(ISERROR($S1730),"",OFFSET('Smelter Reference List'!$G$4,$S1730-4,0))</f>
        <v/>
      </c>
      <c r="I1730" s="248" t="str">
        <f ca="1">IF(ISERROR($S1730),"",OFFSET('Smelter Reference List'!$H$4,$S1730-4,0))</f>
        <v/>
      </c>
      <c r="J1730" s="248" t="str">
        <f ca="1">IF(ISERROR($S1730),"",OFFSET('Smelter Reference List'!$I$4,$S1730-4,0))</f>
        <v/>
      </c>
      <c r="K1730" s="245"/>
      <c r="L1730" s="245"/>
      <c r="M1730" s="245"/>
      <c r="N1730" s="245"/>
      <c r="O1730" s="245"/>
      <c r="P1730" s="245"/>
      <c r="Q1730" s="246"/>
      <c r="R1730" s="233"/>
      <c r="S1730" s="234" t="e">
        <f>IF(C1730="",NA(),MATCH($B1730&amp;$C1730,'Smelter Reference List'!$J:$J,0))</f>
        <v>#N/A</v>
      </c>
      <c r="T1730" s="235"/>
      <c r="U1730" s="235">
        <f t="shared" ca="1" si="52"/>
        <v>0</v>
      </c>
      <c r="V1730" s="235"/>
      <c r="W1730" s="235"/>
      <c r="Y1730" s="228" t="str">
        <f t="shared" si="53"/>
        <v/>
      </c>
    </row>
    <row r="1731" spans="1:25" s="228" customFormat="1" ht="20.25">
      <c r="A1731" s="257"/>
      <c r="B1731" s="232" t="str">
        <f>IF(LEN(A1731)=0,"",INDEX('Smelter Reference List'!$A:$A,MATCH($A1731,'Smelter Reference List'!$E:$E,0)))</f>
        <v/>
      </c>
      <c r="C1731" s="297" t="str">
        <f>IF(LEN(A1731)=0,"",INDEX('Smelter Reference List'!$C:$C,MATCH($A1731,'Smelter Reference List'!$E:$E,0)))</f>
        <v/>
      </c>
      <c r="D1731" s="161" t="str">
        <f ca="1">IF(ISERROR($S1731),"",OFFSET('Smelter Reference List'!$C$4,$S1731-4,0)&amp;"")</f>
        <v/>
      </c>
      <c r="E1731" s="161" t="str">
        <f ca="1">IF(ISERROR($S1731),"",OFFSET('Smelter Reference List'!$D$4,$S1731-4,0)&amp;"")</f>
        <v/>
      </c>
      <c r="F1731" s="161" t="str">
        <f ca="1">IF(ISERROR($S1731),"",OFFSET('Smelter Reference List'!$E$4,$S1731-4,0))</f>
        <v/>
      </c>
      <c r="G1731" s="161" t="str">
        <f ca="1">IF(C1731=$U$4,"Enter smelter details", IF(ISERROR($S1731),"",OFFSET('Smelter Reference List'!$F$4,$S1731-4,0)))</f>
        <v/>
      </c>
      <c r="H1731" s="247" t="str">
        <f ca="1">IF(ISERROR($S1731),"",OFFSET('Smelter Reference List'!$G$4,$S1731-4,0))</f>
        <v/>
      </c>
      <c r="I1731" s="248" t="str">
        <f ca="1">IF(ISERROR($S1731),"",OFFSET('Smelter Reference List'!$H$4,$S1731-4,0))</f>
        <v/>
      </c>
      <c r="J1731" s="248" t="str">
        <f ca="1">IF(ISERROR($S1731),"",OFFSET('Smelter Reference List'!$I$4,$S1731-4,0))</f>
        <v/>
      </c>
      <c r="K1731" s="245"/>
      <c r="L1731" s="245"/>
      <c r="M1731" s="245"/>
      <c r="N1731" s="245"/>
      <c r="O1731" s="245"/>
      <c r="P1731" s="245"/>
      <c r="Q1731" s="246"/>
      <c r="R1731" s="233"/>
      <c r="S1731" s="234" t="e">
        <f>IF(C1731="",NA(),MATCH($B1731&amp;$C1731,'Smelter Reference List'!$J:$J,0))</f>
        <v>#N/A</v>
      </c>
      <c r="T1731" s="235"/>
      <c r="U1731" s="235">
        <f t="shared" ca="1" si="52"/>
        <v>0</v>
      </c>
      <c r="V1731" s="235"/>
      <c r="W1731" s="235"/>
      <c r="Y1731" s="228" t="str">
        <f t="shared" si="53"/>
        <v/>
      </c>
    </row>
    <row r="1732" spans="1:25" s="228" customFormat="1" ht="20.25">
      <c r="A1732" s="257"/>
      <c r="B1732" s="232" t="str">
        <f>IF(LEN(A1732)=0,"",INDEX('Smelter Reference List'!$A:$A,MATCH($A1732,'Smelter Reference List'!$E:$E,0)))</f>
        <v/>
      </c>
      <c r="C1732" s="297" t="str">
        <f>IF(LEN(A1732)=0,"",INDEX('Smelter Reference List'!$C:$C,MATCH($A1732,'Smelter Reference List'!$E:$E,0)))</f>
        <v/>
      </c>
      <c r="D1732" s="161" t="str">
        <f ca="1">IF(ISERROR($S1732),"",OFFSET('Smelter Reference List'!$C$4,$S1732-4,0)&amp;"")</f>
        <v/>
      </c>
      <c r="E1732" s="161" t="str">
        <f ca="1">IF(ISERROR($S1732),"",OFFSET('Smelter Reference List'!$D$4,$S1732-4,0)&amp;"")</f>
        <v/>
      </c>
      <c r="F1732" s="161" t="str">
        <f ca="1">IF(ISERROR($S1732),"",OFFSET('Smelter Reference List'!$E$4,$S1732-4,0))</f>
        <v/>
      </c>
      <c r="G1732" s="161" t="str">
        <f ca="1">IF(C1732=$U$4,"Enter smelter details", IF(ISERROR($S1732),"",OFFSET('Smelter Reference List'!$F$4,$S1732-4,0)))</f>
        <v/>
      </c>
      <c r="H1732" s="247" t="str">
        <f ca="1">IF(ISERROR($S1732),"",OFFSET('Smelter Reference List'!$G$4,$S1732-4,0))</f>
        <v/>
      </c>
      <c r="I1732" s="248" t="str">
        <f ca="1">IF(ISERROR($S1732),"",OFFSET('Smelter Reference List'!$H$4,$S1732-4,0))</f>
        <v/>
      </c>
      <c r="J1732" s="248" t="str">
        <f ca="1">IF(ISERROR($S1732),"",OFFSET('Smelter Reference List'!$I$4,$S1732-4,0))</f>
        <v/>
      </c>
      <c r="K1732" s="245"/>
      <c r="L1732" s="245"/>
      <c r="M1732" s="245"/>
      <c r="N1732" s="245"/>
      <c r="O1732" s="245"/>
      <c r="P1732" s="245"/>
      <c r="Q1732" s="246"/>
      <c r="R1732" s="233"/>
      <c r="S1732" s="234" t="e">
        <f>IF(C1732="",NA(),MATCH($B1732&amp;$C1732,'Smelter Reference List'!$J:$J,0))</f>
        <v>#N/A</v>
      </c>
      <c r="T1732" s="235"/>
      <c r="U1732" s="235">
        <f t="shared" ca="1" si="52"/>
        <v>0</v>
      </c>
      <c r="V1732" s="235"/>
      <c r="W1732" s="235"/>
      <c r="Y1732" s="228" t="str">
        <f t="shared" si="53"/>
        <v/>
      </c>
    </row>
    <row r="1733" spans="1:25" s="228" customFormat="1" ht="20.25">
      <c r="A1733" s="257"/>
      <c r="B1733" s="232" t="str">
        <f>IF(LEN(A1733)=0,"",INDEX('Smelter Reference List'!$A:$A,MATCH($A1733,'Smelter Reference List'!$E:$E,0)))</f>
        <v/>
      </c>
      <c r="C1733" s="297" t="str">
        <f>IF(LEN(A1733)=0,"",INDEX('Smelter Reference List'!$C:$C,MATCH($A1733,'Smelter Reference List'!$E:$E,0)))</f>
        <v/>
      </c>
      <c r="D1733" s="161" t="str">
        <f ca="1">IF(ISERROR($S1733),"",OFFSET('Smelter Reference List'!$C$4,$S1733-4,0)&amp;"")</f>
        <v/>
      </c>
      <c r="E1733" s="161" t="str">
        <f ca="1">IF(ISERROR($S1733),"",OFFSET('Smelter Reference List'!$D$4,$S1733-4,0)&amp;"")</f>
        <v/>
      </c>
      <c r="F1733" s="161" t="str">
        <f ca="1">IF(ISERROR($S1733),"",OFFSET('Smelter Reference List'!$E$4,$S1733-4,0))</f>
        <v/>
      </c>
      <c r="G1733" s="161" t="str">
        <f ca="1">IF(C1733=$U$4,"Enter smelter details", IF(ISERROR($S1733),"",OFFSET('Smelter Reference List'!$F$4,$S1733-4,0)))</f>
        <v/>
      </c>
      <c r="H1733" s="247" t="str">
        <f ca="1">IF(ISERROR($S1733),"",OFFSET('Smelter Reference List'!$G$4,$S1733-4,0))</f>
        <v/>
      </c>
      <c r="I1733" s="248" t="str">
        <f ca="1">IF(ISERROR($S1733),"",OFFSET('Smelter Reference List'!$H$4,$S1733-4,0))</f>
        <v/>
      </c>
      <c r="J1733" s="248" t="str">
        <f ca="1">IF(ISERROR($S1733),"",OFFSET('Smelter Reference List'!$I$4,$S1733-4,0))</f>
        <v/>
      </c>
      <c r="K1733" s="245"/>
      <c r="L1733" s="245"/>
      <c r="M1733" s="245"/>
      <c r="N1733" s="245"/>
      <c r="O1733" s="245"/>
      <c r="P1733" s="245"/>
      <c r="Q1733" s="246"/>
      <c r="R1733" s="233"/>
      <c r="S1733" s="234" t="e">
        <f>IF(C1733="",NA(),MATCH($B1733&amp;$C1733,'Smelter Reference List'!$J:$J,0))</f>
        <v>#N/A</v>
      </c>
      <c r="T1733" s="235"/>
      <c r="U1733" s="235">
        <f t="shared" ca="1" si="52"/>
        <v>0</v>
      </c>
      <c r="V1733" s="235"/>
      <c r="W1733" s="235"/>
      <c r="Y1733" s="228" t="str">
        <f t="shared" si="53"/>
        <v/>
      </c>
    </row>
    <row r="1734" spans="1:25" s="228" customFormat="1" ht="20.25">
      <c r="A1734" s="257"/>
      <c r="B1734" s="232" t="str">
        <f>IF(LEN(A1734)=0,"",INDEX('Smelter Reference List'!$A:$A,MATCH($A1734,'Smelter Reference List'!$E:$E,0)))</f>
        <v/>
      </c>
      <c r="C1734" s="297" t="str">
        <f>IF(LEN(A1734)=0,"",INDEX('Smelter Reference List'!$C:$C,MATCH($A1734,'Smelter Reference List'!$E:$E,0)))</f>
        <v/>
      </c>
      <c r="D1734" s="161" t="str">
        <f ca="1">IF(ISERROR($S1734),"",OFFSET('Smelter Reference List'!$C$4,$S1734-4,0)&amp;"")</f>
        <v/>
      </c>
      <c r="E1734" s="161" t="str">
        <f ca="1">IF(ISERROR($S1734),"",OFFSET('Smelter Reference List'!$D$4,$S1734-4,0)&amp;"")</f>
        <v/>
      </c>
      <c r="F1734" s="161" t="str">
        <f ca="1">IF(ISERROR($S1734),"",OFFSET('Smelter Reference List'!$E$4,$S1734-4,0))</f>
        <v/>
      </c>
      <c r="G1734" s="161" t="str">
        <f ca="1">IF(C1734=$U$4,"Enter smelter details", IF(ISERROR($S1734),"",OFFSET('Smelter Reference List'!$F$4,$S1734-4,0)))</f>
        <v/>
      </c>
      <c r="H1734" s="247" t="str">
        <f ca="1">IF(ISERROR($S1734),"",OFFSET('Smelter Reference List'!$G$4,$S1734-4,0))</f>
        <v/>
      </c>
      <c r="I1734" s="248" t="str">
        <f ca="1">IF(ISERROR($S1734),"",OFFSET('Smelter Reference List'!$H$4,$S1734-4,0))</f>
        <v/>
      </c>
      <c r="J1734" s="248" t="str">
        <f ca="1">IF(ISERROR($S1734),"",OFFSET('Smelter Reference List'!$I$4,$S1734-4,0))</f>
        <v/>
      </c>
      <c r="K1734" s="245"/>
      <c r="L1734" s="245"/>
      <c r="M1734" s="245"/>
      <c r="N1734" s="245"/>
      <c r="O1734" s="245"/>
      <c r="P1734" s="245"/>
      <c r="Q1734" s="246"/>
      <c r="R1734" s="233"/>
      <c r="S1734" s="234" t="e">
        <f>IF(C1734="",NA(),MATCH($B1734&amp;$C1734,'Smelter Reference List'!$J:$J,0))</f>
        <v>#N/A</v>
      </c>
      <c r="T1734" s="235"/>
      <c r="U1734" s="235">
        <f t="shared" ref="U1734:U1797" ca="1" si="54">IF(AND(C1734="Smelter not listed",OR(LEN(D1734)=0,LEN(E1734)=0)),1,0)</f>
        <v>0</v>
      </c>
      <c r="V1734" s="235"/>
      <c r="W1734" s="235"/>
      <c r="Y1734" s="228" t="str">
        <f t="shared" ref="Y1734:Y1797" si="55">B1734&amp;C1734</f>
        <v/>
      </c>
    </row>
    <row r="1735" spans="1:25" s="228" customFormat="1" ht="20.25">
      <c r="A1735" s="257"/>
      <c r="B1735" s="232" t="str">
        <f>IF(LEN(A1735)=0,"",INDEX('Smelter Reference List'!$A:$A,MATCH($A1735,'Smelter Reference List'!$E:$E,0)))</f>
        <v/>
      </c>
      <c r="C1735" s="297" t="str">
        <f>IF(LEN(A1735)=0,"",INDEX('Smelter Reference List'!$C:$C,MATCH($A1735,'Smelter Reference List'!$E:$E,0)))</f>
        <v/>
      </c>
      <c r="D1735" s="161" t="str">
        <f ca="1">IF(ISERROR($S1735),"",OFFSET('Smelter Reference List'!$C$4,$S1735-4,0)&amp;"")</f>
        <v/>
      </c>
      <c r="E1735" s="161" t="str">
        <f ca="1">IF(ISERROR($S1735),"",OFFSET('Smelter Reference List'!$D$4,$S1735-4,0)&amp;"")</f>
        <v/>
      </c>
      <c r="F1735" s="161" t="str">
        <f ca="1">IF(ISERROR($S1735),"",OFFSET('Smelter Reference List'!$E$4,$S1735-4,0))</f>
        <v/>
      </c>
      <c r="G1735" s="161" t="str">
        <f ca="1">IF(C1735=$U$4,"Enter smelter details", IF(ISERROR($S1735),"",OFFSET('Smelter Reference List'!$F$4,$S1735-4,0)))</f>
        <v/>
      </c>
      <c r="H1735" s="247" t="str">
        <f ca="1">IF(ISERROR($S1735),"",OFFSET('Smelter Reference List'!$G$4,$S1735-4,0))</f>
        <v/>
      </c>
      <c r="I1735" s="248" t="str">
        <f ca="1">IF(ISERROR($S1735),"",OFFSET('Smelter Reference List'!$H$4,$S1735-4,0))</f>
        <v/>
      </c>
      <c r="J1735" s="248" t="str">
        <f ca="1">IF(ISERROR($S1735),"",OFFSET('Smelter Reference List'!$I$4,$S1735-4,0))</f>
        <v/>
      </c>
      <c r="K1735" s="245"/>
      <c r="L1735" s="245"/>
      <c r="M1735" s="245"/>
      <c r="N1735" s="245"/>
      <c r="O1735" s="245"/>
      <c r="P1735" s="245"/>
      <c r="Q1735" s="246"/>
      <c r="R1735" s="233"/>
      <c r="S1735" s="234" t="e">
        <f>IF(C1735="",NA(),MATCH($B1735&amp;$C1735,'Smelter Reference List'!$J:$J,0))</f>
        <v>#N/A</v>
      </c>
      <c r="T1735" s="235"/>
      <c r="U1735" s="235">
        <f t="shared" ca="1" si="54"/>
        <v>0</v>
      </c>
      <c r="V1735" s="235"/>
      <c r="W1735" s="235"/>
      <c r="Y1735" s="228" t="str">
        <f t="shared" si="55"/>
        <v/>
      </c>
    </row>
    <row r="1736" spans="1:25" s="228" customFormat="1" ht="20.25">
      <c r="A1736" s="257"/>
      <c r="B1736" s="232" t="str">
        <f>IF(LEN(A1736)=0,"",INDEX('Smelter Reference List'!$A:$A,MATCH($A1736,'Smelter Reference List'!$E:$E,0)))</f>
        <v/>
      </c>
      <c r="C1736" s="297" t="str">
        <f>IF(LEN(A1736)=0,"",INDEX('Smelter Reference List'!$C:$C,MATCH($A1736,'Smelter Reference List'!$E:$E,0)))</f>
        <v/>
      </c>
      <c r="D1736" s="161" t="str">
        <f ca="1">IF(ISERROR($S1736),"",OFFSET('Smelter Reference List'!$C$4,$S1736-4,0)&amp;"")</f>
        <v/>
      </c>
      <c r="E1736" s="161" t="str">
        <f ca="1">IF(ISERROR($S1736),"",OFFSET('Smelter Reference List'!$D$4,$S1736-4,0)&amp;"")</f>
        <v/>
      </c>
      <c r="F1736" s="161" t="str">
        <f ca="1">IF(ISERROR($S1736),"",OFFSET('Smelter Reference List'!$E$4,$S1736-4,0))</f>
        <v/>
      </c>
      <c r="G1736" s="161" t="str">
        <f ca="1">IF(C1736=$U$4,"Enter smelter details", IF(ISERROR($S1736),"",OFFSET('Smelter Reference List'!$F$4,$S1736-4,0)))</f>
        <v/>
      </c>
      <c r="H1736" s="247" t="str">
        <f ca="1">IF(ISERROR($S1736),"",OFFSET('Smelter Reference List'!$G$4,$S1736-4,0))</f>
        <v/>
      </c>
      <c r="I1736" s="248" t="str">
        <f ca="1">IF(ISERROR($S1736),"",OFFSET('Smelter Reference List'!$H$4,$S1736-4,0))</f>
        <v/>
      </c>
      <c r="J1736" s="248" t="str">
        <f ca="1">IF(ISERROR($S1736),"",OFFSET('Smelter Reference List'!$I$4,$S1736-4,0))</f>
        <v/>
      </c>
      <c r="K1736" s="245"/>
      <c r="L1736" s="245"/>
      <c r="M1736" s="245"/>
      <c r="N1736" s="245"/>
      <c r="O1736" s="245"/>
      <c r="P1736" s="245"/>
      <c r="Q1736" s="246"/>
      <c r="R1736" s="233"/>
      <c r="S1736" s="234" t="e">
        <f>IF(C1736="",NA(),MATCH($B1736&amp;$C1736,'Smelter Reference List'!$J:$J,0))</f>
        <v>#N/A</v>
      </c>
      <c r="T1736" s="235"/>
      <c r="U1736" s="235">
        <f t="shared" ca="1" si="54"/>
        <v>0</v>
      </c>
      <c r="V1736" s="235"/>
      <c r="W1736" s="235"/>
      <c r="Y1736" s="228" t="str">
        <f t="shared" si="55"/>
        <v/>
      </c>
    </row>
    <row r="1737" spans="1:25" s="228" customFormat="1" ht="20.25">
      <c r="A1737" s="257"/>
      <c r="B1737" s="232" t="str">
        <f>IF(LEN(A1737)=0,"",INDEX('Smelter Reference List'!$A:$A,MATCH($A1737,'Smelter Reference List'!$E:$E,0)))</f>
        <v/>
      </c>
      <c r="C1737" s="297" t="str">
        <f>IF(LEN(A1737)=0,"",INDEX('Smelter Reference List'!$C:$C,MATCH($A1737,'Smelter Reference List'!$E:$E,0)))</f>
        <v/>
      </c>
      <c r="D1737" s="161" t="str">
        <f ca="1">IF(ISERROR($S1737),"",OFFSET('Smelter Reference List'!$C$4,$S1737-4,0)&amp;"")</f>
        <v/>
      </c>
      <c r="E1737" s="161" t="str">
        <f ca="1">IF(ISERROR($S1737),"",OFFSET('Smelter Reference List'!$D$4,$S1737-4,0)&amp;"")</f>
        <v/>
      </c>
      <c r="F1737" s="161" t="str">
        <f ca="1">IF(ISERROR($S1737),"",OFFSET('Smelter Reference List'!$E$4,$S1737-4,0))</f>
        <v/>
      </c>
      <c r="G1737" s="161" t="str">
        <f ca="1">IF(C1737=$U$4,"Enter smelter details", IF(ISERROR($S1737),"",OFFSET('Smelter Reference List'!$F$4,$S1737-4,0)))</f>
        <v/>
      </c>
      <c r="H1737" s="247" t="str">
        <f ca="1">IF(ISERROR($S1737),"",OFFSET('Smelter Reference List'!$G$4,$S1737-4,0))</f>
        <v/>
      </c>
      <c r="I1737" s="248" t="str">
        <f ca="1">IF(ISERROR($S1737),"",OFFSET('Smelter Reference List'!$H$4,$S1737-4,0))</f>
        <v/>
      </c>
      <c r="J1737" s="248" t="str">
        <f ca="1">IF(ISERROR($S1737),"",OFFSET('Smelter Reference List'!$I$4,$S1737-4,0))</f>
        <v/>
      </c>
      <c r="K1737" s="245"/>
      <c r="L1737" s="245"/>
      <c r="M1737" s="245"/>
      <c r="N1737" s="245"/>
      <c r="O1737" s="245"/>
      <c r="P1737" s="245"/>
      <c r="Q1737" s="246"/>
      <c r="R1737" s="233"/>
      <c r="S1737" s="234" t="e">
        <f>IF(C1737="",NA(),MATCH($B1737&amp;$C1737,'Smelter Reference List'!$J:$J,0))</f>
        <v>#N/A</v>
      </c>
      <c r="T1737" s="235"/>
      <c r="U1737" s="235">
        <f t="shared" ca="1" si="54"/>
        <v>0</v>
      </c>
      <c r="V1737" s="235"/>
      <c r="W1737" s="235"/>
      <c r="Y1737" s="228" t="str">
        <f t="shared" si="55"/>
        <v/>
      </c>
    </row>
    <row r="1738" spans="1:25" s="228" customFormat="1" ht="20.25">
      <c r="A1738" s="257"/>
      <c r="B1738" s="232" t="str">
        <f>IF(LEN(A1738)=0,"",INDEX('Smelter Reference List'!$A:$A,MATCH($A1738,'Smelter Reference List'!$E:$E,0)))</f>
        <v/>
      </c>
      <c r="C1738" s="297" t="str">
        <f>IF(LEN(A1738)=0,"",INDEX('Smelter Reference List'!$C:$C,MATCH($A1738,'Smelter Reference List'!$E:$E,0)))</f>
        <v/>
      </c>
      <c r="D1738" s="161" t="str">
        <f ca="1">IF(ISERROR($S1738),"",OFFSET('Smelter Reference List'!$C$4,$S1738-4,0)&amp;"")</f>
        <v/>
      </c>
      <c r="E1738" s="161" t="str">
        <f ca="1">IF(ISERROR($S1738),"",OFFSET('Smelter Reference List'!$D$4,$S1738-4,0)&amp;"")</f>
        <v/>
      </c>
      <c r="F1738" s="161" t="str">
        <f ca="1">IF(ISERROR($S1738),"",OFFSET('Smelter Reference List'!$E$4,$S1738-4,0))</f>
        <v/>
      </c>
      <c r="G1738" s="161" t="str">
        <f ca="1">IF(C1738=$U$4,"Enter smelter details", IF(ISERROR($S1738),"",OFFSET('Smelter Reference List'!$F$4,$S1738-4,0)))</f>
        <v/>
      </c>
      <c r="H1738" s="247" t="str">
        <f ca="1">IF(ISERROR($S1738),"",OFFSET('Smelter Reference List'!$G$4,$S1738-4,0))</f>
        <v/>
      </c>
      <c r="I1738" s="248" t="str">
        <f ca="1">IF(ISERROR($S1738),"",OFFSET('Smelter Reference List'!$H$4,$S1738-4,0))</f>
        <v/>
      </c>
      <c r="J1738" s="248" t="str">
        <f ca="1">IF(ISERROR($S1738),"",OFFSET('Smelter Reference List'!$I$4,$S1738-4,0))</f>
        <v/>
      </c>
      <c r="K1738" s="245"/>
      <c r="L1738" s="245"/>
      <c r="M1738" s="245"/>
      <c r="N1738" s="245"/>
      <c r="O1738" s="245"/>
      <c r="P1738" s="245"/>
      <c r="Q1738" s="246"/>
      <c r="R1738" s="233"/>
      <c r="S1738" s="234" t="e">
        <f>IF(C1738="",NA(),MATCH($B1738&amp;$C1738,'Smelter Reference List'!$J:$J,0))</f>
        <v>#N/A</v>
      </c>
      <c r="T1738" s="235"/>
      <c r="U1738" s="235">
        <f t="shared" ca="1" si="54"/>
        <v>0</v>
      </c>
      <c r="V1738" s="235"/>
      <c r="W1738" s="235"/>
      <c r="Y1738" s="228" t="str">
        <f t="shared" si="55"/>
        <v/>
      </c>
    </row>
    <row r="1739" spans="1:25" s="228" customFormat="1" ht="20.25">
      <c r="A1739" s="257"/>
      <c r="B1739" s="232" t="str">
        <f>IF(LEN(A1739)=0,"",INDEX('Smelter Reference List'!$A:$A,MATCH($A1739,'Smelter Reference List'!$E:$E,0)))</f>
        <v/>
      </c>
      <c r="C1739" s="297" t="str">
        <f>IF(LEN(A1739)=0,"",INDEX('Smelter Reference List'!$C:$C,MATCH($A1739,'Smelter Reference List'!$E:$E,0)))</f>
        <v/>
      </c>
      <c r="D1739" s="161" t="str">
        <f ca="1">IF(ISERROR($S1739),"",OFFSET('Smelter Reference List'!$C$4,$S1739-4,0)&amp;"")</f>
        <v/>
      </c>
      <c r="E1739" s="161" t="str">
        <f ca="1">IF(ISERROR($S1739),"",OFFSET('Smelter Reference List'!$D$4,$S1739-4,0)&amp;"")</f>
        <v/>
      </c>
      <c r="F1739" s="161" t="str">
        <f ca="1">IF(ISERROR($S1739),"",OFFSET('Smelter Reference List'!$E$4,$S1739-4,0))</f>
        <v/>
      </c>
      <c r="G1739" s="161" t="str">
        <f ca="1">IF(C1739=$U$4,"Enter smelter details", IF(ISERROR($S1739),"",OFFSET('Smelter Reference List'!$F$4,$S1739-4,0)))</f>
        <v/>
      </c>
      <c r="H1739" s="247" t="str">
        <f ca="1">IF(ISERROR($S1739),"",OFFSET('Smelter Reference List'!$G$4,$S1739-4,0))</f>
        <v/>
      </c>
      <c r="I1739" s="248" t="str">
        <f ca="1">IF(ISERROR($S1739),"",OFFSET('Smelter Reference List'!$H$4,$S1739-4,0))</f>
        <v/>
      </c>
      <c r="J1739" s="248" t="str">
        <f ca="1">IF(ISERROR($S1739),"",OFFSET('Smelter Reference List'!$I$4,$S1739-4,0))</f>
        <v/>
      </c>
      <c r="K1739" s="245"/>
      <c r="L1739" s="245"/>
      <c r="M1739" s="245"/>
      <c r="N1739" s="245"/>
      <c r="O1739" s="245"/>
      <c r="P1739" s="245"/>
      <c r="Q1739" s="246"/>
      <c r="R1739" s="233"/>
      <c r="S1739" s="234" t="e">
        <f>IF(C1739="",NA(),MATCH($B1739&amp;$C1739,'Smelter Reference List'!$J:$J,0))</f>
        <v>#N/A</v>
      </c>
      <c r="T1739" s="235"/>
      <c r="U1739" s="235">
        <f t="shared" ca="1" si="54"/>
        <v>0</v>
      </c>
      <c r="V1739" s="235"/>
      <c r="W1739" s="235"/>
      <c r="Y1739" s="228" t="str">
        <f t="shared" si="55"/>
        <v/>
      </c>
    </row>
    <row r="1740" spans="1:25" s="228" customFormat="1" ht="20.25">
      <c r="A1740" s="257"/>
      <c r="B1740" s="232" t="str">
        <f>IF(LEN(A1740)=0,"",INDEX('Smelter Reference List'!$A:$A,MATCH($A1740,'Smelter Reference List'!$E:$E,0)))</f>
        <v/>
      </c>
      <c r="C1740" s="297" t="str">
        <f>IF(LEN(A1740)=0,"",INDEX('Smelter Reference List'!$C:$C,MATCH($A1740,'Smelter Reference List'!$E:$E,0)))</f>
        <v/>
      </c>
      <c r="D1740" s="161" t="str">
        <f ca="1">IF(ISERROR($S1740),"",OFFSET('Smelter Reference List'!$C$4,$S1740-4,0)&amp;"")</f>
        <v/>
      </c>
      <c r="E1740" s="161" t="str">
        <f ca="1">IF(ISERROR($S1740),"",OFFSET('Smelter Reference List'!$D$4,$S1740-4,0)&amp;"")</f>
        <v/>
      </c>
      <c r="F1740" s="161" t="str">
        <f ca="1">IF(ISERROR($S1740),"",OFFSET('Smelter Reference List'!$E$4,$S1740-4,0))</f>
        <v/>
      </c>
      <c r="G1740" s="161" t="str">
        <f ca="1">IF(C1740=$U$4,"Enter smelter details", IF(ISERROR($S1740),"",OFFSET('Smelter Reference List'!$F$4,$S1740-4,0)))</f>
        <v/>
      </c>
      <c r="H1740" s="247" t="str">
        <f ca="1">IF(ISERROR($S1740),"",OFFSET('Smelter Reference List'!$G$4,$S1740-4,0))</f>
        <v/>
      </c>
      <c r="I1740" s="248" t="str">
        <f ca="1">IF(ISERROR($S1740),"",OFFSET('Smelter Reference List'!$H$4,$S1740-4,0))</f>
        <v/>
      </c>
      <c r="J1740" s="248" t="str">
        <f ca="1">IF(ISERROR($S1740),"",OFFSET('Smelter Reference List'!$I$4,$S1740-4,0))</f>
        <v/>
      </c>
      <c r="K1740" s="245"/>
      <c r="L1740" s="245"/>
      <c r="M1740" s="245"/>
      <c r="N1740" s="245"/>
      <c r="O1740" s="245"/>
      <c r="P1740" s="245"/>
      <c r="Q1740" s="246"/>
      <c r="R1740" s="233"/>
      <c r="S1740" s="234" t="e">
        <f>IF(C1740="",NA(),MATCH($B1740&amp;$C1740,'Smelter Reference List'!$J:$J,0))</f>
        <v>#N/A</v>
      </c>
      <c r="T1740" s="235"/>
      <c r="U1740" s="235">
        <f t="shared" ca="1" si="54"/>
        <v>0</v>
      </c>
      <c r="V1740" s="235"/>
      <c r="W1740" s="235"/>
      <c r="Y1740" s="228" t="str">
        <f t="shared" si="55"/>
        <v/>
      </c>
    </row>
    <row r="1741" spans="1:25" s="228" customFormat="1" ht="20.25">
      <c r="A1741" s="257"/>
      <c r="B1741" s="232" t="str">
        <f>IF(LEN(A1741)=0,"",INDEX('Smelter Reference List'!$A:$A,MATCH($A1741,'Smelter Reference List'!$E:$E,0)))</f>
        <v/>
      </c>
      <c r="C1741" s="297" t="str">
        <f>IF(LEN(A1741)=0,"",INDEX('Smelter Reference List'!$C:$C,MATCH($A1741,'Smelter Reference List'!$E:$E,0)))</f>
        <v/>
      </c>
      <c r="D1741" s="161" t="str">
        <f ca="1">IF(ISERROR($S1741),"",OFFSET('Smelter Reference List'!$C$4,$S1741-4,0)&amp;"")</f>
        <v/>
      </c>
      <c r="E1741" s="161" t="str">
        <f ca="1">IF(ISERROR($S1741),"",OFFSET('Smelter Reference List'!$D$4,$S1741-4,0)&amp;"")</f>
        <v/>
      </c>
      <c r="F1741" s="161" t="str">
        <f ca="1">IF(ISERROR($S1741),"",OFFSET('Smelter Reference List'!$E$4,$S1741-4,0))</f>
        <v/>
      </c>
      <c r="G1741" s="161" t="str">
        <f ca="1">IF(C1741=$U$4,"Enter smelter details", IF(ISERROR($S1741),"",OFFSET('Smelter Reference List'!$F$4,$S1741-4,0)))</f>
        <v/>
      </c>
      <c r="H1741" s="247" t="str">
        <f ca="1">IF(ISERROR($S1741),"",OFFSET('Smelter Reference List'!$G$4,$S1741-4,0))</f>
        <v/>
      </c>
      <c r="I1741" s="248" t="str">
        <f ca="1">IF(ISERROR($S1741),"",OFFSET('Smelter Reference List'!$H$4,$S1741-4,0))</f>
        <v/>
      </c>
      <c r="J1741" s="248" t="str">
        <f ca="1">IF(ISERROR($S1741),"",OFFSET('Smelter Reference List'!$I$4,$S1741-4,0))</f>
        <v/>
      </c>
      <c r="K1741" s="245"/>
      <c r="L1741" s="245"/>
      <c r="M1741" s="245"/>
      <c r="N1741" s="245"/>
      <c r="O1741" s="245"/>
      <c r="P1741" s="245"/>
      <c r="Q1741" s="246"/>
      <c r="R1741" s="233"/>
      <c r="S1741" s="234" t="e">
        <f>IF(C1741="",NA(),MATCH($B1741&amp;$C1741,'Smelter Reference List'!$J:$J,0))</f>
        <v>#N/A</v>
      </c>
      <c r="T1741" s="235"/>
      <c r="U1741" s="235">
        <f t="shared" ca="1" si="54"/>
        <v>0</v>
      </c>
      <c r="V1741" s="235"/>
      <c r="W1741" s="235"/>
      <c r="Y1741" s="228" t="str">
        <f t="shared" si="55"/>
        <v/>
      </c>
    </row>
    <row r="1742" spans="1:25" s="228" customFormat="1" ht="20.25">
      <c r="A1742" s="257"/>
      <c r="B1742" s="232" t="str">
        <f>IF(LEN(A1742)=0,"",INDEX('Smelter Reference List'!$A:$A,MATCH($A1742,'Smelter Reference List'!$E:$E,0)))</f>
        <v/>
      </c>
      <c r="C1742" s="297" t="str">
        <f>IF(LEN(A1742)=0,"",INDEX('Smelter Reference List'!$C:$C,MATCH($A1742,'Smelter Reference List'!$E:$E,0)))</f>
        <v/>
      </c>
      <c r="D1742" s="161" t="str">
        <f ca="1">IF(ISERROR($S1742),"",OFFSET('Smelter Reference List'!$C$4,$S1742-4,0)&amp;"")</f>
        <v/>
      </c>
      <c r="E1742" s="161" t="str">
        <f ca="1">IF(ISERROR($S1742),"",OFFSET('Smelter Reference List'!$D$4,$S1742-4,0)&amp;"")</f>
        <v/>
      </c>
      <c r="F1742" s="161" t="str">
        <f ca="1">IF(ISERROR($S1742),"",OFFSET('Smelter Reference List'!$E$4,$S1742-4,0))</f>
        <v/>
      </c>
      <c r="G1742" s="161" t="str">
        <f ca="1">IF(C1742=$U$4,"Enter smelter details", IF(ISERROR($S1742),"",OFFSET('Smelter Reference List'!$F$4,$S1742-4,0)))</f>
        <v/>
      </c>
      <c r="H1742" s="247" t="str">
        <f ca="1">IF(ISERROR($S1742),"",OFFSET('Smelter Reference List'!$G$4,$S1742-4,0))</f>
        <v/>
      </c>
      <c r="I1742" s="248" t="str">
        <f ca="1">IF(ISERROR($S1742),"",OFFSET('Smelter Reference List'!$H$4,$S1742-4,0))</f>
        <v/>
      </c>
      <c r="J1742" s="248" t="str">
        <f ca="1">IF(ISERROR($S1742),"",OFFSET('Smelter Reference List'!$I$4,$S1742-4,0))</f>
        <v/>
      </c>
      <c r="K1742" s="245"/>
      <c r="L1742" s="245"/>
      <c r="M1742" s="245"/>
      <c r="N1742" s="245"/>
      <c r="O1742" s="245"/>
      <c r="P1742" s="245"/>
      <c r="Q1742" s="246"/>
      <c r="R1742" s="233"/>
      <c r="S1742" s="234" t="e">
        <f>IF(C1742="",NA(),MATCH($B1742&amp;$C1742,'Smelter Reference List'!$J:$J,0))</f>
        <v>#N/A</v>
      </c>
      <c r="T1742" s="235"/>
      <c r="U1742" s="235">
        <f t="shared" ca="1" si="54"/>
        <v>0</v>
      </c>
      <c r="V1742" s="235"/>
      <c r="W1742" s="235"/>
      <c r="Y1742" s="228" t="str">
        <f t="shared" si="55"/>
        <v/>
      </c>
    </row>
    <row r="1743" spans="1:25" s="228" customFormat="1" ht="20.25">
      <c r="A1743" s="257"/>
      <c r="B1743" s="232" t="str">
        <f>IF(LEN(A1743)=0,"",INDEX('Smelter Reference List'!$A:$A,MATCH($A1743,'Smelter Reference List'!$E:$E,0)))</f>
        <v/>
      </c>
      <c r="C1743" s="297" t="str">
        <f>IF(LEN(A1743)=0,"",INDEX('Smelter Reference List'!$C:$C,MATCH($A1743,'Smelter Reference List'!$E:$E,0)))</f>
        <v/>
      </c>
      <c r="D1743" s="161" t="str">
        <f ca="1">IF(ISERROR($S1743),"",OFFSET('Smelter Reference List'!$C$4,$S1743-4,0)&amp;"")</f>
        <v/>
      </c>
      <c r="E1743" s="161" t="str">
        <f ca="1">IF(ISERROR($S1743),"",OFFSET('Smelter Reference List'!$D$4,$S1743-4,0)&amp;"")</f>
        <v/>
      </c>
      <c r="F1743" s="161" t="str">
        <f ca="1">IF(ISERROR($S1743),"",OFFSET('Smelter Reference List'!$E$4,$S1743-4,0))</f>
        <v/>
      </c>
      <c r="G1743" s="161" t="str">
        <f ca="1">IF(C1743=$U$4,"Enter smelter details", IF(ISERROR($S1743),"",OFFSET('Smelter Reference List'!$F$4,$S1743-4,0)))</f>
        <v/>
      </c>
      <c r="H1743" s="247" t="str">
        <f ca="1">IF(ISERROR($S1743),"",OFFSET('Smelter Reference List'!$G$4,$S1743-4,0))</f>
        <v/>
      </c>
      <c r="I1743" s="248" t="str">
        <f ca="1">IF(ISERROR($S1743),"",OFFSET('Smelter Reference List'!$H$4,$S1743-4,0))</f>
        <v/>
      </c>
      <c r="J1743" s="248" t="str">
        <f ca="1">IF(ISERROR($S1743),"",OFFSET('Smelter Reference List'!$I$4,$S1743-4,0))</f>
        <v/>
      </c>
      <c r="K1743" s="245"/>
      <c r="L1743" s="245"/>
      <c r="M1743" s="245"/>
      <c r="N1743" s="245"/>
      <c r="O1743" s="245"/>
      <c r="P1743" s="245"/>
      <c r="Q1743" s="246"/>
      <c r="R1743" s="233"/>
      <c r="S1743" s="234" t="e">
        <f>IF(C1743="",NA(),MATCH($B1743&amp;$C1743,'Smelter Reference List'!$J:$J,0))</f>
        <v>#N/A</v>
      </c>
      <c r="T1743" s="235"/>
      <c r="U1743" s="235">
        <f t="shared" ca="1" si="54"/>
        <v>0</v>
      </c>
      <c r="V1743" s="235"/>
      <c r="W1743" s="235"/>
      <c r="Y1743" s="228" t="str">
        <f t="shared" si="55"/>
        <v/>
      </c>
    </row>
    <row r="1744" spans="1:25" s="228" customFormat="1" ht="20.25">
      <c r="A1744" s="257"/>
      <c r="B1744" s="232" t="str">
        <f>IF(LEN(A1744)=0,"",INDEX('Smelter Reference List'!$A:$A,MATCH($A1744,'Smelter Reference List'!$E:$E,0)))</f>
        <v/>
      </c>
      <c r="C1744" s="297" t="str">
        <f>IF(LEN(A1744)=0,"",INDEX('Smelter Reference List'!$C:$C,MATCH($A1744,'Smelter Reference List'!$E:$E,0)))</f>
        <v/>
      </c>
      <c r="D1744" s="161" t="str">
        <f ca="1">IF(ISERROR($S1744),"",OFFSET('Smelter Reference List'!$C$4,$S1744-4,0)&amp;"")</f>
        <v/>
      </c>
      <c r="E1744" s="161" t="str">
        <f ca="1">IF(ISERROR($S1744),"",OFFSET('Smelter Reference List'!$D$4,$S1744-4,0)&amp;"")</f>
        <v/>
      </c>
      <c r="F1744" s="161" t="str">
        <f ca="1">IF(ISERROR($S1744),"",OFFSET('Smelter Reference List'!$E$4,$S1744-4,0))</f>
        <v/>
      </c>
      <c r="G1744" s="161" t="str">
        <f ca="1">IF(C1744=$U$4,"Enter smelter details", IF(ISERROR($S1744),"",OFFSET('Smelter Reference List'!$F$4,$S1744-4,0)))</f>
        <v/>
      </c>
      <c r="H1744" s="247" t="str">
        <f ca="1">IF(ISERROR($S1744),"",OFFSET('Smelter Reference List'!$G$4,$S1744-4,0))</f>
        <v/>
      </c>
      <c r="I1744" s="248" t="str">
        <f ca="1">IF(ISERROR($S1744),"",OFFSET('Smelter Reference List'!$H$4,$S1744-4,0))</f>
        <v/>
      </c>
      <c r="J1744" s="248" t="str">
        <f ca="1">IF(ISERROR($S1744),"",OFFSET('Smelter Reference List'!$I$4,$S1744-4,0))</f>
        <v/>
      </c>
      <c r="K1744" s="245"/>
      <c r="L1744" s="245"/>
      <c r="M1744" s="245"/>
      <c r="N1744" s="245"/>
      <c r="O1744" s="245"/>
      <c r="P1744" s="245"/>
      <c r="Q1744" s="246"/>
      <c r="R1744" s="233"/>
      <c r="S1744" s="234" t="e">
        <f>IF(C1744="",NA(),MATCH($B1744&amp;$C1744,'Smelter Reference List'!$J:$J,0))</f>
        <v>#N/A</v>
      </c>
      <c r="T1744" s="235"/>
      <c r="U1744" s="235">
        <f t="shared" ca="1" si="54"/>
        <v>0</v>
      </c>
      <c r="V1744" s="235"/>
      <c r="W1744" s="235"/>
      <c r="Y1744" s="228" t="str">
        <f t="shared" si="55"/>
        <v/>
      </c>
    </row>
    <row r="1745" spans="1:25" s="228" customFormat="1" ht="20.25">
      <c r="A1745" s="257"/>
      <c r="B1745" s="232" t="str">
        <f>IF(LEN(A1745)=0,"",INDEX('Smelter Reference List'!$A:$A,MATCH($A1745,'Smelter Reference List'!$E:$E,0)))</f>
        <v/>
      </c>
      <c r="C1745" s="297" t="str">
        <f>IF(LEN(A1745)=0,"",INDEX('Smelter Reference List'!$C:$C,MATCH($A1745,'Smelter Reference List'!$E:$E,0)))</f>
        <v/>
      </c>
      <c r="D1745" s="161" t="str">
        <f ca="1">IF(ISERROR($S1745),"",OFFSET('Smelter Reference List'!$C$4,$S1745-4,0)&amp;"")</f>
        <v/>
      </c>
      <c r="E1745" s="161" t="str">
        <f ca="1">IF(ISERROR($S1745),"",OFFSET('Smelter Reference List'!$D$4,$S1745-4,0)&amp;"")</f>
        <v/>
      </c>
      <c r="F1745" s="161" t="str">
        <f ca="1">IF(ISERROR($S1745),"",OFFSET('Smelter Reference List'!$E$4,$S1745-4,0))</f>
        <v/>
      </c>
      <c r="G1745" s="161" t="str">
        <f ca="1">IF(C1745=$U$4,"Enter smelter details", IF(ISERROR($S1745),"",OFFSET('Smelter Reference List'!$F$4,$S1745-4,0)))</f>
        <v/>
      </c>
      <c r="H1745" s="247" t="str">
        <f ca="1">IF(ISERROR($S1745),"",OFFSET('Smelter Reference List'!$G$4,$S1745-4,0))</f>
        <v/>
      </c>
      <c r="I1745" s="248" t="str">
        <f ca="1">IF(ISERROR($S1745),"",OFFSET('Smelter Reference List'!$H$4,$S1745-4,0))</f>
        <v/>
      </c>
      <c r="J1745" s="248" t="str">
        <f ca="1">IF(ISERROR($S1745),"",OFFSET('Smelter Reference List'!$I$4,$S1745-4,0))</f>
        <v/>
      </c>
      <c r="K1745" s="245"/>
      <c r="L1745" s="245"/>
      <c r="M1745" s="245"/>
      <c r="N1745" s="245"/>
      <c r="O1745" s="245"/>
      <c r="P1745" s="245"/>
      <c r="Q1745" s="246"/>
      <c r="R1745" s="233"/>
      <c r="S1745" s="234" t="e">
        <f>IF(C1745="",NA(),MATCH($B1745&amp;$C1745,'Smelter Reference List'!$J:$J,0))</f>
        <v>#N/A</v>
      </c>
      <c r="T1745" s="235"/>
      <c r="U1745" s="235">
        <f t="shared" ca="1" si="54"/>
        <v>0</v>
      </c>
      <c r="V1745" s="235"/>
      <c r="W1745" s="235"/>
      <c r="Y1745" s="228" t="str">
        <f t="shared" si="55"/>
        <v/>
      </c>
    </row>
    <row r="1746" spans="1:25" s="228" customFormat="1" ht="20.25">
      <c r="A1746" s="257"/>
      <c r="B1746" s="232" t="str">
        <f>IF(LEN(A1746)=0,"",INDEX('Smelter Reference List'!$A:$A,MATCH($A1746,'Smelter Reference List'!$E:$E,0)))</f>
        <v/>
      </c>
      <c r="C1746" s="297" t="str">
        <f>IF(LEN(A1746)=0,"",INDEX('Smelter Reference List'!$C:$C,MATCH($A1746,'Smelter Reference List'!$E:$E,0)))</f>
        <v/>
      </c>
      <c r="D1746" s="161" t="str">
        <f ca="1">IF(ISERROR($S1746),"",OFFSET('Smelter Reference List'!$C$4,$S1746-4,0)&amp;"")</f>
        <v/>
      </c>
      <c r="E1746" s="161" t="str">
        <f ca="1">IF(ISERROR($S1746),"",OFFSET('Smelter Reference List'!$D$4,$S1746-4,0)&amp;"")</f>
        <v/>
      </c>
      <c r="F1746" s="161" t="str">
        <f ca="1">IF(ISERROR($S1746),"",OFFSET('Smelter Reference List'!$E$4,$S1746-4,0))</f>
        <v/>
      </c>
      <c r="G1746" s="161" t="str">
        <f ca="1">IF(C1746=$U$4,"Enter smelter details", IF(ISERROR($S1746),"",OFFSET('Smelter Reference List'!$F$4,$S1746-4,0)))</f>
        <v/>
      </c>
      <c r="H1746" s="247" t="str">
        <f ca="1">IF(ISERROR($S1746),"",OFFSET('Smelter Reference List'!$G$4,$S1746-4,0))</f>
        <v/>
      </c>
      <c r="I1746" s="248" t="str">
        <f ca="1">IF(ISERROR($S1746),"",OFFSET('Smelter Reference List'!$H$4,$S1746-4,0))</f>
        <v/>
      </c>
      <c r="J1746" s="248" t="str">
        <f ca="1">IF(ISERROR($S1746),"",OFFSET('Smelter Reference List'!$I$4,$S1746-4,0))</f>
        <v/>
      </c>
      <c r="K1746" s="245"/>
      <c r="L1746" s="245"/>
      <c r="M1746" s="245"/>
      <c r="N1746" s="245"/>
      <c r="O1746" s="245"/>
      <c r="P1746" s="245"/>
      <c r="Q1746" s="246"/>
      <c r="R1746" s="233"/>
      <c r="S1746" s="234" t="e">
        <f>IF(C1746="",NA(),MATCH($B1746&amp;$C1746,'Smelter Reference List'!$J:$J,0))</f>
        <v>#N/A</v>
      </c>
      <c r="T1746" s="235"/>
      <c r="U1746" s="235">
        <f t="shared" ca="1" si="54"/>
        <v>0</v>
      </c>
      <c r="V1746" s="235"/>
      <c r="W1746" s="235"/>
      <c r="Y1746" s="228" t="str">
        <f t="shared" si="55"/>
        <v/>
      </c>
    </row>
    <row r="1747" spans="1:25" s="228" customFormat="1" ht="20.25">
      <c r="A1747" s="257"/>
      <c r="B1747" s="232" t="str">
        <f>IF(LEN(A1747)=0,"",INDEX('Smelter Reference List'!$A:$A,MATCH($A1747,'Smelter Reference List'!$E:$E,0)))</f>
        <v/>
      </c>
      <c r="C1747" s="297" t="str">
        <f>IF(LEN(A1747)=0,"",INDEX('Smelter Reference List'!$C:$C,MATCH($A1747,'Smelter Reference List'!$E:$E,0)))</f>
        <v/>
      </c>
      <c r="D1747" s="161" t="str">
        <f ca="1">IF(ISERROR($S1747),"",OFFSET('Smelter Reference List'!$C$4,$S1747-4,0)&amp;"")</f>
        <v/>
      </c>
      <c r="E1747" s="161" t="str">
        <f ca="1">IF(ISERROR($S1747),"",OFFSET('Smelter Reference List'!$D$4,$S1747-4,0)&amp;"")</f>
        <v/>
      </c>
      <c r="F1747" s="161" t="str">
        <f ca="1">IF(ISERROR($S1747),"",OFFSET('Smelter Reference List'!$E$4,$S1747-4,0))</f>
        <v/>
      </c>
      <c r="G1747" s="161" t="str">
        <f ca="1">IF(C1747=$U$4,"Enter smelter details", IF(ISERROR($S1747),"",OFFSET('Smelter Reference List'!$F$4,$S1747-4,0)))</f>
        <v/>
      </c>
      <c r="H1747" s="247" t="str">
        <f ca="1">IF(ISERROR($S1747),"",OFFSET('Smelter Reference List'!$G$4,$S1747-4,0))</f>
        <v/>
      </c>
      <c r="I1747" s="248" t="str">
        <f ca="1">IF(ISERROR($S1747),"",OFFSET('Smelter Reference List'!$H$4,$S1747-4,0))</f>
        <v/>
      </c>
      <c r="J1747" s="248" t="str">
        <f ca="1">IF(ISERROR($S1747),"",OFFSET('Smelter Reference List'!$I$4,$S1747-4,0))</f>
        <v/>
      </c>
      <c r="K1747" s="245"/>
      <c r="L1747" s="245"/>
      <c r="M1747" s="245"/>
      <c r="N1747" s="245"/>
      <c r="O1747" s="245"/>
      <c r="P1747" s="245"/>
      <c r="Q1747" s="246"/>
      <c r="R1747" s="233"/>
      <c r="S1747" s="234" t="e">
        <f>IF(C1747="",NA(),MATCH($B1747&amp;$C1747,'Smelter Reference List'!$J:$J,0))</f>
        <v>#N/A</v>
      </c>
      <c r="T1747" s="235"/>
      <c r="U1747" s="235">
        <f t="shared" ca="1" si="54"/>
        <v>0</v>
      </c>
      <c r="V1747" s="235"/>
      <c r="W1747" s="235"/>
      <c r="Y1747" s="228" t="str">
        <f t="shared" si="55"/>
        <v/>
      </c>
    </row>
    <row r="1748" spans="1:25" s="228" customFormat="1" ht="20.25">
      <c r="A1748" s="257"/>
      <c r="B1748" s="232" t="str">
        <f>IF(LEN(A1748)=0,"",INDEX('Smelter Reference List'!$A:$A,MATCH($A1748,'Smelter Reference List'!$E:$E,0)))</f>
        <v/>
      </c>
      <c r="C1748" s="297" t="str">
        <f>IF(LEN(A1748)=0,"",INDEX('Smelter Reference List'!$C:$C,MATCH($A1748,'Smelter Reference List'!$E:$E,0)))</f>
        <v/>
      </c>
      <c r="D1748" s="161" t="str">
        <f ca="1">IF(ISERROR($S1748),"",OFFSET('Smelter Reference List'!$C$4,$S1748-4,0)&amp;"")</f>
        <v/>
      </c>
      <c r="E1748" s="161" t="str">
        <f ca="1">IF(ISERROR($S1748),"",OFFSET('Smelter Reference List'!$D$4,$S1748-4,0)&amp;"")</f>
        <v/>
      </c>
      <c r="F1748" s="161" t="str">
        <f ca="1">IF(ISERROR($S1748),"",OFFSET('Smelter Reference List'!$E$4,$S1748-4,0))</f>
        <v/>
      </c>
      <c r="G1748" s="161" t="str">
        <f ca="1">IF(C1748=$U$4,"Enter smelter details", IF(ISERROR($S1748),"",OFFSET('Smelter Reference List'!$F$4,$S1748-4,0)))</f>
        <v/>
      </c>
      <c r="H1748" s="247" t="str">
        <f ca="1">IF(ISERROR($S1748),"",OFFSET('Smelter Reference List'!$G$4,$S1748-4,0))</f>
        <v/>
      </c>
      <c r="I1748" s="248" t="str">
        <f ca="1">IF(ISERROR($S1748),"",OFFSET('Smelter Reference List'!$H$4,$S1748-4,0))</f>
        <v/>
      </c>
      <c r="J1748" s="248" t="str">
        <f ca="1">IF(ISERROR($S1748),"",OFFSET('Smelter Reference List'!$I$4,$S1748-4,0))</f>
        <v/>
      </c>
      <c r="K1748" s="245"/>
      <c r="L1748" s="245"/>
      <c r="M1748" s="245"/>
      <c r="N1748" s="245"/>
      <c r="O1748" s="245"/>
      <c r="P1748" s="245"/>
      <c r="Q1748" s="246"/>
      <c r="R1748" s="233"/>
      <c r="S1748" s="234" t="e">
        <f>IF(C1748="",NA(),MATCH($B1748&amp;$C1748,'Smelter Reference List'!$J:$J,0))</f>
        <v>#N/A</v>
      </c>
      <c r="T1748" s="235"/>
      <c r="U1748" s="235">
        <f t="shared" ca="1" si="54"/>
        <v>0</v>
      </c>
      <c r="V1748" s="235"/>
      <c r="W1748" s="235"/>
      <c r="Y1748" s="228" t="str">
        <f t="shared" si="55"/>
        <v/>
      </c>
    </row>
    <row r="1749" spans="1:25" s="228" customFormat="1" ht="20.25">
      <c r="A1749" s="257"/>
      <c r="B1749" s="232" t="str">
        <f>IF(LEN(A1749)=0,"",INDEX('Smelter Reference List'!$A:$A,MATCH($A1749,'Smelter Reference List'!$E:$E,0)))</f>
        <v/>
      </c>
      <c r="C1749" s="297" t="str">
        <f>IF(LEN(A1749)=0,"",INDEX('Smelter Reference List'!$C:$C,MATCH($A1749,'Smelter Reference List'!$E:$E,0)))</f>
        <v/>
      </c>
      <c r="D1749" s="161" t="str">
        <f ca="1">IF(ISERROR($S1749),"",OFFSET('Smelter Reference List'!$C$4,$S1749-4,0)&amp;"")</f>
        <v/>
      </c>
      <c r="E1749" s="161" t="str">
        <f ca="1">IF(ISERROR($S1749),"",OFFSET('Smelter Reference List'!$D$4,$S1749-4,0)&amp;"")</f>
        <v/>
      </c>
      <c r="F1749" s="161" t="str">
        <f ca="1">IF(ISERROR($S1749),"",OFFSET('Smelter Reference List'!$E$4,$S1749-4,0))</f>
        <v/>
      </c>
      <c r="G1749" s="161" t="str">
        <f ca="1">IF(C1749=$U$4,"Enter smelter details", IF(ISERROR($S1749),"",OFFSET('Smelter Reference List'!$F$4,$S1749-4,0)))</f>
        <v/>
      </c>
      <c r="H1749" s="247" t="str">
        <f ca="1">IF(ISERROR($S1749),"",OFFSET('Smelter Reference List'!$G$4,$S1749-4,0))</f>
        <v/>
      </c>
      <c r="I1749" s="248" t="str">
        <f ca="1">IF(ISERROR($S1749),"",OFFSET('Smelter Reference List'!$H$4,$S1749-4,0))</f>
        <v/>
      </c>
      <c r="J1749" s="248" t="str">
        <f ca="1">IF(ISERROR($S1749),"",OFFSET('Smelter Reference List'!$I$4,$S1749-4,0))</f>
        <v/>
      </c>
      <c r="K1749" s="245"/>
      <c r="L1749" s="245"/>
      <c r="M1749" s="245"/>
      <c r="N1749" s="245"/>
      <c r="O1749" s="245"/>
      <c r="P1749" s="245"/>
      <c r="Q1749" s="246"/>
      <c r="R1749" s="233"/>
      <c r="S1749" s="234" t="e">
        <f>IF(C1749="",NA(),MATCH($B1749&amp;$C1749,'Smelter Reference List'!$J:$J,0))</f>
        <v>#N/A</v>
      </c>
      <c r="T1749" s="235"/>
      <c r="U1749" s="235">
        <f t="shared" ca="1" si="54"/>
        <v>0</v>
      </c>
      <c r="V1749" s="235"/>
      <c r="W1749" s="235"/>
      <c r="Y1749" s="228" t="str">
        <f t="shared" si="55"/>
        <v/>
      </c>
    </row>
    <row r="1750" spans="1:25" s="228" customFormat="1" ht="20.25">
      <c r="A1750" s="257"/>
      <c r="B1750" s="232" t="str">
        <f>IF(LEN(A1750)=0,"",INDEX('Smelter Reference List'!$A:$A,MATCH($A1750,'Smelter Reference List'!$E:$E,0)))</f>
        <v/>
      </c>
      <c r="C1750" s="297" t="str">
        <f>IF(LEN(A1750)=0,"",INDEX('Smelter Reference List'!$C:$C,MATCH($A1750,'Smelter Reference List'!$E:$E,0)))</f>
        <v/>
      </c>
      <c r="D1750" s="161" t="str">
        <f ca="1">IF(ISERROR($S1750),"",OFFSET('Smelter Reference List'!$C$4,$S1750-4,0)&amp;"")</f>
        <v/>
      </c>
      <c r="E1750" s="161" t="str">
        <f ca="1">IF(ISERROR($S1750),"",OFFSET('Smelter Reference List'!$D$4,$S1750-4,0)&amp;"")</f>
        <v/>
      </c>
      <c r="F1750" s="161" t="str">
        <f ca="1">IF(ISERROR($S1750),"",OFFSET('Smelter Reference List'!$E$4,$S1750-4,0))</f>
        <v/>
      </c>
      <c r="G1750" s="161" t="str">
        <f ca="1">IF(C1750=$U$4,"Enter smelter details", IF(ISERROR($S1750),"",OFFSET('Smelter Reference List'!$F$4,$S1750-4,0)))</f>
        <v/>
      </c>
      <c r="H1750" s="247" t="str">
        <f ca="1">IF(ISERROR($S1750),"",OFFSET('Smelter Reference List'!$G$4,$S1750-4,0))</f>
        <v/>
      </c>
      <c r="I1750" s="248" t="str">
        <f ca="1">IF(ISERROR($S1750),"",OFFSET('Smelter Reference List'!$H$4,$S1750-4,0))</f>
        <v/>
      </c>
      <c r="J1750" s="248" t="str">
        <f ca="1">IF(ISERROR($S1750),"",OFFSET('Smelter Reference List'!$I$4,$S1750-4,0))</f>
        <v/>
      </c>
      <c r="K1750" s="245"/>
      <c r="L1750" s="245"/>
      <c r="M1750" s="245"/>
      <c r="N1750" s="245"/>
      <c r="O1750" s="245"/>
      <c r="P1750" s="245"/>
      <c r="Q1750" s="246"/>
      <c r="R1750" s="233"/>
      <c r="S1750" s="234" t="e">
        <f>IF(C1750="",NA(),MATCH($B1750&amp;$C1750,'Smelter Reference List'!$J:$J,0))</f>
        <v>#N/A</v>
      </c>
      <c r="T1750" s="235"/>
      <c r="U1750" s="235">
        <f t="shared" ca="1" si="54"/>
        <v>0</v>
      </c>
      <c r="V1750" s="235"/>
      <c r="W1750" s="235"/>
      <c r="Y1750" s="228" t="str">
        <f t="shared" si="55"/>
        <v/>
      </c>
    </row>
    <row r="1751" spans="1:25" s="228" customFormat="1" ht="20.25">
      <c r="A1751" s="257"/>
      <c r="B1751" s="232" t="str">
        <f>IF(LEN(A1751)=0,"",INDEX('Smelter Reference List'!$A:$A,MATCH($A1751,'Smelter Reference List'!$E:$E,0)))</f>
        <v/>
      </c>
      <c r="C1751" s="297" t="str">
        <f>IF(LEN(A1751)=0,"",INDEX('Smelter Reference List'!$C:$C,MATCH($A1751,'Smelter Reference List'!$E:$E,0)))</f>
        <v/>
      </c>
      <c r="D1751" s="161" t="str">
        <f ca="1">IF(ISERROR($S1751),"",OFFSET('Smelter Reference List'!$C$4,$S1751-4,0)&amp;"")</f>
        <v/>
      </c>
      <c r="E1751" s="161" t="str">
        <f ca="1">IF(ISERROR($S1751),"",OFFSET('Smelter Reference List'!$D$4,$S1751-4,0)&amp;"")</f>
        <v/>
      </c>
      <c r="F1751" s="161" t="str">
        <f ca="1">IF(ISERROR($S1751),"",OFFSET('Smelter Reference List'!$E$4,$S1751-4,0))</f>
        <v/>
      </c>
      <c r="G1751" s="161" t="str">
        <f ca="1">IF(C1751=$U$4,"Enter smelter details", IF(ISERROR($S1751),"",OFFSET('Smelter Reference List'!$F$4,$S1751-4,0)))</f>
        <v/>
      </c>
      <c r="H1751" s="247" t="str">
        <f ca="1">IF(ISERROR($S1751),"",OFFSET('Smelter Reference List'!$G$4,$S1751-4,0))</f>
        <v/>
      </c>
      <c r="I1751" s="248" t="str">
        <f ca="1">IF(ISERROR($S1751),"",OFFSET('Smelter Reference List'!$H$4,$S1751-4,0))</f>
        <v/>
      </c>
      <c r="J1751" s="248" t="str">
        <f ca="1">IF(ISERROR($S1751),"",OFFSET('Smelter Reference List'!$I$4,$S1751-4,0))</f>
        <v/>
      </c>
      <c r="K1751" s="245"/>
      <c r="L1751" s="245"/>
      <c r="M1751" s="245"/>
      <c r="N1751" s="245"/>
      <c r="O1751" s="245"/>
      <c r="P1751" s="245"/>
      <c r="Q1751" s="246"/>
      <c r="R1751" s="233"/>
      <c r="S1751" s="234" t="e">
        <f>IF(C1751="",NA(),MATCH($B1751&amp;$C1751,'Smelter Reference List'!$J:$J,0))</f>
        <v>#N/A</v>
      </c>
      <c r="T1751" s="235"/>
      <c r="U1751" s="235">
        <f t="shared" ca="1" si="54"/>
        <v>0</v>
      </c>
      <c r="V1751" s="235"/>
      <c r="W1751" s="235"/>
      <c r="Y1751" s="228" t="str">
        <f t="shared" si="55"/>
        <v/>
      </c>
    </row>
    <row r="1752" spans="1:25" s="228" customFormat="1" ht="20.25">
      <c r="A1752" s="257"/>
      <c r="B1752" s="232" t="str">
        <f>IF(LEN(A1752)=0,"",INDEX('Smelter Reference List'!$A:$A,MATCH($A1752,'Smelter Reference List'!$E:$E,0)))</f>
        <v/>
      </c>
      <c r="C1752" s="297" t="str">
        <f>IF(LEN(A1752)=0,"",INDEX('Smelter Reference List'!$C:$C,MATCH($A1752,'Smelter Reference List'!$E:$E,0)))</f>
        <v/>
      </c>
      <c r="D1752" s="161" t="str">
        <f ca="1">IF(ISERROR($S1752),"",OFFSET('Smelter Reference List'!$C$4,$S1752-4,0)&amp;"")</f>
        <v/>
      </c>
      <c r="E1752" s="161" t="str">
        <f ca="1">IF(ISERROR($S1752),"",OFFSET('Smelter Reference List'!$D$4,$S1752-4,0)&amp;"")</f>
        <v/>
      </c>
      <c r="F1752" s="161" t="str">
        <f ca="1">IF(ISERROR($S1752),"",OFFSET('Smelter Reference List'!$E$4,$S1752-4,0))</f>
        <v/>
      </c>
      <c r="G1752" s="161" t="str">
        <f ca="1">IF(C1752=$U$4,"Enter smelter details", IF(ISERROR($S1752),"",OFFSET('Smelter Reference List'!$F$4,$S1752-4,0)))</f>
        <v/>
      </c>
      <c r="H1752" s="247" t="str">
        <f ca="1">IF(ISERROR($S1752),"",OFFSET('Smelter Reference List'!$G$4,$S1752-4,0))</f>
        <v/>
      </c>
      <c r="I1752" s="248" t="str">
        <f ca="1">IF(ISERROR($S1752),"",OFFSET('Smelter Reference List'!$H$4,$S1752-4,0))</f>
        <v/>
      </c>
      <c r="J1752" s="248" t="str">
        <f ca="1">IF(ISERROR($S1752),"",OFFSET('Smelter Reference List'!$I$4,$S1752-4,0))</f>
        <v/>
      </c>
      <c r="K1752" s="245"/>
      <c r="L1752" s="245"/>
      <c r="M1752" s="245"/>
      <c r="N1752" s="245"/>
      <c r="O1752" s="245"/>
      <c r="P1752" s="245"/>
      <c r="Q1752" s="246"/>
      <c r="R1752" s="233"/>
      <c r="S1752" s="234" t="e">
        <f>IF(C1752="",NA(),MATCH($B1752&amp;$C1752,'Smelter Reference List'!$J:$J,0))</f>
        <v>#N/A</v>
      </c>
      <c r="T1752" s="235"/>
      <c r="U1752" s="235">
        <f t="shared" ca="1" si="54"/>
        <v>0</v>
      </c>
      <c r="V1752" s="235"/>
      <c r="W1752" s="235"/>
      <c r="Y1752" s="228" t="str">
        <f t="shared" si="55"/>
        <v/>
      </c>
    </row>
    <row r="1753" spans="1:25" s="228" customFormat="1" ht="20.25">
      <c r="A1753" s="257"/>
      <c r="B1753" s="232" t="str">
        <f>IF(LEN(A1753)=0,"",INDEX('Smelter Reference List'!$A:$A,MATCH($A1753,'Smelter Reference List'!$E:$E,0)))</f>
        <v/>
      </c>
      <c r="C1753" s="297" t="str">
        <f>IF(LEN(A1753)=0,"",INDEX('Smelter Reference List'!$C:$C,MATCH($A1753,'Smelter Reference List'!$E:$E,0)))</f>
        <v/>
      </c>
      <c r="D1753" s="161" t="str">
        <f ca="1">IF(ISERROR($S1753),"",OFFSET('Smelter Reference List'!$C$4,$S1753-4,0)&amp;"")</f>
        <v/>
      </c>
      <c r="E1753" s="161" t="str">
        <f ca="1">IF(ISERROR($S1753),"",OFFSET('Smelter Reference List'!$D$4,$S1753-4,0)&amp;"")</f>
        <v/>
      </c>
      <c r="F1753" s="161" t="str">
        <f ca="1">IF(ISERROR($S1753),"",OFFSET('Smelter Reference List'!$E$4,$S1753-4,0))</f>
        <v/>
      </c>
      <c r="G1753" s="161" t="str">
        <f ca="1">IF(C1753=$U$4,"Enter smelter details", IF(ISERROR($S1753),"",OFFSET('Smelter Reference List'!$F$4,$S1753-4,0)))</f>
        <v/>
      </c>
      <c r="H1753" s="247" t="str">
        <f ca="1">IF(ISERROR($S1753),"",OFFSET('Smelter Reference List'!$G$4,$S1753-4,0))</f>
        <v/>
      </c>
      <c r="I1753" s="248" t="str">
        <f ca="1">IF(ISERROR($S1753),"",OFFSET('Smelter Reference List'!$H$4,$S1753-4,0))</f>
        <v/>
      </c>
      <c r="J1753" s="248" t="str">
        <f ca="1">IF(ISERROR($S1753),"",OFFSET('Smelter Reference List'!$I$4,$S1753-4,0))</f>
        <v/>
      </c>
      <c r="K1753" s="245"/>
      <c r="L1753" s="245"/>
      <c r="M1753" s="245"/>
      <c r="N1753" s="245"/>
      <c r="O1753" s="245"/>
      <c r="P1753" s="245"/>
      <c r="Q1753" s="246"/>
      <c r="R1753" s="233"/>
      <c r="S1753" s="234" t="e">
        <f>IF(C1753="",NA(),MATCH($B1753&amp;$C1753,'Smelter Reference List'!$J:$J,0))</f>
        <v>#N/A</v>
      </c>
      <c r="T1753" s="235"/>
      <c r="U1753" s="235">
        <f t="shared" ca="1" si="54"/>
        <v>0</v>
      </c>
      <c r="V1753" s="235"/>
      <c r="W1753" s="235"/>
      <c r="Y1753" s="228" t="str">
        <f t="shared" si="55"/>
        <v/>
      </c>
    </row>
    <row r="1754" spans="1:25" s="228" customFormat="1" ht="20.25">
      <c r="A1754" s="257"/>
      <c r="B1754" s="232" t="str">
        <f>IF(LEN(A1754)=0,"",INDEX('Smelter Reference List'!$A:$A,MATCH($A1754,'Smelter Reference List'!$E:$E,0)))</f>
        <v/>
      </c>
      <c r="C1754" s="297" t="str">
        <f>IF(LEN(A1754)=0,"",INDEX('Smelter Reference List'!$C:$C,MATCH($A1754,'Smelter Reference List'!$E:$E,0)))</f>
        <v/>
      </c>
      <c r="D1754" s="161" t="str">
        <f ca="1">IF(ISERROR($S1754),"",OFFSET('Smelter Reference List'!$C$4,$S1754-4,0)&amp;"")</f>
        <v/>
      </c>
      <c r="E1754" s="161" t="str">
        <f ca="1">IF(ISERROR($S1754),"",OFFSET('Smelter Reference List'!$D$4,$S1754-4,0)&amp;"")</f>
        <v/>
      </c>
      <c r="F1754" s="161" t="str">
        <f ca="1">IF(ISERROR($S1754),"",OFFSET('Smelter Reference List'!$E$4,$S1754-4,0))</f>
        <v/>
      </c>
      <c r="G1754" s="161" t="str">
        <f ca="1">IF(C1754=$U$4,"Enter smelter details", IF(ISERROR($S1754),"",OFFSET('Smelter Reference List'!$F$4,$S1754-4,0)))</f>
        <v/>
      </c>
      <c r="H1754" s="247" t="str">
        <f ca="1">IF(ISERROR($S1754),"",OFFSET('Smelter Reference List'!$G$4,$S1754-4,0))</f>
        <v/>
      </c>
      <c r="I1754" s="248" t="str">
        <f ca="1">IF(ISERROR($S1754),"",OFFSET('Smelter Reference List'!$H$4,$S1754-4,0))</f>
        <v/>
      </c>
      <c r="J1754" s="248" t="str">
        <f ca="1">IF(ISERROR($S1754),"",OFFSET('Smelter Reference List'!$I$4,$S1754-4,0))</f>
        <v/>
      </c>
      <c r="K1754" s="245"/>
      <c r="L1754" s="245"/>
      <c r="M1754" s="245"/>
      <c r="N1754" s="245"/>
      <c r="O1754" s="245"/>
      <c r="P1754" s="245"/>
      <c r="Q1754" s="246"/>
      <c r="R1754" s="233"/>
      <c r="S1754" s="234" t="e">
        <f>IF(C1754="",NA(),MATCH($B1754&amp;$C1754,'Smelter Reference List'!$J:$J,0))</f>
        <v>#N/A</v>
      </c>
      <c r="T1754" s="235"/>
      <c r="U1754" s="235">
        <f t="shared" ca="1" si="54"/>
        <v>0</v>
      </c>
      <c r="V1754" s="235"/>
      <c r="W1754" s="235"/>
      <c r="Y1754" s="228" t="str">
        <f t="shared" si="55"/>
        <v/>
      </c>
    </row>
    <row r="1755" spans="1:25" s="228" customFormat="1" ht="20.25">
      <c r="A1755" s="257"/>
      <c r="B1755" s="232" t="str">
        <f>IF(LEN(A1755)=0,"",INDEX('Smelter Reference List'!$A:$A,MATCH($A1755,'Smelter Reference List'!$E:$E,0)))</f>
        <v/>
      </c>
      <c r="C1755" s="297" t="str">
        <f>IF(LEN(A1755)=0,"",INDEX('Smelter Reference List'!$C:$C,MATCH($A1755,'Smelter Reference List'!$E:$E,0)))</f>
        <v/>
      </c>
      <c r="D1755" s="161" t="str">
        <f ca="1">IF(ISERROR($S1755),"",OFFSET('Smelter Reference List'!$C$4,$S1755-4,0)&amp;"")</f>
        <v/>
      </c>
      <c r="E1755" s="161" t="str">
        <f ca="1">IF(ISERROR($S1755),"",OFFSET('Smelter Reference List'!$D$4,$S1755-4,0)&amp;"")</f>
        <v/>
      </c>
      <c r="F1755" s="161" t="str">
        <f ca="1">IF(ISERROR($S1755),"",OFFSET('Smelter Reference List'!$E$4,$S1755-4,0))</f>
        <v/>
      </c>
      <c r="G1755" s="161" t="str">
        <f ca="1">IF(C1755=$U$4,"Enter smelter details", IF(ISERROR($S1755),"",OFFSET('Smelter Reference List'!$F$4,$S1755-4,0)))</f>
        <v/>
      </c>
      <c r="H1755" s="247" t="str">
        <f ca="1">IF(ISERROR($S1755),"",OFFSET('Smelter Reference List'!$G$4,$S1755-4,0))</f>
        <v/>
      </c>
      <c r="I1755" s="248" t="str">
        <f ca="1">IF(ISERROR($S1755),"",OFFSET('Smelter Reference List'!$H$4,$S1755-4,0))</f>
        <v/>
      </c>
      <c r="J1755" s="248" t="str">
        <f ca="1">IF(ISERROR($S1755),"",OFFSET('Smelter Reference List'!$I$4,$S1755-4,0))</f>
        <v/>
      </c>
      <c r="K1755" s="245"/>
      <c r="L1755" s="245"/>
      <c r="M1755" s="245"/>
      <c r="N1755" s="245"/>
      <c r="O1755" s="245"/>
      <c r="P1755" s="245"/>
      <c r="Q1755" s="246"/>
      <c r="R1755" s="233"/>
      <c r="S1755" s="234" t="e">
        <f>IF(C1755="",NA(),MATCH($B1755&amp;$C1755,'Smelter Reference List'!$J:$J,0))</f>
        <v>#N/A</v>
      </c>
      <c r="T1755" s="235"/>
      <c r="U1755" s="235">
        <f t="shared" ca="1" si="54"/>
        <v>0</v>
      </c>
      <c r="V1755" s="235"/>
      <c r="W1755" s="235"/>
      <c r="Y1755" s="228" t="str">
        <f t="shared" si="55"/>
        <v/>
      </c>
    </row>
    <row r="1756" spans="1:25" s="228" customFormat="1" ht="20.25">
      <c r="A1756" s="257"/>
      <c r="B1756" s="232" t="str">
        <f>IF(LEN(A1756)=0,"",INDEX('Smelter Reference List'!$A:$A,MATCH($A1756,'Smelter Reference List'!$E:$E,0)))</f>
        <v/>
      </c>
      <c r="C1756" s="297" t="str">
        <f>IF(LEN(A1756)=0,"",INDEX('Smelter Reference List'!$C:$C,MATCH($A1756,'Smelter Reference List'!$E:$E,0)))</f>
        <v/>
      </c>
      <c r="D1756" s="161" t="str">
        <f ca="1">IF(ISERROR($S1756),"",OFFSET('Smelter Reference List'!$C$4,$S1756-4,0)&amp;"")</f>
        <v/>
      </c>
      <c r="E1756" s="161" t="str">
        <f ca="1">IF(ISERROR($S1756),"",OFFSET('Smelter Reference List'!$D$4,$S1756-4,0)&amp;"")</f>
        <v/>
      </c>
      <c r="F1756" s="161" t="str">
        <f ca="1">IF(ISERROR($S1756),"",OFFSET('Smelter Reference List'!$E$4,$S1756-4,0))</f>
        <v/>
      </c>
      <c r="G1756" s="161" t="str">
        <f ca="1">IF(C1756=$U$4,"Enter smelter details", IF(ISERROR($S1756),"",OFFSET('Smelter Reference List'!$F$4,$S1756-4,0)))</f>
        <v/>
      </c>
      <c r="H1756" s="247" t="str">
        <f ca="1">IF(ISERROR($S1756),"",OFFSET('Smelter Reference List'!$G$4,$S1756-4,0))</f>
        <v/>
      </c>
      <c r="I1756" s="248" t="str">
        <f ca="1">IF(ISERROR($S1756),"",OFFSET('Smelter Reference List'!$H$4,$S1756-4,0))</f>
        <v/>
      </c>
      <c r="J1756" s="248" t="str">
        <f ca="1">IF(ISERROR($S1756),"",OFFSET('Smelter Reference List'!$I$4,$S1756-4,0))</f>
        <v/>
      </c>
      <c r="K1756" s="245"/>
      <c r="L1756" s="245"/>
      <c r="M1756" s="245"/>
      <c r="N1756" s="245"/>
      <c r="O1756" s="245"/>
      <c r="P1756" s="245"/>
      <c r="Q1756" s="246"/>
      <c r="R1756" s="233"/>
      <c r="S1756" s="234" t="e">
        <f>IF(C1756="",NA(),MATCH($B1756&amp;$C1756,'Smelter Reference List'!$J:$J,0))</f>
        <v>#N/A</v>
      </c>
      <c r="T1756" s="235"/>
      <c r="U1756" s="235">
        <f t="shared" ca="1" si="54"/>
        <v>0</v>
      </c>
      <c r="V1756" s="235"/>
      <c r="W1756" s="235"/>
      <c r="Y1756" s="228" t="str">
        <f t="shared" si="55"/>
        <v/>
      </c>
    </row>
    <row r="1757" spans="1:25" s="228" customFormat="1" ht="20.25">
      <c r="A1757" s="257"/>
      <c r="B1757" s="232" t="str">
        <f>IF(LEN(A1757)=0,"",INDEX('Smelter Reference List'!$A:$A,MATCH($A1757,'Smelter Reference List'!$E:$E,0)))</f>
        <v/>
      </c>
      <c r="C1757" s="297" t="str">
        <f>IF(LEN(A1757)=0,"",INDEX('Smelter Reference List'!$C:$C,MATCH($A1757,'Smelter Reference List'!$E:$E,0)))</f>
        <v/>
      </c>
      <c r="D1757" s="161" t="str">
        <f ca="1">IF(ISERROR($S1757),"",OFFSET('Smelter Reference List'!$C$4,$S1757-4,0)&amp;"")</f>
        <v/>
      </c>
      <c r="E1757" s="161" t="str">
        <f ca="1">IF(ISERROR($S1757),"",OFFSET('Smelter Reference List'!$D$4,$S1757-4,0)&amp;"")</f>
        <v/>
      </c>
      <c r="F1757" s="161" t="str">
        <f ca="1">IF(ISERROR($S1757),"",OFFSET('Smelter Reference List'!$E$4,$S1757-4,0))</f>
        <v/>
      </c>
      <c r="G1757" s="161" t="str">
        <f ca="1">IF(C1757=$U$4,"Enter smelter details", IF(ISERROR($S1757),"",OFFSET('Smelter Reference List'!$F$4,$S1757-4,0)))</f>
        <v/>
      </c>
      <c r="H1757" s="247" t="str">
        <f ca="1">IF(ISERROR($S1757),"",OFFSET('Smelter Reference List'!$G$4,$S1757-4,0))</f>
        <v/>
      </c>
      <c r="I1757" s="248" t="str">
        <f ca="1">IF(ISERROR($S1757),"",OFFSET('Smelter Reference List'!$H$4,$S1757-4,0))</f>
        <v/>
      </c>
      <c r="J1757" s="248" t="str">
        <f ca="1">IF(ISERROR($S1757),"",OFFSET('Smelter Reference List'!$I$4,$S1757-4,0))</f>
        <v/>
      </c>
      <c r="K1757" s="245"/>
      <c r="L1757" s="245"/>
      <c r="M1757" s="245"/>
      <c r="N1757" s="245"/>
      <c r="O1757" s="245"/>
      <c r="P1757" s="245"/>
      <c r="Q1757" s="246"/>
      <c r="R1757" s="233"/>
      <c r="S1757" s="234" t="e">
        <f>IF(C1757="",NA(),MATCH($B1757&amp;$C1757,'Smelter Reference List'!$J:$J,0))</f>
        <v>#N/A</v>
      </c>
      <c r="T1757" s="235"/>
      <c r="U1757" s="235">
        <f t="shared" ca="1" si="54"/>
        <v>0</v>
      </c>
      <c r="V1757" s="235"/>
      <c r="W1757" s="235"/>
      <c r="Y1757" s="228" t="str">
        <f t="shared" si="55"/>
        <v/>
      </c>
    </row>
    <row r="1758" spans="1:25" s="228" customFormat="1" ht="20.25">
      <c r="A1758" s="257"/>
      <c r="B1758" s="232" t="str">
        <f>IF(LEN(A1758)=0,"",INDEX('Smelter Reference List'!$A:$A,MATCH($A1758,'Smelter Reference List'!$E:$E,0)))</f>
        <v/>
      </c>
      <c r="C1758" s="297" t="str">
        <f>IF(LEN(A1758)=0,"",INDEX('Smelter Reference List'!$C:$C,MATCH($A1758,'Smelter Reference List'!$E:$E,0)))</f>
        <v/>
      </c>
      <c r="D1758" s="161" t="str">
        <f ca="1">IF(ISERROR($S1758),"",OFFSET('Smelter Reference List'!$C$4,$S1758-4,0)&amp;"")</f>
        <v/>
      </c>
      <c r="E1758" s="161" t="str">
        <f ca="1">IF(ISERROR($S1758),"",OFFSET('Smelter Reference List'!$D$4,$S1758-4,0)&amp;"")</f>
        <v/>
      </c>
      <c r="F1758" s="161" t="str">
        <f ca="1">IF(ISERROR($S1758),"",OFFSET('Smelter Reference List'!$E$4,$S1758-4,0))</f>
        <v/>
      </c>
      <c r="G1758" s="161" t="str">
        <f ca="1">IF(C1758=$U$4,"Enter smelter details", IF(ISERROR($S1758),"",OFFSET('Smelter Reference List'!$F$4,$S1758-4,0)))</f>
        <v/>
      </c>
      <c r="H1758" s="247" t="str">
        <f ca="1">IF(ISERROR($S1758),"",OFFSET('Smelter Reference List'!$G$4,$S1758-4,0))</f>
        <v/>
      </c>
      <c r="I1758" s="248" t="str">
        <f ca="1">IF(ISERROR($S1758),"",OFFSET('Smelter Reference List'!$H$4,$S1758-4,0))</f>
        <v/>
      </c>
      <c r="J1758" s="248" t="str">
        <f ca="1">IF(ISERROR($S1758),"",OFFSET('Smelter Reference List'!$I$4,$S1758-4,0))</f>
        <v/>
      </c>
      <c r="K1758" s="245"/>
      <c r="L1758" s="245"/>
      <c r="M1758" s="245"/>
      <c r="N1758" s="245"/>
      <c r="O1758" s="245"/>
      <c r="P1758" s="245"/>
      <c r="Q1758" s="246"/>
      <c r="R1758" s="233"/>
      <c r="S1758" s="234" t="e">
        <f>IF(C1758="",NA(),MATCH($B1758&amp;$C1758,'Smelter Reference List'!$J:$J,0))</f>
        <v>#N/A</v>
      </c>
      <c r="T1758" s="235"/>
      <c r="U1758" s="235">
        <f t="shared" ca="1" si="54"/>
        <v>0</v>
      </c>
      <c r="V1758" s="235"/>
      <c r="W1758" s="235"/>
      <c r="Y1758" s="228" t="str">
        <f t="shared" si="55"/>
        <v/>
      </c>
    </row>
    <row r="1759" spans="1:25" s="228" customFormat="1" ht="20.25">
      <c r="A1759" s="257"/>
      <c r="B1759" s="232" t="str">
        <f>IF(LEN(A1759)=0,"",INDEX('Smelter Reference List'!$A:$A,MATCH($A1759,'Smelter Reference List'!$E:$E,0)))</f>
        <v/>
      </c>
      <c r="C1759" s="297" t="str">
        <f>IF(LEN(A1759)=0,"",INDEX('Smelter Reference List'!$C:$C,MATCH($A1759,'Smelter Reference List'!$E:$E,0)))</f>
        <v/>
      </c>
      <c r="D1759" s="161" t="str">
        <f ca="1">IF(ISERROR($S1759),"",OFFSET('Smelter Reference List'!$C$4,$S1759-4,0)&amp;"")</f>
        <v/>
      </c>
      <c r="E1759" s="161" t="str">
        <f ca="1">IF(ISERROR($S1759),"",OFFSET('Smelter Reference List'!$D$4,$S1759-4,0)&amp;"")</f>
        <v/>
      </c>
      <c r="F1759" s="161" t="str">
        <f ca="1">IF(ISERROR($S1759),"",OFFSET('Smelter Reference List'!$E$4,$S1759-4,0))</f>
        <v/>
      </c>
      <c r="G1759" s="161" t="str">
        <f ca="1">IF(C1759=$U$4,"Enter smelter details", IF(ISERROR($S1759),"",OFFSET('Smelter Reference List'!$F$4,$S1759-4,0)))</f>
        <v/>
      </c>
      <c r="H1759" s="247" t="str">
        <f ca="1">IF(ISERROR($S1759),"",OFFSET('Smelter Reference List'!$G$4,$S1759-4,0))</f>
        <v/>
      </c>
      <c r="I1759" s="248" t="str">
        <f ca="1">IF(ISERROR($S1759),"",OFFSET('Smelter Reference List'!$H$4,$S1759-4,0))</f>
        <v/>
      </c>
      <c r="J1759" s="248" t="str">
        <f ca="1">IF(ISERROR($S1759),"",OFFSET('Smelter Reference List'!$I$4,$S1759-4,0))</f>
        <v/>
      </c>
      <c r="K1759" s="245"/>
      <c r="L1759" s="245"/>
      <c r="M1759" s="245"/>
      <c r="N1759" s="245"/>
      <c r="O1759" s="245"/>
      <c r="P1759" s="245"/>
      <c r="Q1759" s="246"/>
      <c r="R1759" s="233"/>
      <c r="S1759" s="234" t="e">
        <f>IF(C1759="",NA(),MATCH($B1759&amp;$C1759,'Smelter Reference List'!$J:$J,0))</f>
        <v>#N/A</v>
      </c>
      <c r="T1759" s="235"/>
      <c r="U1759" s="235">
        <f t="shared" ca="1" si="54"/>
        <v>0</v>
      </c>
      <c r="V1759" s="235"/>
      <c r="W1759" s="235"/>
      <c r="Y1759" s="228" t="str">
        <f t="shared" si="55"/>
        <v/>
      </c>
    </row>
    <row r="1760" spans="1:25" s="228" customFormat="1" ht="20.25">
      <c r="A1760" s="257"/>
      <c r="B1760" s="232" t="str">
        <f>IF(LEN(A1760)=0,"",INDEX('Smelter Reference List'!$A:$A,MATCH($A1760,'Smelter Reference List'!$E:$E,0)))</f>
        <v/>
      </c>
      <c r="C1760" s="297" t="str">
        <f>IF(LEN(A1760)=0,"",INDEX('Smelter Reference List'!$C:$C,MATCH($A1760,'Smelter Reference List'!$E:$E,0)))</f>
        <v/>
      </c>
      <c r="D1760" s="161" t="str">
        <f ca="1">IF(ISERROR($S1760),"",OFFSET('Smelter Reference List'!$C$4,$S1760-4,0)&amp;"")</f>
        <v/>
      </c>
      <c r="E1760" s="161" t="str">
        <f ca="1">IF(ISERROR($S1760),"",OFFSET('Smelter Reference List'!$D$4,$S1760-4,0)&amp;"")</f>
        <v/>
      </c>
      <c r="F1760" s="161" t="str">
        <f ca="1">IF(ISERROR($S1760),"",OFFSET('Smelter Reference List'!$E$4,$S1760-4,0))</f>
        <v/>
      </c>
      <c r="G1760" s="161" t="str">
        <f ca="1">IF(C1760=$U$4,"Enter smelter details", IF(ISERROR($S1760),"",OFFSET('Smelter Reference List'!$F$4,$S1760-4,0)))</f>
        <v/>
      </c>
      <c r="H1760" s="247" t="str">
        <f ca="1">IF(ISERROR($S1760),"",OFFSET('Smelter Reference List'!$G$4,$S1760-4,0))</f>
        <v/>
      </c>
      <c r="I1760" s="248" t="str">
        <f ca="1">IF(ISERROR($S1760),"",OFFSET('Smelter Reference List'!$H$4,$S1760-4,0))</f>
        <v/>
      </c>
      <c r="J1760" s="248" t="str">
        <f ca="1">IF(ISERROR($S1760),"",OFFSET('Smelter Reference List'!$I$4,$S1760-4,0))</f>
        <v/>
      </c>
      <c r="K1760" s="245"/>
      <c r="L1760" s="245"/>
      <c r="M1760" s="245"/>
      <c r="N1760" s="245"/>
      <c r="O1760" s="245"/>
      <c r="P1760" s="245"/>
      <c r="Q1760" s="246"/>
      <c r="R1760" s="233"/>
      <c r="S1760" s="234" t="e">
        <f>IF(C1760="",NA(),MATCH($B1760&amp;$C1760,'Smelter Reference List'!$J:$J,0))</f>
        <v>#N/A</v>
      </c>
      <c r="T1760" s="235"/>
      <c r="U1760" s="235">
        <f t="shared" ca="1" si="54"/>
        <v>0</v>
      </c>
      <c r="V1760" s="235"/>
      <c r="W1760" s="235"/>
      <c r="Y1760" s="228" t="str">
        <f t="shared" si="55"/>
        <v/>
      </c>
    </row>
    <row r="1761" spans="1:25" s="228" customFormat="1" ht="20.25">
      <c r="A1761" s="257"/>
      <c r="B1761" s="232" t="str">
        <f>IF(LEN(A1761)=0,"",INDEX('Smelter Reference List'!$A:$A,MATCH($A1761,'Smelter Reference List'!$E:$E,0)))</f>
        <v/>
      </c>
      <c r="C1761" s="297" t="str">
        <f>IF(LEN(A1761)=0,"",INDEX('Smelter Reference List'!$C:$C,MATCH($A1761,'Smelter Reference List'!$E:$E,0)))</f>
        <v/>
      </c>
      <c r="D1761" s="161" t="str">
        <f ca="1">IF(ISERROR($S1761),"",OFFSET('Smelter Reference List'!$C$4,$S1761-4,0)&amp;"")</f>
        <v/>
      </c>
      <c r="E1761" s="161" t="str">
        <f ca="1">IF(ISERROR($S1761),"",OFFSET('Smelter Reference List'!$D$4,$S1761-4,0)&amp;"")</f>
        <v/>
      </c>
      <c r="F1761" s="161" t="str">
        <f ca="1">IF(ISERROR($S1761),"",OFFSET('Smelter Reference List'!$E$4,$S1761-4,0))</f>
        <v/>
      </c>
      <c r="G1761" s="161" t="str">
        <f ca="1">IF(C1761=$U$4,"Enter smelter details", IF(ISERROR($S1761),"",OFFSET('Smelter Reference List'!$F$4,$S1761-4,0)))</f>
        <v/>
      </c>
      <c r="H1761" s="247" t="str">
        <f ca="1">IF(ISERROR($S1761),"",OFFSET('Smelter Reference List'!$G$4,$S1761-4,0))</f>
        <v/>
      </c>
      <c r="I1761" s="248" t="str">
        <f ca="1">IF(ISERROR($S1761),"",OFFSET('Smelter Reference List'!$H$4,$S1761-4,0))</f>
        <v/>
      </c>
      <c r="J1761" s="248" t="str">
        <f ca="1">IF(ISERROR($S1761),"",OFFSET('Smelter Reference List'!$I$4,$S1761-4,0))</f>
        <v/>
      </c>
      <c r="K1761" s="245"/>
      <c r="L1761" s="245"/>
      <c r="M1761" s="245"/>
      <c r="N1761" s="245"/>
      <c r="O1761" s="245"/>
      <c r="P1761" s="245"/>
      <c r="Q1761" s="246"/>
      <c r="R1761" s="233"/>
      <c r="S1761" s="234" t="e">
        <f>IF(C1761="",NA(),MATCH($B1761&amp;$C1761,'Smelter Reference List'!$J:$J,0))</f>
        <v>#N/A</v>
      </c>
      <c r="T1761" s="235"/>
      <c r="U1761" s="235">
        <f t="shared" ca="1" si="54"/>
        <v>0</v>
      </c>
      <c r="V1761" s="235"/>
      <c r="W1761" s="235"/>
      <c r="Y1761" s="228" t="str">
        <f t="shared" si="55"/>
        <v/>
      </c>
    </row>
    <row r="1762" spans="1:25" s="228" customFormat="1" ht="20.25">
      <c r="A1762" s="257"/>
      <c r="B1762" s="232" t="str">
        <f>IF(LEN(A1762)=0,"",INDEX('Smelter Reference List'!$A:$A,MATCH($A1762,'Smelter Reference List'!$E:$E,0)))</f>
        <v/>
      </c>
      <c r="C1762" s="297" t="str">
        <f>IF(LEN(A1762)=0,"",INDEX('Smelter Reference List'!$C:$C,MATCH($A1762,'Smelter Reference List'!$E:$E,0)))</f>
        <v/>
      </c>
      <c r="D1762" s="161" t="str">
        <f ca="1">IF(ISERROR($S1762),"",OFFSET('Smelter Reference List'!$C$4,$S1762-4,0)&amp;"")</f>
        <v/>
      </c>
      <c r="E1762" s="161" t="str">
        <f ca="1">IF(ISERROR($S1762),"",OFFSET('Smelter Reference List'!$D$4,$S1762-4,0)&amp;"")</f>
        <v/>
      </c>
      <c r="F1762" s="161" t="str">
        <f ca="1">IF(ISERROR($S1762),"",OFFSET('Smelter Reference List'!$E$4,$S1762-4,0))</f>
        <v/>
      </c>
      <c r="G1762" s="161" t="str">
        <f ca="1">IF(C1762=$U$4,"Enter smelter details", IF(ISERROR($S1762),"",OFFSET('Smelter Reference List'!$F$4,$S1762-4,0)))</f>
        <v/>
      </c>
      <c r="H1762" s="247" t="str">
        <f ca="1">IF(ISERROR($S1762),"",OFFSET('Smelter Reference List'!$G$4,$S1762-4,0))</f>
        <v/>
      </c>
      <c r="I1762" s="248" t="str">
        <f ca="1">IF(ISERROR($S1762),"",OFFSET('Smelter Reference List'!$H$4,$S1762-4,0))</f>
        <v/>
      </c>
      <c r="J1762" s="248" t="str">
        <f ca="1">IF(ISERROR($S1762),"",OFFSET('Smelter Reference List'!$I$4,$S1762-4,0))</f>
        <v/>
      </c>
      <c r="K1762" s="245"/>
      <c r="L1762" s="245"/>
      <c r="M1762" s="245"/>
      <c r="N1762" s="245"/>
      <c r="O1762" s="245"/>
      <c r="P1762" s="245"/>
      <c r="Q1762" s="246"/>
      <c r="R1762" s="233"/>
      <c r="S1762" s="234" t="e">
        <f>IF(C1762="",NA(),MATCH($B1762&amp;$C1762,'Smelter Reference List'!$J:$J,0))</f>
        <v>#N/A</v>
      </c>
      <c r="T1762" s="235"/>
      <c r="U1762" s="235">
        <f t="shared" ca="1" si="54"/>
        <v>0</v>
      </c>
      <c r="V1762" s="235"/>
      <c r="W1762" s="235"/>
      <c r="Y1762" s="228" t="str">
        <f t="shared" si="55"/>
        <v/>
      </c>
    </row>
    <row r="1763" spans="1:25" s="228" customFormat="1" ht="20.25">
      <c r="A1763" s="257"/>
      <c r="B1763" s="232" t="str">
        <f>IF(LEN(A1763)=0,"",INDEX('Smelter Reference List'!$A:$A,MATCH($A1763,'Smelter Reference List'!$E:$E,0)))</f>
        <v/>
      </c>
      <c r="C1763" s="297" t="str">
        <f>IF(LEN(A1763)=0,"",INDEX('Smelter Reference List'!$C:$C,MATCH($A1763,'Smelter Reference List'!$E:$E,0)))</f>
        <v/>
      </c>
      <c r="D1763" s="161" t="str">
        <f ca="1">IF(ISERROR($S1763),"",OFFSET('Smelter Reference List'!$C$4,$S1763-4,0)&amp;"")</f>
        <v/>
      </c>
      <c r="E1763" s="161" t="str">
        <f ca="1">IF(ISERROR($S1763),"",OFFSET('Smelter Reference List'!$D$4,$S1763-4,0)&amp;"")</f>
        <v/>
      </c>
      <c r="F1763" s="161" t="str">
        <f ca="1">IF(ISERROR($S1763),"",OFFSET('Smelter Reference List'!$E$4,$S1763-4,0))</f>
        <v/>
      </c>
      <c r="G1763" s="161" t="str">
        <f ca="1">IF(C1763=$U$4,"Enter smelter details", IF(ISERROR($S1763),"",OFFSET('Smelter Reference List'!$F$4,$S1763-4,0)))</f>
        <v/>
      </c>
      <c r="H1763" s="247" t="str">
        <f ca="1">IF(ISERROR($S1763),"",OFFSET('Smelter Reference List'!$G$4,$S1763-4,0))</f>
        <v/>
      </c>
      <c r="I1763" s="248" t="str">
        <f ca="1">IF(ISERROR($S1763),"",OFFSET('Smelter Reference List'!$H$4,$S1763-4,0))</f>
        <v/>
      </c>
      <c r="J1763" s="248" t="str">
        <f ca="1">IF(ISERROR($S1763),"",OFFSET('Smelter Reference List'!$I$4,$S1763-4,0))</f>
        <v/>
      </c>
      <c r="K1763" s="245"/>
      <c r="L1763" s="245"/>
      <c r="M1763" s="245"/>
      <c r="N1763" s="245"/>
      <c r="O1763" s="245"/>
      <c r="P1763" s="245"/>
      <c r="Q1763" s="246"/>
      <c r="R1763" s="233"/>
      <c r="S1763" s="234" t="e">
        <f>IF(C1763="",NA(),MATCH($B1763&amp;$C1763,'Smelter Reference List'!$J:$J,0))</f>
        <v>#N/A</v>
      </c>
      <c r="T1763" s="235"/>
      <c r="U1763" s="235">
        <f t="shared" ca="1" si="54"/>
        <v>0</v>
      </c>
      <c r="V1763" s="235"/>
      <c r="W1763" s="235"/>
      <c r="Y1763" s="228" t="str">
        <f t="shared" si="55"/>
        <v/>
      </c>
    </row>
    <row r="1764" spans="1:25" s="228" customFormat="1" ht="20.25">
      <c r="A1764" s="257"/>
      <c r="B1764" s="232" t="str">
        <f>IF(LEN(A1764)=0,"",INDEX('Smelter Reference List'!$A:$A,MATCH($A1764,'Smelter Reference List'!$E:$E,0)))</f>
        <v/>
      </c>
      <c r="C1764" s="297" t="str">
        <f>IF(LEN(A1764)=0,"",INDEX('Smelter Reference List'!$C:$C,MATCH($A1764,'Smelter Reference List'!$E:$E,0)))</f>
        <v/>
      </c>
      <c r="D1764" s="161" t="str">
        <f ca="1">IF(ISERROR($S1764),"",OFFSET('Smelter Reference List'!$C$4,$S1764-4,0)&amp;"")</f>
        <v/>
      </c>
      <c r="E1764" s="161" t="str">
        <f ca="1">IF(ISERROR($S1764),"",OFFSET('Smelter Reference List'!$D$4,$S1764-4,0)&amp;"")</f>
        <v/>
      </c>
      <c r="F1764" s="161" t="str">
        <f ca="1">IF(ISERROR($S1764),"",OFFSET('Smelter Reference List'!$E$4,$S1764-4,0))</f>
        <v/>
      </c>
      <c r="G1764" s="161" t="str">
        <f ca="1">IF(C1764=$U$4,"Enter smelter details", IF(ISERROR($S1764),"",OFFSET('Smelter Reference List'!$F$4,$S1764-4,0)))</f>
        <v/>
      </c>
      <c r="H1764" s="247" t="str">
        <f ca="1">IF(ISERROR($S1764),"",OFFSET('Smelter Reference List'!$G$4,$S1764-4,0))</f>
        <v/>
      </c>
      <c r="I1764" s="248" t="str">
        <f ca="1">IF(ISERROR($S1764),"",OFFSET('Smelter Reference List'!$H$4,$S1764-4,0))</f>
        <v/>
      </c>
      <c r="J1764" s="248" t="str">
        <f ca="1">IF(ISERROR($S1764),"",OFFSET('Smelter Reference List'!$I$4,$S1764-4,0))</f>
        <v/>
      </c>
      <c r="K1764" s="245"/>
      <c r="L1764" s="245"/>
      <c r="M1764" s="245"/>
      <c r="N1764" s="245"/>
      <c r="O1764" s="245"/>
      <c r="P1764" s="245"/>
      <c r="Q1764" s="246"/>
      <c r="R1764" s="233"/>
      <c r="S1764" s="234" t="e">
        <f>IF(C1764="",NA(),MATCH($B1764&amp;$C1764,'Smelter Reference List'!$J:$J,0))</f>
        <v>#N/A</v>
      </c>
      <c r="T1764" s="235"/>
      <c r="U1764" s="235">
        <f t="shared" ca="1" si="54"/>
        <v>0</v>
      </c>
      <c r="V1764" s="235"/>
      <c r="W1764" s="235"/>
      <c r="Y1764" s="228" t="str">
        <f t="shared" si="55"/>
        <v/>
      </c>
    </row>
    <row r="1765" spans="1:25" s="228" customFormat="1" ht="20.25">
      <c r="A1765" s="257"/>
      <c r="B1765" s="232" t="str">
        <f>IF(LEN(A1765)=0,"",INDEX('Smelter Reference List'!$A:$A,MATCH($A1765,'Smelter Reference List'!$E:$E,0)))</f>
        <v/>
      </c>
      <c r="C1765" s="297" t="str">
        <f>IF(LEN(A1765)=0,"",INDEX('Smelter Reference List'!$C:$C,MATCH($A1765,'Smelter Reference List'!$E:$E,0)))</f>
        <v/>
      </c>
      <c r="D1765" s="161" t="str">
        <f ca="1">IF(ISERROR($S1765),"",OFFSET('Smelter Reference List'!$C$4,$S1765-4,0)&amp;"")</f>
        <v/>
      </c>
      <c r="E1765" s="161" t="str">
        <f ca="1">IF(ISERROR($S1765),"",OFFSET('Smelter Reference List'!$D$4,$S1765-4,0)&amp;"")</f>
        <v/>
      </c>
      <c r="F1765" s="161" t="str">
        <f ca="1">IF(ISERROR($S1765),"",OFFSET('Smelter Reference List'!$E$4,$S1765-4,0))</f>
        <v/>
      </c>
      <c r="G1765" s="161" t="str">
        <f ca="1">IF(C1765=$U$4,"Enter smelter details", IF(ISERROR($S1765),"",OFFSET('Smelter Reference List'!$F$4,$S1765-4,0)))</f>
        <v/>
      </c>
      <c r="H1765" s="247" t="str">
        <f ca="1">IF(ISERROR($S1765),"",OFFSET('Smelter Reference List'!$G$4,$S1765-4,0))</f>
        <v/>
      </c>
      <c r="I1765" s="248" t="str">
        <f ca="1">IF(ISERROR($S1765),"",OFFSET('Smelter Reference List'!$H$4,$S1765-4,0))</f>
        <v/>
      </c>
      <c r="J1765" s="248" t="str">
        <f ca="1">IF(ISERROR($S1765),"",OFFSET('Smelter Reference List'!$I$4,$S1765-4,0))</f>
        <v/>
      </c>
      <c r="K1765" s="245"/>
      <c r="L1765" s="245"/>
      <c r="M1765" s="245"/>
      <c r="N1765" s="245"/>
      <c r="O1765" s="245"/>
      <c r="P1765" s="245"/>
      <c r="Q1765" s="246"/>
      <c r="R1765" s="233"/>
      <c r="S1765" s="234" t="e">
        <f>IF(C1765="",NA(),MATCH($B1765&amp;$C1765,'Smelter Reference List'!$J:$J,0))</f>
        <v>#N/A</v>
      </c>
      <c r="T1765" s="235"/>
      <c r="U1765" s="235">
        <f t="shared" ca="1" si="54"/>
        <v>0</v>
      </c>
      <c r="V1765" s="235"/>
      <c r="W1765" s="235"/>
      <c r="Y1765" s="228" t="str">
        <f t="shared" si="55"/>
        <v/>
      </c>
    </row>
    <row r="1766" spans="1:25" s="228" customFormat="1" ht="20.25">
      <c r="A1766" s="257"/>
      <c r="B1766" s="232" t="str">
        <f>IF(LEN(A1766)=0,"",INDEX('Smelter Reference List'!$A:$A,MATCH($A1766,'Smelter Reference List'!$E:$E,0)))</f>
        <v/>
      </c>
      <c r="C1766" s="297" t="str">
        <f>IF(LEN(A1766)=0,"",INDEX('Smelter Reference List'!$C:$C,MATCH($A1766,'Smelter Reference List'!$E:$E,0)))</f>
        <v/>
      </c>
      <c r="D1766" s="161" t="str">
        <f ca="1">IF(ISERROR($S1766),"",OFFSET('Smelter Reference List'!$C$4,$S1766-4,0)&amp;"")</f>
        <v/>
      </c>
      <c r="E1766" s="161" t="str">
        <f ca="1">IF(ISERROR($S1766),"",OFFSET('Smelter Reference List'!$D$4,$S1766-4,0)&amp;"")</f>
        <v/>
      </c>
      <c r="F1766" s="161" t="str">
        <f ca="1">IF(ISERROR($S1766),"",OFFSET('Smelter Reference List'!$E$4,$S1766-4,0))</f>
        <v/>
      </c>
      <c r="G1766" s="161" t="str">
        <f ca="1">IF(C1766=$U$4,"Enter smelter details", IF(ISERROR($S1766),"",OFFSET('Smelter Reference List'!$F$4,$S1766-4,0)))</f>
        <v/>
      </c>
      <c r="H1766" s="247" t="str">
        <f ca="1">IF(ISERROR($S1766),"",OFFSET('Smelter Reference List'!$G$4,$S1766-4,0))</f>
        <v/>
      </c>
      <c r="I1766" s="248" t="str">
        <f ca="1">IF(ISERROR($S1766),"",OFFSET('Smelter Reference List'!$H$4,$S1766-4,0))</f>
        <v/>
      </c>
      <c r="J1766" s="248" t="str">
        <f ca="1">IF(ISERROR($S1766),"",OFFSET('Smelter Reference List'!$I$4,$S1766-4,0))</f>
        <v/>
      </c>
      <c r="K1766" s="245"/>
      <c r="L1766" s="245"/>
      <c r="M1766" s="245"/>
      <c r="N1766" s="245"/>
      <c r="O1766" s="245"/>
      <c r="P1766" s="245"/>
      <c r="Q1766" s="246"/>
      <c r="R1766" s="233"/>
      <c r="S1766" s="234" t="e">
        <f>IF(C1766="",NA(),MATCH($B1766&amp;$C1766,'Smelter Reference List'!$J:$J,0))</f>
        <v>#N/A</v>
      </c>
      <c r="T1766" s="235"/>
      <c r="U1766" s="235">
        <f t="shared" ca="1" si="54"/>
        <v>0</v>
      </c>
      <c r="V1766" s="235"/>
      <c r="W1766" s="235"/>
      <c r="Y1766" s="228" t="str">
        <f t="shared" si="55"/>
        <v/>
      </c>
    </row>
    <row r="1767" spans="1:25" s="228" customFormat="1" ht="20.25">
      <c r="A1767" s="257"/>
      <c r="B1767" s="232" t="str">
        <f>IF(LEN(A1767)=0,"",INDEX('Smelter Reference List'!$A:$A,MATCH($A1767,'Smelter Reference List'!$E:$E,0)))</f>
        <v/>
      </c>
      <c r="C1767" s="297" t="str">
        <f>IF(LEN(A1767)=0,"",INDEX('Smelter Reference List'!$C:$C,MATCH($A1767,'Smelter Reference List'!$E:$E,0)))</f>
        <v/>
      </c>
      <c r="D1767" s="161" t="str">
        <f ca="1">IF(ISERROR($S1767),"",OFFSET('Smelter Reference List'!$C$4,$S1767-4,0)&amp;"")</f>
        <v/>
      </c>
      <c r="E1767" s="161" t="str">
        <f ca="1">IF(ISERROR($S1767),"",OFFSET('Smelter Reference List'!$D$4,$S1767-4,0)&amp;"")</f>
        <v/>
      </c>
      <c r="F1767" s="161" t="str">
        <f ca="1">IF(ISERROR($S1767),"",OFFSET('Smelter Reference List'!$E$4,$S1767-4,0))</f>
        <v/>
      </c>
      <c r="G1767" s="161" t="str">
        <f ca="1">IF(C1767=$U$4,"Enter smelter details", IF(ISERROR($S1767),"",OFFSET('Smelter Reference List'!$F$4,$S1767-4,0)))</f>
        <v/>
      </c>
      <c r="H1767" s="247" t="str">
        <f ca="1">IF(ISERROR($S1767),"",OFFSET('Smelter Reference List'!$G$4,$S1767-4,0))</f>
        <v/>
      </c>
      <c r="I1767" s="248" t="str">
        <f ca="1">IF(ISERROR($S1767),"",OFFSET('Smelter Reference List'!$H$4,$S1767-4,0))</f>
        <v/>
      </c>
      <c r="J1767" s="248" t="str">
        <f ca="1">IF(ISERROR($S1767),"",OFFSET('Smelter Reference List'!$I$4,$S1767-4,0))</f>
        <v/>
      </c>
      <c r="K1767" s="245"/>
      <c r="L1767" s="245"/>
      <c r="M1767" s="245"/>
      <c r="N1767" s="245"/>
      <c r="O1767" s="245"/>
      <c r="P1767" s="245"/>
      <c r="Q1767" s="246"/>
      <c r="R1767" s="233"/>
      <c r="S1767" s="234" t="e">
        <f>IF(C1767="",NA(),MATCH($B1767&amp;$C1767,'Smelter Reference List'!$J:$J,0))</f>
        <v>#N/A</v>
      </c>
      <c r="T1767" s="235"/>
      <c r="U1767" s="235">
        <f t="shared" ca="1" si="54"/>
        <v>0</v>
      </c>
      <c r="V1767" s="235"/>
      <c r="W1767" s="235"/>
      <c r="Y1767" s="228" t="str">
        <f t="shared" si="55"/>
        <v/>
      </c>
    </row>
    <row r="1768" spans="1:25" s="228" customFormat="1" ht="20.25">
      <c r="A1768" s="257"/>
      <c r="B1768" s="232" t="str">
        <f>IF(LEN(A1768)=0,"",INDEX('Smelter Reference List'!$A:$A,MATCH($A1768,'Smelter Reference List'!$E:$E,0)))</f>
        <v/>
      </c>
      <c r="C1768" s="297" t="str">
        <f>IF(LEN(A1768)=0,"",INDEX('Smelter Reference List'!$C:$C,MATCH($A1768,'Smelter Reference List'!$E:$E,0)))</f>
        <v/>
      </c>
      <c r="D1768" s="161" t="str">
        <f ca="1">IF(ISERROR($S1768),"",OFFSET('Smelter Reference List'!$C$4,$S1768-4,0)&amp;"")</f>
        <v/>
      </c>
      <c r="E1768" s="161" t="str">
        <f ca="1">IF(ISERROR($S1768),"",OFFSET('Smelter Reference List'!$D$4,$S1768-4,0)&amp;"")</f>
        <v/>
      </c>
      <c r="F1768" s="161" t="str">
        <f ca="1">IF(ISERROR($S1768),"",OFFSET('Smelter Reference List'!$E$4,$S1768-4,0))</f>
        <v/>
      </c>
      <c r="G1768" s="161" t="str">
        <f ca="1">IF(C1768=$U$4,"Enter smelter details", IF(ISERROR($S1768),"",OFFSET('Smelter Reference List'!$F$4,$S1768-4,0)))</f>
        <v/>
      </c>
      <c r="H1768" s="247" t="str">
        <f ca="1">IF(ISERROR($S1768),"",OFFSET('Smelter Reference List'!$G$4,$S1768-4,0))</f>
        <v/>
      </c>
      <c r="I1768" s="248" t="str">
        <f ca="1">IF(ISERROR($S1768),"",OFFSET('Smelter Reference List'!$H$4,$S1768-4,0))</f>
        <v/>
      </c>
      <c r="J1768" s="248" t="str">
        <f ca="1">IF(ISERROR($S1768),"",OFFSET('Smelter Reference List'!$I$4,$S1768-4,0))</f>
        <v/>
      </c>
      <c r="K1768" s="245"/>
      <c r="L1768" s="245"/>
      <c r="M1768" s="245"/>
      <c r="N1768" s="245"/>
      <c r="O1768" s="245"/>
      <c r="P1768" s="245"/>
      <c r="Q1768" s="246"/>
      <c r="R1768" s="233"/>
      <c r="S1768" s="234" t="e">
        <f>IF(C1768="",NA(),MATCH($B1768&amp;$C1768,'Smelter Reference List'!$J:$J,0))</f>
        <v>#N/A</v>
      </c>
      <c r="T1768" s="235"/>
      <c r="U1768" s="235">
        <f t="shared" ca="1" si="54"/>
        <v>0</v>
      </c>
      <c r="V1768" s="235"/>
      <c r="W1768" s="235"/>
      <c r="Y1768" s="228" t="str">
        <f t="shared" si="55"/>
        <v/>
      </c>
    </row>
    <row r="1769" spans="1:25" s="228" customFormat="1" ht="20.25">
      <c r="A1769" s="257"/>
      <c r="B1769" s="232" t="str">
        <f>IF(LEN(A1769)=0,"",INDEX('Smelter Reference List'!$A:$A,MATCH($A1769,'Smelter Reference List'!$E:$E,0)))</f>
        <v/>
      </c>
      <c r="C1769" s="297" t="str">
        <f>IF(LEN(A1769)=0,"",INDEX('Smelter Reference List'!$C:$C,MATCH($A1769,'Smelter Reference List'!$E:$E,0)))</f>
        <v/>
      </c>
      <c r="D1769" s="161" t="str">
        <f ca="1">IF(ISERROR($S1769),"",OFFSET('Smelter Reference List'!$C$4,$S1769-4,0)&amp;"")</f>
        <v/>
      </c>
      <c r="E1769" s="161" t="str">
        <f ca="1">IF(ISERROR($S1769),"",OFFSET('Smelter Reference List'!$D$4,$S1769-4,0)&amp;"")</f>
        <v/>
      </c>
      <c r="F1769" s="161" t="str">
        <f ca="1">IF(ISERROR($S1769),"",OFFSET('Smelter Reference List'!$E$4,$S1769-4,0))</f>
        <v/>
      </c>
      <c r="G1769" s="161" t="str">
        <f ca="1">IF(C1769=$U$4,"Enter smelter details", IF(ISERROR($S1769),"",OFFSET('Smelter Reference List'!$F$4,$S1769-4,0)))</f>
        <v/>
      </c>
      <c r="H1769" s="247" t="str">
        <f ca="1">IF(ISERROR($S1769),"",OFFSET('Smelter Reference List'!$G$4,$S1769-4,0))</f>
        <v/>
      </c>
      <c r="I1769" s="248" t="str">
        <f ca="1">IF(ISERROR($S1769),"",OFFSET('Smelter Reference List'!$H$4,$S1769-4,0))</f>
        <v/>
      </c>
      <c r="J1769" s="248" t="str">
        <f ca="1">IF(ISERROR($S1769),"",OFFSET('Smelter Reference List'!$I$4,$S1769-4,0))</f>
        <v/>
      </c>
      <c r="K1769" s="245"/>
      <c r="L1769" s="245"/>
      <c r="M1769" s="245"/>
      <c r="N1769" s="245"/>
      <c r="O1769" s="245"/>
      <c r="P1769" s="245"/>
      <c r="Q1769" s="246"/>
      <c r="R1769" s="233"/>
      <c r="S1769" s="234" t="e">
        <f>IF(C1769="",NA(),MATCH($B1769&amp;$C1769,'Smelter Reference List'!$J:$J,0))</f>
        <v>#N/A</v>
      </c>
      <c r="T1769" s="235"/>
      <c r="U1769" s="235">
        <f t="shared" ca="1" si="54"/>
        <v>0</v>
      </c>
      <c r="V1769" s="235"/>
      <c r="W1769" s="235"/>
      <c r="Y1769" s="228" t="str">
        <f t="shared" si="55"/>
        <v/>
      </c>
    </row>
    <row r="1770" spans="1:25" s="228" customFormat="1" ht="20.25">
      <c r="A1770" s="257"/>
      <c r="B1770" s="232" t="str">
        <f>IF(LEN(A1770)=0,"",INDEX('Smelter Reference List'!$A:$A,MATCH($A1770,'Smelter Reference List'!$E:$E,0)))</f>
        <v/>
      </c>
      <c r="C1770" s="297" t="str">
        <f>IF(LEN(A1770)=0,"",INDEX('Smelter Reference List'!$C:$C,MATCH($A1770,'Smelter Reference List'!$E:$E,0)))</f>
        <v/>
      </c>
      <c r="D1770" s="161" t="str">
        <f ca="1">IF(ISERROR($S1770),"",OFFSET('Smelter Reference List'!$C$4,$S1770-4,0)&amp;"")</f>
        <v/>
      </c>
      <c r="E1770" s="161" t="str">
        <f ca="1">IF(ISERROR($S1770),"",OFFSET('Smelter Reference List'!$D$4,$S1770-4,0)&amp;"")</f>
        <v/>
      </c>
      <c r="F1770" s="161" t="str">
        <f ca="1">IF(ISERROR($S1770),"",OFFSET('Smelter Reference List'!$E$4,$S1770-4,0))</f>
        <v/>
      </c>
      <c r="G1770" s="161" t="str">
        <f ca="1">IF(C1770=$U$4,"Enter smelter details", IF(ISERROR($S1770),"",OFFSET('Smelter Reference List'!$F$4,$S1770-4,0)))</f>
        <v/>
      </c>
      <c r="H1770" s="247" t="str">
        <f ca="1">IF(ISERROR($S1770),"",OFFSET('Smelter Reference List'!$G$4,$S1770-4,0))</f>
        <v/>
      </c>
      <c r="I1770" s="248" t="str">
        <f ca="1">IF(ISERROR($S1770),"",OFFSET('Smelter Reference List'!$H$4,$S1770-4,0))</f>
        <v/>
      </c>
      <c r="J1770" s="248" t="str">
        <f ca="1">IF(ISERROR($S1770),"",OFFSET('Smelter Reference List'!$I$4,$S1770-4,0))</f>
        <v/>
      </c>
      <c r="K1770" s="245"/>
      <c r="L1770" s="245"/>
      <c r="M1770" s="245"/>
      <c r="N1770" s="245"/>
      <c r="O1770" s="245"/>
      <c r="P1770" s="245"/>
      <c r="Q1770" s="246"/>
      <c r="R1770" s="233"/>
      <c r="S1770" s="234" t="e">
        <f>IF(C1770="",NA(),MATCH($B1770&amp;$C1770,'Smelter Reference List'!$J:$J,0))</f>
        <v>#N/A</v>
      </c>
      <c r="T1770" s="235"/>
      <c r="U1770" s="235">
        <f t="shared" ca="1" si="54"/>
        <v>0</v>
      </c>
      <c r="V1770" s="235"/>
      <c r="W1770" s="235"/>
      <c r="Y1770" s="228" t="str">
        <f t="shared" si="55"/>
        <v/>
      </c>
    </row>
    <row r="1771" spans="1:25" s="228" customFormat="1" ht="20.25">
      <c r="A1771" s="257"/>
      <c r="B1771" s="232" t="str">
        <f>IF(LEN(A1771)=0,"",INDEX('Smelter Reference List'!$A:$A,MATCH($A1771,'Smelter Reference List'!$E:$E,0)))</f>
        <v/>
      </c>
      <c r="C1771" s="297" t="str">
        <f>IF(LEN(A1771)=0,"",INDEX('Smelter Reference List'!$C:$C,MATCH($A1771,'Smelter Reference List'!$E:$E,0)))</f>
        <v/>
      </c>
      <c r="D1771" s="161" t="str">
        <f ca="1">IF(ISERROR($S1771),"",OFFSET('Smelter Reference List'!$C$4,$S1771-4,0)&amp;"")</f>
        <v/>
      </c>
      <c r="E1771" s="161" t="str">
        <f ca="1">IF(ISERROR($S1771),"",OFFSET('Smelter Reference List'!$D$4,$S1771-4,0)&amp;"")</f>
        <v/>
      </c>
      <c r="F1771" s="161" t="str">
        <f ca="1">IF(ISERROR($S1771),"",OFFSET('Smelter Reference List'!$E$4,$S1771-4,0))</f>
        <v/>
      </c>
      <c r="G1771" s="161" t="str">
        <f ca="1">IF(C1771=$U$4,"Enter smelter details", IF(ISERROR($S1771),"",OFFSET('Smelter Reference List'!$F$4,$S1771-4,0)))</f>
        <v/>
      </c>
      <c r="H1771" s="247" t="str">
        <f ca="1">IF(ISERROR($S1771),"",OFFSET('Smelter Reference List'!$G$4,$S1771-4,0))</f>
        <v/>
      </c>
      <c r="I1771" s="248" t="str">
        <f ca="1">IF(ISERROR($S1771),"",OFFSET('Smelter Reference List'!$H$4,$S1771-4,0))</f>
        <v/>
      </c>
      <c r="J1771" s="248" t="str">
        <f ca="1">IF(ISERROR($S1771),"",OFFSET('Smelter Reference List'!$I$4,$S1771-4,0))</f>
        <v/>
      </c>
      <c r="K1771" s="245"/>
      <c r="L1771" s="245"/>
      <c r="M1771" s="245"/>
      <c r="N1771" s="245"/>
      <c r="O1771" s="245"/>
      <c r="P1771" s="245"/>
      <c r="Q1771" s="246"/>
      <c r="R1771" s="233"/>
      <c r="S1771" s="234" t="e">
        <f>IF(C1771="",NA(),MATCH($B1771&amp;$C1771,'Smelter Reference List'!$J:$J,0))</f>
        <v>#N/A</v>
      </c>
      <c r="T1771" s="235"/>
      <c r="U1771" s="235">
        <f t="shared" ca="1" si="54"/>
        <v>0</v>
      </c>
      <c r="V1771" s="235"/>
      <c r="W1771" s="235"/>
      <c r="Y1771" s="228" t="str">
        <f t="shared" si="55"/>
        <v/>
      </c>
    </row>
    <row r="1772" spans="1:25" s="228" customFormat="1" ht="20.25">
      <c r="A1772" s="257"/>
      <c r="B1772" s="232" t="str">
        <f>IF(LEN(A1772)=0,"",INDEX('Smelter Reference List'!$A:$A,MATCH($A1772,'Smelter Reference List'!$E:$E,0)))</f>
        <v/>
      </c>
      <c r="C1772" s="297" t="str">
        <f>IF(LEN(A1772)=0,"",INDEX('Smelter Reference List'!$C:$C,MATCH($A1772,'Smelter Reference List'!$E:$E,0)))</f>
        <v/>
      </c>
      <c r="D1772" s="161" t="str">
        <f ca="1">IF(ISERROR($S1772),"",OFFSET('Smelter Reference List'!$C$4,$S1772-4,0)&amp;"")</f>
        <v/>
      </c>
      <c r="E1772" s="161" t="str">
        <f ca="1">IF(ISERROR($S1772),"",OFFSET('Smelter Reference List'!$D$4,$S1772-4,0)&amp;"")</f>
        <v/>
      </c>
      <c r="F1772" s="161" t="str">
        <f ca="1">IF(ISERROR($S1772),"",OFFSET('Smelter Reference List'!$E$4,$S1772-4,0))</f>
        <v/>
      </c>
      <c r="G1772" s="161" t="str">
        <f ca="1">IF(C1772=$U$4,"Enter smelter details", IF(ISERROR($S1772),"",OFFSET('Smelter Reference List'!$F$4,$S1772-4,0)))</f>
        <v/>
      </c>
      <c r="H1772" s="247" t="str">
        <f ca="1">IF(ISERROR($S1772),"",OFFSET('Smelter Reference List'!$G$4,$S1772-4,0))</f>
        <v/>
      </c>
      <c r="I1772" s="248" t="str">
        <f ca="1">IF(ISERROR($S1772),"",OFFSET('Smelter Reference List'!$H$4,$S1772-4,0))</f>
        <v/>
      </c>
      <c r="J1772" s="248" t="str">
        <f ca="1">IF(ISERROR($S1772),"",OFFSET('Smelter Reference List'!$I$4,$S1772-4,0))</f>
        <v/>
      </c>
      <c r="K1772" s="245"/>
      <c r="L1772" s="245"/>
      <c r="M1772" s="245"/>
      <c r="N1772" s="245"/>
      <c r="O1772" s="245"/>
      <c r="P1772" s="245"/>
      <c r="Q1772" s="246"/>
      <c r="R1772" s="233"/>
      <c r="S1772" s="234" t="e">
        <f>IF(C1772="",NA(),MATCH($B1772&amp;$C1772,'Smelter Reference List'!$J:$J,0))</f>
        <v>#N/A</v>
      </c>
      <c r="T1772" s="235"/>
      <c r="U1772" s="235">
        <f t="shared" ca="1" si="54"/>
        <v>0</v>
      </c>
      <c r="V1772" s="235"/>
      <c r="W1772" s="235"/>
      <c r="Y1772" s="228" t="str">
        <f t="shared" si="55"/>
        <v/>
      </c>
    </row>
    <row r="1773" spans="1:25" s="228" customFormat="1" ht="20.25">
      <c r="A1773" s="257"/>
      <c r="B1773" s="232" t="str">
        <f>IF(LEN(A1773)=0,"",INDEX('Smelter Reference List'!$A:$A,MATCH($A1773,'Smelter Reference List'!$E:$E,0)))</f>
        <v/>
      </c>
      <c r="C1773" s="297" t="str">
        <f>IF(LEN(A1773)=0,"",INDEX('Smelter Reference List'!$C:$C,MATCH($A1773,'Smelter Reference List'!$E:$E,0)))</f>
        <v/>
      </c>
      <c r="D1773" s="161" t="str">
        <f ca="1">IF(ISERROR($S1773),"",OFFSET('Smelter Reference List'!$C$4,$S1773-4,0)&amp;"")</f>
        <v/>
      </c>
      <c r="E1773" s="161" t="str">
        <f ca="1">IF(ISERROR($S1773),"",OFFSET('Smelter Reference List'!$D$4,$S1773-4,0)&amp;"")</f>
        <v/>
      </c>
      <c r="F1773" s="161" t="str">
        <f ca="1">IF(ISERROR($S1773),"",OFFSET('Smelter Reference List'!$E$4,$S1773-4,0))</f>
        <v/>
      </c>
      <c r="G1773" s="161" t="str">
        <f ca="1">IF(C1773=$U$4,"Enter smelter details", IF(ISERROR($S1773),"",OFFSET('Smelter Reference List'!$F$4,$S1773-4,0)))</f>
        <v/>
      </c>
      <c r="H1773" s="247" t="str">
        <f ca="1">IF(ISERROR($S1773),"",OFFSET('Smelter Reference List'!$G$4,$S1773-4,0))</f>
        <v/>
      </c>
      <c r="I1773" s="248" t="str">
        <f ca="1">IF(ISERROR($S1773),"",OFFSET('Smelter Reference List'!$H$4,$S1773-4,0))</f>
        <v/>
      </c>
      <c r="J1773" s="248" t="str">
        <f ca="1">IF(ISERROR($S1773),"",OFFSET('Smelter Reference List'!$I$4,$S1773-4,0))</f>
        <v/>
      </c>
      <c r="K1773" s="245"/>
      <c r="L1773" s="245"/>
      <c r="M1773" s="245"/>
      <c r="N1773" s="245"/>
      <c r="O1773" s="245"/>
      <c r="P1773" s="245"/>
      <c r="Q1773" s="246"/>
      <c r="R1773" s="233"/>
      <c r="S1773" s="234" t="e">
        <f>IF(C1773="",NA(),MATCH($B1773&amp;$C1773,'Smelter Reference List'!$J:$J,0))</f>
        <v>#N/A</v>
      </c>
      <c r="T1773" s="235"/>
      <c r="U1773" s="235">
        <f t="shared" ca="1" si="54"/>
        <v>0</v>
      </c>
      <c r="V1773" s="235"/>
      <c r="W1773" s="235"/>
      <c r="Y1773" s="228" t="str">
        <f t="shared" si="55"/>
        <v/>
      </c>
    </row>
    <row r="1774" spans="1:25" s="228" customFormat="1" ht="20.25">
      <c r="A1774" s="257"/>
      <c r="B1774" s="232" t="str">
        <f>IF(LEN(A1774)=0,"",INDEX('Smelter Reference List'!$A:$A,MATCH($A1774,'Smelter Reference List'!$E:$E,0)))</f>
        <v/>
      </c>
      <c r="C1774" s="297" t="str">
        <f>IF(LEN(A1774)=0,"",INDEX('Smelter Reference List'!$C:$C,MATCH($A1774,'Smelter Reference List'!$E:$E,0)))</f>
        <v/>
      </c>
      <c r="D1774" s="161" t="str">
        <f ca="1">IF(ISERROR($S1774),"",OFFSET('Smelter Reference List'!$C$4,$S1774-4,0)&amp;"")</f>
        <v/>
      </c>
      <c r="E1774" s="161" t="str">
        <f ca="1">IF(ISERROR($S1774),"",OFFSET('Smelter Reference List'!$D$4,$S1774-4,0)&amp;"")</f>
        <v/>
      </c>
      <c r="F1774" s="161" t="str">
        <f ca="1">IF(ISERROR($S1774),"",OFFSET('Smelter Reference List'!$E$4,$S1774-4,0))</f>
        <v/>
      </c>
      <c r="G1774" s="161" t="str">
        <f ca="1">IF(C1774=$U$4,"Enter smelter details", IF(ISERROR($S1774),"",OFFSET('Smelter Reference List'!$F$4,$S1774-4,0)))</f>
        <v/>
      </c>
      <c r="H1774" s="247" t="str">
        <f ca="1">IF(ISERROR($S1774),"",OFFSET('Smelter Reference List'!$G$4,$S1774-4,0))</f>
        <v/>
      </c>
      <c r="I1774" s="248" t="str">
        <f ca="1">IF(ISERROR($S1774),"",OFFSET('Smelter Reference List'!$H$4,$S1774-4,0))</f>
        <v/>
      </c>
      <c r="J1774" s="248" t="str">
        <f ca="1">IF(ISERROR($S1774),"",OFFSET('Smelter Reference List'!$I$4,$S1774-4,0))</f>
        <v/>
      </c>
      <c r="K1774" s="245"/>
      <c r="L1774" s="245"/>
      <c r="M1774" s="245"/>
      <c r="N1774" s="245"/>
      <c r="O1774" s="245"/>
      <c r="P1774" s="245"/>
      <c r="Q1774" s="246"/>
      <c r="R1774" s="233"/>
      <c r="S1774" s="234" t="e">
        <f>IF(C1774="",NA(),MATCH($B1774&amp;$C1774,'Smelter Reference List'!$J:$J,0))</f>
        <v>#N/A</v>
      </c>
      <c r="T1774" s="235"/>
      <c r="U1774" s="235">
        <f t="shared" ca="1" si="54"/>
        <v>0</v>
      </c>
      <c r="V1774" s="235"/>
      <c r="W1774" s="235"/>
      <c r="Y1774" s="228" t="str">
        <f t="shared" si="55"/>
        <v/>
      </c>
    </row>
    <row r="1775" spans="1:25" s="228" customFormat="1" ht="20.25">
      <c r="A1775" s="257"/>
      <c r="B1775" s="232" t="str">
        <f>IF(LEN(A1775)=0,"",INDEX('Smelter Reference List'!$A:$A,MATCH($A1775,'Smelter Reference List'!$E:$E,0)))</f>
        <v/>
      </c>
      <c r="C1775" s="297" t="str">
        <f>IF(LEN(A1775)=0,"",INDEX('Smelter Reference List'!$C:$C,MATCH($A1775,'Smelter Reference List'!$E:$E,0)))</f>
        <v/>
      </c>
      <c r="D1775" s="161" t="str">
        <f ca="1">IF(ISERROR($S1775),"",OFFSET('Smelter Reference List'!$C$4,$S1775-4,0)&amp;"")</f>
        <v/>
      </c>
      <c r="E1775" s="161" t="str">
        <f ca="1">IF(ISERROR($S1775),"",OFFSET('Smelter Reference List'!$D$4,$S1775-4,0)&amp;"")</f>
        <v/>
      </c>
      <c r="F1775" s="161" t="str">
        <f ca="1">IF(ISERROR($S1775),"",OFFSET('Smelter Reference List'!$E$4,$S1775-4,0))</f>
        <v/>
      </c>
      <c r="G1775" s="161" t="str">
        <f ca="1">IF(C1775=$U$4,"Enter smelter details", IF(ISERROR($S1775),"",OFFSET('Smelter Reference List'!$F$4,$S1775-4,0)))</f>
        <v/>
      </c>
      <c r="H1775" s="247" t="str">
        <f ca="1">IF(ISERROR($S1775),"",OFFSET('Smelter Reference List'!$G$4,$S1775-4,0))</f>
        <v/>
      </c>
      <c r="I1775" s="248" t="str">
        <f ca="1">IF(ISERROR($S1775),"",OFFSET('Smelter Reference List'!$H$4,$S1775-4,0))</f>
        <v/>
      </c>
      <c r="J1775" s="248" t="str">
        <f ca="1">IF(ISERROR($S1775),"",OFFSET('Smelter Reference List'!$I$4,$S1775-4,0))</f>
        <v/>
      </c>
      <c r="K1775" s="245"/>
      <c r="L1775" s="245"/>
      <c r="M1775" s="245"/>
      <c r="N1775" s="245"/>
      <c r="O1775" s="245"/>
      <c r="P1775" s="245"/>
      <c r="Q1775" s="246"/>
      <c r="R1775" s="233"/>
      <c r="S1775" s="234" t="e">
        <f>IF(C1775="",NA(),MATCH($B1775&amp;$C1775,'Smelter Reference List'!$J:$J,0))</f>
        <v>#N/A</v>
      </c>
      <c r="T1775" s="235"/>
      <c r="U1775" s="235">
        <f t="shared" ca="1" si="54"/>
        <v>0</v>
      </c>
      <c r="V1775" s="235"/>
      <c r="W1775" s="235"/>
      <c r="Y1775" s="228" t="str">
        <f t="shared" si="55"/>
        <v/>
      </c>
    </row>
    <row r="1776" spans="1:25" s="228" customFormat="1" ht="20.25">
      <c r="A1776" s="257"/>
      <c r="B1776" s="232" t="str">
        <f>IF(LEN(A1776)=0,"",INDEX('Smelter Reference List'!$A:$A,MATCH($A1776,'Smelter Reference List'!$E:$E,0)))</f>
        <v/>
      </c>
      <c r="C1776" s="297" t="str">
        <f>IF(LEN(A1776)=0,"",INDEX('Smelter Reference List'!$C:$C,MATCH($A1776,'Smelter Reference List'!$E:$E,0)))</f>
        <v/>
      </c>
      <c r="D1776" s="161" t="str">
        <f ca="1">IF(ISERROR($S1776),"",OFFSET('Smelter Reference List'!$C$4,$S1776-4,0)&amp;"")</f>
        <v/>
      </c>
      <c r="E1776" s="161" t="str">
        <f ca="1">IF(ISERROR($S1776),"",OFFSET('Smelter Reference List'!$D$4,$S1776-4,0)&amp;"")</f>
        <v/>
      </c>
      <c r="F1776" s="161" t="str">
        <f ca="1">IF(ISERROR($S1776),"",OFFSET('Smelter Reference List'!$E$4,$S1776-4,0))</f>
        <v/>
      </c>
      <c r="G1776" s="161" t="str">
        <f ca="1">IF(C1776=$U$4,"Enter smelter details", IF(ISERROR($S1776),"",OFFSET('Smelter Reference List'!$F$4,$S1776-4,0)))</f>
        <v/>
      </c>
      <c r="H1776" s="247" t="str">
        <f ca="1">IF(ISERROR($S1776),"",OFFSET('Smelter Reference List'!$G$4,$S1776-4,0))</f>
        <v/>
      </c>
      <c r="I1776" s="248" t="str">
        <f ca="1">IF(ISERROR($S1776),"",OFFSET('Smelter Reference List'!$H$4,$S1776-4,0))</f>
        <v/>
      </c>
      <c r="J1776" s="248" t="str">
        <f ca="1">IF(ISERROR($S1776),"",OFFSET('Smelter Reference List'!$I$4,$S1776-4,0))</f>
        <v/>
      </c>
      <c r="K1776" s="245"/>
      <c r="L1776" s="245"/>
      <c r="M1776" s="245"/>
      <c r="N1776" s="245"/>
      <c r="O1776" s="245"/>
      <c r="P1776" s="245"/>
      <c r="Q1776" s="246"/>
      <c r="R1776" s="233"/>
      <c r="S1776" s="234" t="e">
        <f>IF(C1776="",NA(),MATCH($B1776&amp;$C1776,'Smelter Reference List'!$J:$J,0))</f>
        <v>#N/A</v>
      </c>
      <c r="T1776" s="235"/>
      <c r="U1776" s="235">
        <f t="shared" ca="1" si="54"/>
        <v>0</v>
      </c>
      <c r="V1776" s="235"/>
      <c r="W1776" s="235"/>
      <c r="Y1776" s="228" t="str">
        <f t="shared" si="55"/>
        <v/>
      </c>
    </row>
    <row r="1777" spans="1:25" s="228" customFormat="1" ht="20.25">
      <c r="A1777" s="257"/>
      <c r="B1777" s="232" t="str">
        <f>IF(LEN(A1777)=0,"",INDEX('Smelter Reference List'!$A:$A,MATCH($A1777,'Smelter Reference List'!$E:$E,0)))</f>
        <v/>
      </c>
      <c r="C1777" s="297" t="str">
        <f>IF(LEN(A1777)=0,"",INDEX('Smelter Reference List'!$C:$C,MATCH($A1777,'Smelter Reference List'!$E:$E,0)))</f>
        <v/>
      </c>
      <c r="D1777" s="161" t="str">
        <f ca="1">IF(ISERROR($S1777),"",OFFSET('Smelter Reference List'!$C$4,$S1777-4,0)&amp;"")</f>
        <v/>
      </c>
      <c r="E1777" s="161" t="str">
        <f ca="1">IF(ISERROR($S1777),"",OFFSET('Smelter Reference List'!$D$4,$S1777-4,0)&amp;"")</f>
        <v/>
      </c>
      <c r="F1777" s="161" t="str">
        <f ca="1">IF(ISERROR($S1777),"",OFFSET('Smelter Reference List'!$E$4,$S1777-4,0))</f>
        <v/>
      </c>
      <c r="G1777" s="161" t="str">
        <f ca="1">IF(C1777=$U$4,"Enter smelter details", IF(ISERROR($S1777),"",OFFSET('Smelter Reference List'!$F$4,$S1777-4,0)))</f>
        <v/>
      </c>
      <c r="H1777" s="247" t="str">
        <f ca="1">IF(ISERROR($S1777),"",OFFSET('Smelter Reference List'!$G$4,$S1777-4,0))</f>
        <v/>
      </c>
      <c r="I1777" s="248" t="str">
        <f ca="1">IF(ISERROR($S1777),"",OFFSET('Smelter Reference List'!$H$4,$S1777-4,0))</f>
        <v/>
      </c>
      <c r="J1777" s="248" t="str">
        <f ca="1">IF(ISERROR($S1777),"",OFFSET('Smelter Reference List'!$I$4,$S1777-4,0))</f>
        <v/>
      </c>
      <c r="K1777" s="245"/>
      <c r="L1777" s="245"/>
      <c r="M1777" s="245"/>
      <c r="N1777" s="245"/>
      <c r="O1777" s="245"/>
      <c r="P1777" s="245"/>
      <c r="Q1777" s="246"/>
      <c r="R1777" s="233"/>
      <c r="S1777" s="234" t="e">
        <f>IF(C1777="",NA(),MATCH($B1777&amp;$C1777,'Smelter Reference List'!$J:$J,0))</f>
        <v>#N/A</v>
      </c>
      <c r="T1777" s="235"/>
      <c r="U1777" s="235">
        <f t="shared" ca="1" si="54"/>
        <v>0</v>
      </c>
      <c r="V1777" s="235"/>
      <c r="W1777" s="235"/>
      <c r="Y1777" s="228" t="str">
        <f t="shared" si="55"/>
        <v/>
      </c>
    </row>
    <row r="1778" spans="1:25" s="228" customFormat="1" ht="20.25">
      <c r="A1778" s="257"/>
      <c r="B1778" s="232" t="str">
        <f>IF(LEN(A1778)=0,"",INDEX('Smelter Reference List'!$A:$A,MATCH($A1778,'Smelter Reference List'!$E:$E,0)))</f>
        <v/>
      </c>
      <c r="C1778" s="297" t="str">
        <f>IF(LEN(A1778)=0,"",INDEX('Smelter Reference List'!$C:$C,MATCH($A1778,'Smelter Reference List'!$E:$E,0)))</f>
        <v/>
      </c>
      <c r="D1778" s="161" t="str">
        <f ca="1">IF(ISERROR($S1778),"",OFFSET('Smelter Reference List'!$C$4,$S1778-4,0)&amp;"")</f>
        <v/>
      </c>
      <c r="E1778" s="161" t="str">
        <f ca="1">IF(ISERROR($S1778),"",OFFSET('Smelter Reference List'!$D$4,$S1778-4,0)&amp;"")</f>
        <v/>
      </c>
      <c r="F1778" s="161" t="str">
        <f ca="1">IF(ISERROR($S1778),"",OFFSET('Smelter Reference List'!$E$4,$S1778-4,0))</f>
        <v/>
      </c>
      <c r="G1778" s="161" t="str">
        <f ca="1">IF(C1778=$U$4,"Enter smelter details", IF(ISERROR($S1778),"",OFFSET('Smelter Reference List'!$F$4,$S1778-4,0)))</f>
        <v/>
      </c>
      <c r="H1778" s="247" t="str">
        <f ca="1">IF(ISERROR($S1778),"",OFFSET('Smelter Reference List'!$G$4,$S1778-4,0))</f>
        <v/>
      </c>
      <c r="I1778" s="248" t="str">
        <f ca="1">IF(ISERROR($S1778),"",OFFSET('Smelter Reference List'!$H$4,$S1778-4,0))</f>
        <v/>
      </c>
      <c r="J1778" s="248" t="str">
        <f ca="1">IF(ISERROR($S1778),"",OFFSET('Smelter Reference List'!$I$4,$S1778-4,0))</f>
        <v/>
      </c>
      <c r="K1778" s="245"/>
      <c r="L1778" s="245"/>
      <c r="M1778" s="245"/>
      <c r="N1778" s="245"/>
      <c r="O1778" s="245"/>
      <c r="P1778" s="245"/>
      <c r="Q1778" s="246"/>
      <c r="R1778" s="233"/>
      <c r="S1778" s="234" t="e">
        <f>IF(C1778="",NA(),MATCH($B1778&amp;$C1778,'Smelter Reference List'!$J:$J,0))</f>
        <v>#N/A</v>
      </c>
      <c r="T1778" s="235"/>
      <c r="U1778" s="235">
        <f t="shared" ca="1" si="54"/>
        <v>0</v>
      </c>
      <c r="V1778" s="235"/>
      <c r="W1778" s="235"/>
      <c r="Y1778" s="228" t="str">
        <f t="shared" si="55"/>
        <v/>
      </c>
    </row>
    <row r="1779" spans="1:25" s="228" customFormat="1" ht="20.25">
      <c r="A1779" s="257"/>
      <c r="B1779" s="232" t="str">
        <f>IF(LEN(A1779)=0,"",INDEX('Smelter Reference List'!$A:$A,MATCH($A1779,'Smelter Reference List'!$E:$E,0)))</f>
        <v/>
      </c>
      <c r="C1779" s="297" t="str">
        <f>IF(LEN(A1779)=0,"",INDEX('Smelter Reference List'!$C:$C,MATCH($A1779,'Smelter Reference List'!$E:$E,0)))</f>
        <v/>
      </c>
      <c r="D1779" s="161" t="str">
        <f ca="1">IF(ISERROR($S1779),"",OFFSET('Smelter Reference List'!$C$4,$S1779-4,0)&amp;"")</f>
        <v/>
      </c>
      <c r="E1779" s="161" t="str">
        <f ca="1">IF(ISERROR($S1779),"",OFFSET('Smelter Reference List'!$D$4,$S1779-4,0)&amp;"")</f>
        <v/>
      </c>
      <c r="F1779" s="161" t="str">
        <f ca="1">IF(ISERROR($S1779),"",OFFSET('Smelter Reference List'!$E$4,$S1779-4,0))</f>
        <v/>
      </c>
      <c r="G1779" s="161" t="str">
        <f ca="1">IF(C1779=$U$4,"Enter smelter details", IF(ISERROR($S1779),"",OFFSET('Smelter Reference List'!$F$4,$S1779-4,0)))</f>
        <v/>
      </c>
      <c r="H1779" s="247" t="str">
        <f ca="1">IF(ISERROR($S1779),"",OFFSET('Smelter Reference List'!$G$4,$S1779-4,0))</f>
        <v/>
      </c>
      <c r="I1779" s="248" t="str">
        <f ca="1">IF(ISERROR($S1779),"",OFFSET('Smelter Reference List'!$H$4,$S1779-4,0))</f>
        <v/>
      </c>
      <c r="J1779" s="248" t="str">
        <f ca="1">IF(ISERROR($S1779),"",OFFSET('Smelter Reference List'!$I$4,$S1779-4,0))</f>
        <v/>
      </c>
      <c r="K1779" s="245"/>
      <c r="L1779" s="245"/>
      <c r="M1779" s="245"/>
      <c r="N1779" s="245"/>
      <c r="O1779" s="245"/>
      <c r="P1779" s="245"/>
      <c r="Q1779" s="246"/>
      <c r="R1779" s="233"/>
      <c r="S1779" s="234" t="e">
        <f>IF(C1779="",NA(),MATCH($B1779&amp;$C1779,'Smelter Reference List'!$J:$J,0))</f>
        <v>#N/A</v>
      </c>
      <c r="T1779" s="235"/>
      <c r="U1779" s="235">
        <f t="shared" ca="1" si="54"/>
        <v>0</v>
      </c>
      <c r="V1779" s="235"/>
      <c r="W1779" s="235"/>
      <c r="Y1779" s="228" t="str">
        <f t="shared" si="55"/>
        <v/>
      </c>
    </row>
    <row r="1780" spans="1:25" s="228" customFormat="1" ht="20.25">
      <c r="A1780" s="257"/>
      <c r="B1780" s="232" t="str">
        <f>IF(LEN(A1780)=0,"",INDEX('Smelter Reference List'!$A:$A,MATCH($A1780,'Smelter Reference List'!$E:$E,0)))</f>
        <v/>
      </c>
      <c r="C1780" s="297" t="str">
        <f>IF(LEN(A1780)=0,"",INDEX('Smelter Reference List'!$C:$C,MATCH($A1780,'Smelter Reference List'!$E:$E,0)))</f>
        <v/>
      </c>
      <c r="D1780" s="161" t="str">
        <f ca="1">IF(ISERROR($S1780),"",OFFSET('Smelter Reference List'!$C$4,$S1780-4,0)&amp;"")</f>
        <v/>
      </c>
      <c r="E1780" s="161" t="str">
        <f ca="1">IF(ISERROR($S1780),"",OFFSET('Smelter Reference List'!$D$4,$S1780-4,0)&amp;"")</f>
        <v/>
      </c>
      <c r="F1780" s="161" t="str">
        <f ca="1">IF(ISERROR($S1780),"",OFFSET('Smelter Reference List'!$E$4,$S1780-4,0))</f>
        <v/>
      </c>
      <c r="G1780" s="161" t="str">
        <f ca="1">IF(C1780=$U$4,"Enter smelter details", IF(ISERROR($S1780),"",OFFSET('Smelter Reference List'!$F$4,$S1780-4,0)))</f>
        <v/>
      </c>
      <c r="H1780" s="247" t="str">
        <f ca="1">IF(ISERROR($S1780),"",OFFSET('Smelter Reference List'!$G$4,$S1780-4,0))</f>
        <v/>
      </c>
      <c r="I1780" s="248" t="str">
        <f ca="1">IF(ISERROR($S1780),"",OFFSET('Smelter Reference List'!$H$4,$S1780-4,0))</f>
        <v/>
      </c>
      <c r="J1780" s="248" t="str">
        <f ca="1">IF(ISERROR($S1780),"",OFFSET('Smelter Reference List'!$I$4,$S1780-4,0))</f>
        <v/>
      </c>
      <c r="K1780" s="245"/>
      <c r="L1780" s="245"/>
      <c r="M1780" s="245"/>
      <c r="N1780" s="245"/>
      <c r="O1780" s="245"/>
      <c r="P1780" s="245"/>
      <c r="Q1780" s="246"/>
      <c r="R1780" s="233"/>
      <c r="S1780" s="234" t="e">
        <f>IF(C1780="",NA(),MATCH($B1780&amp;$C1780,'Smelter Reference List'!$J:$J,0))</f>
        <v>#N/A</v>
      </c>
      <c r="T1780" s="235"/>
      <c r="U1780" s="235">
        <f t="shared" ca="1" si="54"/>
        <v>0</v>
      </c>
      <c r="V1780" s="235"/>
      <c r="W1780" s="235"/>
      <c r="Y1780" s="228" t="str">
        <f t="shared" si="55"/>
        <v/>
      </c>
    </row>
    <row r="1781" spans="1:25" s="228" customFormat="1" ht="20.25">
      <c r="A1781" s="257"/>
      <c r="B1781" s="232" t="str">
        <f>IF(LEN(A1781)=0,"",INDEX('Smelter Reference List'!$A:$A,MATCH($A1781,'Smelter Reference List'!$E:$E,0)))</f>
        <v/>
      </c>
      <c r="C1781" s="297" t="str">
        <f>IF(LEN(A1781)=0,"",INDEX('Smelter Reference List'!$C:$C,MATCH($A1781,'Smelter Reference List'!$E:$E,0)))</f>
        <v/>
      </c>
      <c r="D1781" s="161" t="str">
        <f ca="1">IF(ISERROR($S1781),"",OFFSET('Smelter Reference List'!$C$4,$S1781-4,0)&amp;"")</f>
        <v/>
      </c>
      <c r="E1781" s="161" t="str">
        <f ca="1">IF(ISERROR($S1781),"",OFFSET('Smelter Reference List'!$D$4,$S1781-4,0)&amp;"")</f>
        <v/>
      </c>
      <c r="F1781" s="161" t="str">
        <f ca="1">IF(ISERROR($S1781),"",OFFSET('Smelter Reference List'!$E$4,$S1781-4,0))</f>
        <v/>
      </c>
      <c r="G1781" s="161" t="str">
        <f ca="1">IF(C1781=$U$4,"Enter smelter details", IF(ISERROR($S1781),"",OFFSET('Smelter Reference List'!$F$4,$S1781-4,0)))</f>
        <v/>
      </c>
      <c r="H1781" s="247" t="str">
        <f ca="1">IF(ISERROR($S1781),"",OFFSET('Smelter Reference List'!$G$4,$S1781-4,0))</f>
        <v/>
      </c>
      <c r="I1781" s="248" t="str">
        <f ca="1">IF(ISERROR($S1781),"",OFFSET('Smelter Reference List'!$H$4,$S1781-4,0))</f>
        <v/>
      </c>
      <c r="J1781" s="248" t="str">
        <f ca="1">IF(ISERROR($S1781),"",OFFSET('Smelter Reference List'!$I$4,$S1781-4,0))</f>
        <v/>
      </c>
      <c r="K1781" s="245"/>
      <c r="L1781" s="245"/>
      <c r="M1781" s="245"/>
      <c r="N1781" s="245"/>
      <c r="O1781" s="245"/>
      <c r="P1781" s="245"/>
      <c r="Q1781" s="246"/>
      <c r="R1781" s="233"/>
      <c r="S1781" s="234" t="e">
        <f>IF(C1781="",NA(),MATCH($B1781&amp;$C1781,'Smelter Reference List'!$J:$J,0))</f>
        <v>#N/A</v>
      </c>
      <c r="T1781" s="235"/>
      <c r="U1781" s="235">
        <f t="shared" ca="1" si="54"/>
        <v>0</v>
      </c>
      <c r="V1781" s="235"/>
      <c r="W1781" s="235"/>
      <c r="Y1781" s="228" t="str">
        <f t="shared" si="55"/>
        <v/>
      </c>
    </row>
    <row r="1782" spans="1:25" s="228" customFormat="1" ht="20.25">
      <c r="A1782" s="257"/>
      <c r="B1782" s="232" t="str">
        <f>IF(LEN(A1782)=0,"",INDEX('Smelter Reference List'!$A:$A,MATCH($A1782,'Smelter Reference List'!$E:$E,0)))</f>
        <v/>
      </c>
      <c r="C1782" s="297" t="str">
        <f>IF(LEN(A1782)=0,"",INDEX('Smelter Reference List'!$C:$C,MATCH($A1782,'Smelter Reference List'!$E:$E,0)))</f>
        <v/>
      </c>
      <c r="D1782" s="161" t="str">
        <f ca="1">IF(ISERROR($S1782),"",OFFSET('Smelter Reference List'!$C$4,$S1782-4,0)&amp;"")</f>
        <v/>
      </c>
      <c r="E1782" s="161" t="str">
        <f ca="1">IF(ISERROR($S1782),"",OFFSET('Smelter Reference List'!$D$4,$S1782-4,0)&amp;"")</f>
        <v/>
      </c>
      <c r="F1782" s="161" t="str">
        <f ca="1">IF(ISERROR($S1782),"",OFFSET('Smelter Reference List'!$E$4,$S1782-4,0))</f>
        <v/>
      </c>
      <c r="G1782" s="161" t="str">
        <f ca="1">IF(C1782=$U$4,"Enter smelter details", IF(ISERROR($S1782),"",OFFSET('Smelter Reference List'!$F$4,$S1782-4,0)))</f>
        <v/>
      </c>
      <c r="H1782" s="247" t="str">
        <f ca="1">IF(ISERROR($S1782),"",OFFSET('Smelter Reference List'!$G$4,$S1782-4,0))</f>
        <v/>
      </c>
      <c r="I1782" s="248" t="str">
        <f ca="1">IF(ISERROR($S1782),"",OFFSET('Smelter Reference List'!$H$4,$S1782-4,0))</f>
        <v/>
      </c>
      <c r="J1782" s="248" t="str">
        <f ca="1">IF(ISERROR($S1782),"",OFFSET('Smelter Reference List'!$I$4,$S1782-4,0))</f>
        <v/>
      </c>
      <c r="K1782" s="245"/>
      <c r="L1782" s="245"/>
      <c r="M1782" s="245"/>
      <c r="N1782" s="245"/>
      <c r="O1782" s="245"/>
      <c r="P1782" s="245"/>
      <c r="Q1782" s="246"/>
      <c r="R1782" s="233"/>
      <c r="S1782" s="234" t="e">
        <f>IF(C1782="",NA(),MATCH($B1782&amp;$C1782,'Smelter Reference List'!$J:$J,0))</f>
        <v>#N/A</v>
      </c>
      <c r="T1782" s="235"/>
      <c r="U1782" s="235">
        <f t="shared" ca="1" si="54"/>
        <v>0</v>
      </c>
      <c r="V1782" s="235"/>
      <c r="W1782" s="235"/>
      <c r="Y1782" s="228" t="str">
        <f t="shared" si="55"/>
        <v/>
      </c>
    </row>
    <row r="1783" spans="1:25" s="228" customFormat="1" ht="20.25">
      <c r="A1783" s="257"/>
      <c r="B1783" s="232" t="str">
        <f>IF(LEN(A1783)=0,"",INDEX('Smelter Reference List'!$A:$A,MATCH($A1783,'Smelter Reference List'!$E:$E,0)))</f>
        <v/>
      </c>
      <c r="C1783" s="297" t="str">
        <f>IF(LEN(A1783)=0,"",INDEX('Smelter Reference List'!$C:$C,MATCH($A1783,'Smelter Reference List'!$E:$E,0)))</f>
        <v/>
      </c>
      <c r="D1783" s="161" t="str">
        <f ca="1">IF(ISERROR($S1783),"",OFFSET('Smelter Reference List'!$C$4,$S1783-4,0)&amp;"")</f>
        <v/>
      </c>
      <c r="E1783" s="161" t="str">
        <f ca="1">IF(ISERROR($S1783),"",OFFSET('Smelter Reference List'!$D$4,$S1783-4,0)&amp;"")</f>
        <v/>
      </c>
      <c r="F1783" s="161" t="str">
        <f ca="1">IF(ISERROR($S1783),"",OFFSET('Smelter Reference List'!$E$4,$S1783-4,0))</f>
        <v/>
      </c>
      <c r="G1783" s="161" t="str">
        <f ca="1">IF(C1783=$U$4,"Enter smelter details", IF(ISERROR($S1783),"",OFFSET('Smelter Reference List'!$F$4,$S1783-4,0)))</f>
        <v/>
      </c>
      <c r="H1783" s="247" t="str">
        <f ca="1">IF(ISERROR($S1783),"",OFFSET('Smelter Reference List'!$G$4,$S1783-4,0))</f>
        <v/>
      </c>
      <c r="I1783" s="248" t="str">
        <f ca="1">IF(ISERROR($S1783),"",OFFSET('Smelter Reference List'!$H$4,$S1783-4,0))</f>
        <v/>
      </c>
      <c r="J1783" s="248" t="str">
        <f ca="1">IF(ISERROR($S1783),"",OFFSET('Smelter Reference List'!$I$4,$S1783-4,0))</f>
        <v/>
      </c>
      <c r="K1783" s="245"/>
      <c r="L1783" s="245"/>
      <c r="M1783" s="245"/>
      <c r="N1783" s="245"/>
      <c r="O1783" s="245"/>
      <c r="P1783" s="245"/>
      <c r="Q1783" s="246"/>
      <c r="R1783" s="233"/>
      <c r="S1783" s="234" t="e">
        <f>IF(C1783="",NA(),MATCH($B1783&amp;$C1783,'Smelter Reference List'!$J:$J,0))</f>
        <v>#N/A</v>
      </c>
      <c r="T1783" s="235"/>
      <c r="U1783" s="235">
        <f t="shared" ca="1" si="54"/>
        <v>0</v>
      </c>
      <c r="V1783" s="235"/>
      <c r="W1783" s="235"/>
      <c r="Y1783" s="228" t="str">
        <f t="shared" si="55"/>
        <v/>
      </c>
    </row>
    <row r="1784" spans="1:25" s="228" customFormat="1" ht="20.25">
      <c r="A1784" s="257"/>
      <c r="B1784" s="232" t="str">
        <f>IF(LEN(A1784)=0,"",INDEX('Smelter Reference List'!$A:$A,MATCH($A1784,'Smelter Reference List'!$E:$E,0)))</f>
        <v/>
      </c>
      <c r="C1784" s="297" t="str">
        <f>IF(LEN(A1784)=0,"",INDEX('Smelter Reference List'!$C:$C,MATCH($A1784,'Smelter Reference List'!$E:$E,0)))</f>
        <v/>
      </c>
      <c r="D1784" s="161" t="str">
        <f ca="1">IF(ISERROR($S1784),"",OFFSET('Smelter Reference List'!$C$4,$S1784-4,0)&amp;"")</f>
        <v/>
      </c>
      <c r="E1784" s="161" t="str">
        <f ca="1">IF(ISERROR($S1784),"",OFFSET('Smelter Reference List'!$D$4,$S1784-4,0)&amp;"")</f>
        <v/>
      </c>
      <c r="F1784" s="161" t="str">
        <f ca="1">IF(ISERROR($S1784),"",OFFSET('Smelter Reference List'!$E$4,$S1784-4,0))</f>
        <v/>
      </c>
      <c r="G1784" s="161" t="str">
        <f ca="1">IF(C1784=$U$4,"Enter smelter details", IF(ISERROR($S1784),"",OFFSET('Smelter Reference List'!$F$4,$S1784-4,0)))</f>
        <v/>
      </c>
      <c r="H1784" s="247" t="str">
        <f ca="1">IF(ISERROR($S1784),"",OFFSET('Smelter Reference List'!$G$4,$S1784-4,0))</f>
        <v/>
      </c>
      <c r="I1784" s="248" t="str">
        <f ca="1">IF(ISERROR($S1784),"",OFFSET('Smelter Reference List'!$H$4,$S1784-4,0))</f>
        <v/>
      </c>
      <c r="J1784" s="248" t="str">
        <f ca="1">IF(ISERROR($S1784),"",OFFSET('Smelter Reference List'!$I$4,$S1784-4,0))</f>
        <v/>
      </c>
      <c r="K1784" s="245"/>
      <c r="L1784" s="245"/>
      <c r="M1784" s="245"/>
      <c r="N1784" s="245"/>
      <c r="O1784" s="245"/>
      <c r="P1784" s="245"/>
      <c r="Q1784" s="246"/>
      <c r="R1784" s="233"/>
      <c r="S1784" s="234" t="e">
        <f>IF(C1784="",NA(),MATCH($B1784&amp;$C1784,'Smelter Reference List'!$J:$J,0))</f>
        <v>#N/A</v>
      </c>
      <c r="T1784" s="235"/>
      <c r="U1784" s="235">
        <f t="shared" ca="1" si="54"/>
        <v>0</v>
      </c>
      <c r="V1784" s="235"/>
      <c r="W1784" s="235"/>
      <c r="Y1784" s="228" t="str">
        <f t="shared" si="55"/>
        <v/>
      </c>
    </row>
    <row r="1785" spans="1:25" s="228" customFormat="1" ht="20.25">
      <c r="A1785" s="257"/>
      <c r="B1785" s="232" t="str">
        <f>IF(LEN(A1785)=0,"",INDEX('Smelter Reference List'!$A:$A,MATCH($A1785,'Smelter Reference List'!$E:$E,0)))</f>
        <v/>
      </c>
      <c r="C1785" s="297" t="str">
        <f>IF(LEN(A1785)=0,"",INDEX('Smelter Reference List'!$C:$C,MATCH($A1785,'Smelter Reference List'!$E:$E,0)))</f>
        <v/>
      </c>
      <c r="D1785" s="161" t="str">
        <f ca="1">IF(ISERROR($S1785),"",OFFSET('Smelter Reference List'!$C$4,$S1785-4,0)&amp;"")</f>
        <v/>
      </c>
      <c r="E1785" s="161" t="str">
        <f ca="1">IF(ISERROR($S1785),"",OFFSET('Smelter Reference List'!$D$4,$S1785-4,0)&amp;"")</f>
        <v/>
      </c>
      <c r="F1785" s="161" t="str">
        <f ca="1">IF(ISERROR($S1785),"",OFFSET('Smelter Reference List'!$E$4,$S1785-4,0))</f>
        <v/>
      </c>
      <c r="G1785" s="161" t="str">
        <f ca="1">IF(C1785=$U$4,"Enter smelter details", IF(ISERROR($S1785),"",OFFSET('Smelter Reference List'!$F$4,$S1785-4,0)))</f>
        <v/>
      </c>
      <c r="H1785" s="247" t="str">
        <f ca="1">IF(ISERROR($S1785),"",OFFSET('Smelter Reference List'!$G$4,$S1785-4,0))</f>
        <v/>
      </c>
      <c r="I1785" s="248" t="str">
        <f ca="1">IF(ISERROR($S1785),"",OFFSET('Smelter Reference List'!$H$4,$S1785-4,0))</f>
        <v/>
      </c>
      <c r="J1785" s="248" t="str">
        <f ca="1">IF(ISERROR($S1785),"",OFFSET('Smelter Reference List'!$I$4,$S1785-4,0))</f>
        <v/>
      </c>
      <c r="K1785" s="245"/>
      <c r="L1785" s="245"/>
      <c r="M1785" s="245"/>
      <c r="N1785" s="245"/>
      <c r="O1785" s="245"/>
      <c r="P1785" s="245"/>
      <c r="Q1785" s="246"/>
      <c r="R1785" s="233"/>
      <c r="S1785" s="234" t="e">
        <f>IF(C1785="",NA(),MATCH($B1785&amp;$C1785,'Smelter Reference List'!$J:$J,0))</f>
        <v>#N/A</v>
      </c>
      <c r="T1785" s="235"/>
      <c r="U1785" s="235">
        <f t="shared" ca="1" si="54"/>
        <v>0</v>
      </c>
      <c r="V1785" s="235"/>
      <c r="W1785" s="235"/>
      <c r="Y1785" s="228" t="str">
        <f t="shared" si="55"/>
        <v/>
      </c>
    </row>
    <row r="1786" spans="1:25" s="228" customFormat="1" ht="20.25">
      <c r="A1786" s="257"/>
      <c r="B1786" s="232" t="str">
        <f>IF(LEN(A1786)=0,"",INDEX('Smelter Reference List'!$A:$A,MATCH($A1786,'Smelter Reference List'!$E:$E,0)))</f>
        <v/>
      </c>
      <c r="C1786" s="297" t="str">
        <f>IF(LEN(A1786)=0,"",INDEX('Smelter Reference List'!$C:$C,MATCH($A1786,'Smelter Reference List'!$E:$E,0)))</f>
        <v/>
      </c>
      <c r="D1786" s="161" t="str">
        <f ca="1">IF(ISERROR($S1786),"",OFFSET('Smelter Reference List'!$C$4,$S1786-4,0)&amp;"")</f>
        <v/>
      </c>
      <c r="E1786" s="161" t="str">
        <f ca="1">IF(ISERROR($S1786),"",OFFSET('Smelter Reference List'!$D$4,$S1786-4,0)&amp;"")</f>
        <v/>
      </c>
      <c r="F1786" s="161" t="str">
        <f ca="1">IF(ISERROR($S1786),"",OFFSET('Smelter Reference List'!$E$4,$S1786-4,0))</f>
        <v/>
      </c>
      <c r="G1786" s="161" t="str">
        <f ca="1">IF(C1786=$U$4,"Enter smelter details", IF(ISERROR($S1786),"",OFFSET('Smelter Reference List'!$F$4,$S1786-4,0)))</f>
        <v/>
      </c>
      <c r="H1786" s="247" t="str">
        <f ca="1">IF(ISERROR($S1786),"",OFFSET('Smelter Reference List'!$G$4,$S1786-4,0))</f>
        <v/>
      </c>
      <c r="I1786" s="248" t="str">
        <f ca="1">IF(ISERROR($S1786),"",OFFSET('Smelter Reference List'!$H$4,$S1786-4,0))</f>
        <v/>
      </c>
      <c r="J1786" s="248" t="str">
        <f ca="1">IF(ISERROR($S1786),"",OFFSET('Smelter Reference List'!$I$4,$S1786-4,0))</f>
        <v/>
      </c>
      <c r="K1786" s="245"/>
      <c r="L1786" s="245"/>
      <c r="M1786" s="245"/>
      <c r="N1786" s="245"/>
      <c r="O1786" s="245"/>
      <c r="P1786" s="245"/>
      <c r="Q1786" s="246"/>
      <c r="R1786" s="233"/>
      <c r="S1786" s="234" t="e">
        <f>IF(C1786="",NA(),MATCH($B1786&amp;$C1786,'Smelter Reference List'!$J:$J,0))</f>
        <v>#N/A</v>
      </c>
      <c r="T1786" s="235"/>
      <c r="U1786" s="235">
        <f t="shared" ca="1" si="54"/>
        <v>0</v>
      </c>
      <c r="V1786" s="235"/>
      <c r="W1786" s="235"/>
      <c r="Y1786" s="228" t="str">
        <f t="shared" si="55"/>
        <v/>
      </c>
    </row>
    <row r="1787" spans="1:25" s="228" customFormat="1" ht="20.25">
      <c r="A1787" s="257"/>
      <c r="B1787" s="232" t="str">
        <f>IF(LEN(A1787)=0,"",INDEX('Smelter Reference List'!$A:$A,MATCH($A1787,'Smelter Reference List'!$E:$E,0)))</f>
        <v/>
      </c>
      <c r="C1787" s="297" t="str">
        <f>IF(LEN(A1787)=0,"",INDEX('Smelter Reference List'!$C:$C,MATCH($A1787,'Smelter Reference List'!$E:$E,0)))</f>
        <v/>
      </c>
      <c r="D1787" s="161" t="str">
        <f ca="1">IF(ISERROR($S1787),"",OFFSET('Smelter Reference List'!$C$4,$S1787-4,0)&amp;"")</f>
        <v/>
      </c>
      <c r="E1787" s="161" t="str">
        <f ca="1">IF(ISERROR($S1787),"",OFFSET('Smelter Reference List'!$D$4,$S1787-4,0)&amp;"")</f>
        <v/>
      </c>
      <c r="F1787" s="161" t="str">
        <f ca="1">IF(ISERROR($S1787),"",OFFSET('Smelter Reference List'!$E$4,$S1787-4,0))</f>
        <v/>
      </c>
      <c r="G1787" s="161" t="str">
        <f ca="1">IF(C1787=$U$4,"Enter smelter details", IF(ISERROR($S1787),"",OFFSET('Smelter Reference List'!$F$4,$S1787-4,0)))</f>
        <v/>
      </c>
      <c r="H1787" s="247" t="str">
        <f ca="1">IF(ISERROR($S1787),"",OFFSET('Smelter Reference List'!$G$4,$S1787-4,0))</f>
        <v/>
      </c>
      <c r="I1787" s="248" t="str">
        <f ca="1">IF(ISERROR($S1787),"",OFFSET('Smelter Reference List'!$H$4,$S1787-4,0))</f>
        <v/>
      </c>
      <c r="J1787" s="248" t="str">
        <f ca="1">IF(ISERROR($S1787),"",OFFSET('Smelter Reference List'!$I$4,$S1787-4,0))</f>
        <v/>
      </c>
      <c r="K1787" s="245"/>
      <c r="L1787" s="245"/>
      <c r="M1787" s="245"/>
      <c r="N1787" s="245"/>
      <c r="O1787" s="245"/>
      <c r="P1787" s="245"/>
      <c r="Q1787" s="246"/>
      <c r="R1787" s="233"/>
      <c r="S1787" s="234" t="e">
        <f>IF(C1787="",NA(),MATCH($B1787&amp;$C1787,'Smelter Reference List'!$J:$J,0))</f>
        <v>#N/A</v>
      </c>
      <c r="T1787" s="235"/>
      <c r="U1787" s="235">
        <f t="shared" ca="1" si="54"/>
        <v>0</v>
      </c>
      <c r="V1787" s="235"/>
      <c r="W1787" s="235"/>
      <c r="Y1787" s="228" t="str">
        <f t="shared" si="55"/>
        <v/>
      </c>
    </row>
    <row r="1788" spans="1:25" s="228" customFormat="1" ht="20.25">
      <c r="A1788" s="257"/>
      <c r="B1788" s="232" t="str">
        <f>IF(LEN(A1788)=0,"",INDEX('Smelter Reference List'!$A:$A,MATCH($A1788,'Smelter Reference List'!$E:$E,0)))</f>
        <v/>
      </c>
      <c r="C1788" s="297" t="str">
        <f>IF(LEN(A1788)=0,"",INDEX('Smelter Reference List'!$C:$C,MATCH($A1788,'Smelter Reference List'!$E:$E,0)))</f>
        <v/>
      </c>
      <c r="D1788" s="161" t="str">
        <f ca="1">IF(ISERROR($S1788),"",OFFSET('Smelter Reference List'!$C$4,$S1788-4,0)&amp;"")</f>
        <v/>
      </c>
      <c r="E1788" s="161" t="str">
        <f ca="1">IF(ISERROR($S1788),"",OFFSET('Smelter Reference List'!$D$4,$S1788-4,0)&amp;"")</f>
        <v/>
      </c>
      <c r="F1788" s="161" t="str">
        <f ca="1">IF(ISERROR($S1788),"",OFFSET('Smelter Reference List'!$E$4,$S1788-4,0))</f>
        <v/>
      </c>
      <c r="G1788" s="161" t="str">
        <f ca="1">IF(C1788=$U$4,"Enter smelter details", IF(ISERROR($S1788),"",OFFSET('Smelter Reference List'!$F$4,$S1788-4,0)))</f>
        <v/>
      </c>
      <c r="H1788" s="247" t="str">
        <f ca="1">IF(ISERROR($S1788),"",OFFSET('Smelter Reference List'!$G$4,$S1788-4,0))</f>
        <v/>
      </c>
      <c r="I1788" s="248" t="str">
        <f ca="1">IF(ISERROR($S1788),"",OFFSET('Smelter Reference List'!$H$4,$S1788-4,0))</f>
        <v/>
      </c>
      <c r="J1788" s="248" t="str">
        <f ca="1">IF(ISERROR($S1788),"",OFFSET('Smelter Reference List'!$I$4,$S1788-4,0))</f>
        <v/>
      </c>
      <c r="K1788" s="245"/>
      <c r="L1788" s="245"/>
      <c r="M1788" s="245"/>
      <c r="N1788" s="245"/>
      <c r="O1788" s="245"/>
      <c r="P1788" s="245"/>
      <c r="Q1788" s="246"/>
      <c r="R1788" s="233"/>
      <c r="S1788" s="234" t="e">
        <f>IF(C1788="",NA(),MATCH($B1788&amp;$C1788,'Smelter Reference List'!$J:$J,0))</f>
        <v>#N/A</v>
      </c>
      <c r="T1788" s="235"/>
      <c r="U1788" s="235">
        <f t="shared" ca="1" si="54"/>
        <v>0</v>
      </c>
      <c r="V1788" s="235"/>
      <c r="W1788" s="235"/>
      <c r="Y1788" s="228" t="str">
        <f t="shared" si="55"/>
        <v/>
      </c>
    </row>
    <row r="1789" spans="1:25" s="228" customFormat="1" ht="20.25">
      <c r="A1789" s="257"/>
      <c r="B1789" s="232" t="str">
        <f>IF(LEN(A1789)=0,"",INDEX('Smelter Reference List'!$A:$A,MATCH($A1789,'Smelter Reference List'!$E:$E,0)))</f>
        <v/>
      </c>
      <c r="C1789" s="297" t="str">
        <f>IF(LEN(A1789)=0,"",INDEX('Smelter Reference List'!$C:$C,MATCH($A1789,'Smelter Reference List'!$E:$E,0)))</f>
        <v/>
      </c>
      <c r="D1789" s="161" t="str">
        <f ca="1">IF(ISERROR($S1789),"",OFFSET('Smelter Reference List'!$C$4,$S1789-4,0)&amp;"")</f>
        <v/>
      </c>
      <c r="E1789" s="161" t="str">
        <f ca="1">IF(ISERROR($S1789),"",OFFSET('Smelter Reference List'!$D$4,$S1789-4,0)&amp;"")</f>
        <v/>
      </c>
      <c r="F1789" s="161" t="str">
        <f ca="1">IF(ISERROR($S1789),"",OFFSET('Smelter Reference List'!$E$4,$S1789-4,0))</f>
        <v/>
      </c>
      <c r="G1789" s="161" t="str">
        <f ca="1">IF(C1789=$U$4,"Enter smelter details", IF(ISERROR($S1789),"",OFFSET('Smelter Reference List'!$F$4,$S1789-4,0)))</f>
        <v/>
      </c>
      <c r="H1789" s="247" t="str">
        <f ca="1">IF(ISERROR($S1789),"",OFFSET('Smelter Reference List'!$G$4,$S1789-4,0))</f>
        <v/>
      </c>
      <c r="I1789" s="248" t="str">
        <f ca="1">IF(ISERROR($S1789),"",OFFSET('Smelter Reference List'!$H$4,$S1789-4,0))</f>
        <v/>
      </c>
      <c r="J1789" s="248" t="str">
        <f ca="1">IF(ISERROR($S1789),"",OFFSET('Smelter Reference List'!$I$4,$S1789-4,0))</f>
        <v/>
      </c>
      <c r="K1789" s="245"/>
      <c r="L1789" s="245"/>
      <c r="M1789" s="245"/>
      <c r="N1789" s="245"/>
      <c r="O1789" s="245"/>
      <c r="P1789" s="245"/>
      <c r="Q1789" s="246"/>
      <c r="R1789" s="233"/>
      <c r="S1789" s="234" t="e">
        <f>IF(C1789="",NA(),MATCH($B1789&amp;$C1789,'Smelter Reference List'!$J:$J,0))</f>
        <v>#N/A</v>
      </c>
      <c r="T1789" s="235"/>
      <c r="U1789" s="235">
        <f t="shared" ca="1" si="54"/>
        <v>0</v>
      </c>
      <c r="V1789" s="235"/>
      <c r="W1789" s="235"/>
      <c r="Y1789" s="228" t="str">
        <f t="shared" si="55"/>
        <v/>
      </c>
    </row>
    <row r="1790" spans="1:25" s="228" customFormat="1" ht="20.25">
      <c r="A1790" s="257"/>
      <c r="B1790" s="232" t="str">
        <f>IF(LEN(A1790)=0,"",INDEX('Smelter Reference List'!$A:$A,MATCH($A1790,'Smelter Reference List'!$E:$E,0)))</f>
        <v/>
      </c>
      <c r="C1790" s="297" t="str">
        <f>IF(LEN(A1790)=0,"",INDEX('Smelter Reference List'!$C:$C,MATCH($A1790,'Smelter Reference List'!$E:$E,0)))</f>
        <v/>
      </c>
      <c r="D1790" s="161" t="str">
        <f ca="1">IF(ISERROR($S1790),"",OFFSET('Smelter Reference List'!$C$4,$S1790-4,0)&amp;"")</f>
        <v/>
      </c>
      <c r="E1790" s="161" t="str">
        <f ca="1">IF(ISERROR($S1790),"",OFFSET('Smelter Reference List'!$D$4,$S1790-4,0)&amp;"")</f>
        <v/>
      </c>
      <c r="F1790" s="161" t="str">
        <f ca="1">IF(ISERROR($S1790),"",OFFSET('Smelter Reference List'!$E$4,$S1790-4,0))</f>
        <v/>
      </c>
      <c r="G1790" s="161" t="str">
        <f ca="1">IF(C1790=$U$4,"Enter smelter details", IF(ISERROR($S1790),"",OFFSET('Smelter Reference List'!$F$4,$S1790-4,0)))</f>
        <v/>
      </c>
      <c r="H1790" s="247" t="str">
        <f ca="1">IF(ISERROR($S1790),"",OFFSET('Smelter Reference List'!$G$4,$S1790-4,0))</f>
        <v/>
      </c>
      <c r="I1790" s="248" t="str">
        <f ca="1">IF(ISERROR($S1790),"",OFFSET('Smelter Reference List'!$H$4,$S1790-4,0))</f>
        <v/>
      </c>
      <c r="J1790" s="248" t="str">
        <f ca="1">IF(ISERROR($S1790),"",OFFSET('Smelter Reference List'!$I$4,$S1790-4,0))</f>
        <v/>
      </c>
      <c r="K1790" s="245"/>
      <c r="L1790" s="245"/>
      <c r="M1790" s="245"/>
      <c r="N1790" s="245"/>
      <c r="O1790" s="245"/>
      <c r="P1790" s="245"/>
      <c r="Q1790" s="246"/>
      <c r="R1790" s="233"/>
      <c r="S1790" s="234" t="e">
        <f>IF(C1790="",NA(),MATCH($B1790&amp;$C1790,'Smelter Reference List'!$J:$J,0))</f>
        <v>#N/A</v>
      </c>
      <c r="T1790" s="235"/>
      <c r="U1790" s="235">
        <f t="shared" ca="1" si="54"/>
        <v>0</v>
      </c>
      <c r="V1790" s="235"/>
      <c r="W1790" s="235"/>
      <c r="Y1790" s="228" t="str">
        <f t="shared" si="55"/>
        <v/>
      </c>
    </row>
    <row r="1791" spans="1:25" s="228" customFormat="1" ht="20.25">
      <c r="A1791" s="257"/>
      <c r="B1791" s="232" t="str">
        <f>IF(LEN(A1791)=0,"",INDEX('Smelter Reference List'!$A:$A,MATCH($A1791,'Smelter Reference List'!$E:$E,0)))</f>
        <v/>
      </c>
      <c r="C1791" s="297" t="str">
        <f>IF(LEN(A1791)=0,"",INDEX('Smelter Reference List'!$C:$C,MATCH($A1791,'Smelter Reference List'!$E:$E,0)))</f>
        <v/>
      </c>
      <c r="D1791" s="161" t="str">
        <f ca="1">IF(ISERROR($S1791),"",OFFSET('Smelter Reference List'!$C$4,$S1791-4,0)&amp;"")</f>
        <v/>
      </c>
      <c r="E1791" s="161" t="str">
        <f ca="1">IF(ISERROR($S1791),"",OFFSET('Smelter Reference List'!$D$4,$S1791-4,0)&amp;"")</f>
        <v/>
      </c>
      <c r="F1791" s="161" t="str">
        <f ca="1">IF(ISERROR($S1791),"",OFFSET('Smelter Reference List'!$E$4,$S1791-4,0))</f>
        <v/>
      </c>
      <c r="G1791" s="161" t="str">
        <f ca="1">IF(C1791=$U$4,"Enter smelter details", IF(ISERROR($S1791),"",OFFSET('Smelter Reference List'!$F$4,$S1791-4,0)))</f>
        <v/>
      </c>
      <c r="H1791" s="247" t="str">
        <f ca="1">IF(ISERROR($S1791),"",OFFSET('Smelter Reference List'!$G$4,$S1791-4,0))</f>
        <v/>
      </c>
      <c r="I1791" s="248" t="str">
        <f ca="1">IF(ISERROR($S1791),"",OFFSET('Smelter Reference List'!$H$4,$S1791-4,0))</f>
        <v/>
      </c>
      <c r="J1791" s="248" t="str">
        <f ca="1">IF(ISERROR($S1791),"",OFFSET('Smelter Reference List'!$I$4,$S1791-4,0))</f>
        <v/>
      </c>
      <c r="K1791" s="245"/>
      <c r="L1791" s="245"/>
      <c r="M1791" s="245"/>
      <c r="N1791" s="245"/>
      <c r="O1791" s="245"/>
      <c r="P1791" s="245"/>
      <c r="Q1791" s="246"/>
      <c r="R1791" s="233"/>
      <c r="S1791" s="234" t="e">
        <f>IF(C1791="",NA(),MATCH($B1791&amp;$C1791,'Smelter Reference List'!$J:$J,0))</f>
        <v>#N/A</v>
      </c>
      <c r="T1791" s="235"/>
      <c r="U1791" s="235">
        <f t="shared" ca="1" si="54"/>
        <v>0</v>
      </c>
      <c r="V1791" s="235"/>
      <c r="W1791" s="235"/>
      <c r="Y1791" s="228" t="str">
        <f t="shared" si="55"/>
        <v/>
      </c>
    </row>
    <row r="1792" spans="1:25" s="228" customFormat="1" ht="20.25">
      <c r="A1792" s="257"/>
      <c r="B1792" s="232" t="str">
        <f>IF(LEN(A1792)=0,"",INDEX('Smelter Reference List'!$A:$A,MATCH($A1792,'Smelter Reference List'!$E:$E,0)))</f>
        <v/>
      </c>
      <c r="C1792" s="297" t="str">
        <f>IF(LEN(A1792)=0,"",INDEX('Smelter Reference List'!$C:$C,MATCH($A1792,'Smelter Reference List'!$E:$E,0)))</f>
        <v/>
      </c>
      <c r="D1792" s="161" t="str">
        <f ca="1">IF(ISERROR($S1792),"",OFFSET('Smelter Reference List'!$C$4,$S1792-4,0)&amp;"")</f>
        <v/>
      </c>
      <c r="E1792" s="161" t="str">
        <f ca="1">IF(ISERROR($S1792),"",OFFSET('Smelter Reference List'!$D$4,$S1792-4,0)&amp;"")</f>
        <v/>
      </c>
      <c r="F1792" s="161" t="str">
        <f ca="1">IF(ISERROR($S1792),"",OFFSET('Smelter Reference List'!$E$4,$S1792-4,0))</f>
        <v/>
      </c>
      <c r="G1792" s="161" t="str">
        <f ca="1">IF(C1792=$U$4,"Enter smelter details", IF(ISERROR($S1792),"",OFFSET('Smelter Reference List'!$F$4,$S1792-4,0)))</f>
        <v/>
      </c>
      <c r="H1792" s="247" t="str">
        <f ca="1">IF(ISERROR($S1792),"",OFFSET('Smelter Reference List'!$G$4,$S1792-4,0))</f>
        <v/>
      </c>
      <c r="I1792" s="248" t="str">
        <f ca="1">IF(ISERROR($S1792),"",OFFSET('Smelter Reference List'!$H$4,$S1792-4,0))</f>
        <v/>
      </c>
      <c r="J1792" s="248" t="str">
        <f ca="1">IF(ISERROR($S1792),"",OFFSET('Smelter Reference List'!$I$4,$S1792-4,0))</f>
        <v/>
      </c>
      <c r="K1792" s="245"/>
      <c r="L1792" s="245"/>
      <c r="M1792" s="245"/>
      <c r="N1792" s="245"/>
      <c r="O1792" s="245"/>
      <c r="P1792" s="245"/>
      <c r="Q1792" s="246"/>
      <c r="R1792" s="233"/>
      <c r="S1792" s="234" t="e">
        <f>IF(C1792="",NA(),MATCH($B1792&amp;$C1792,'Smelter Reference List'!$J:$J,0))</f>
        <v>#N/A</v>
      </c>
      <c r="T1792" s="235"/>
      <c r="U1792" s="235">
        <f t="shared" ca="1" si="54"/>
        <v>0</v>
      </c>
      <c r="V1792" s="235"/>
      <c r="W1792" s="235"/>
      <c r="Y1792" s="228" t="str">
        <f t="shared" si="55"/>
        <v/>
      </c>
    </row>
    <row r="1793" spans="1:25" s="228" customFormat="1" ht="20.25">
      <c r="A1793" s="257"/>
      <c r="B1793" s="232" t="str">
        <f>IF(LEN(A1793)=0,"",INDEX('Smelter Reference List'!$A:$A,MATCH($A1793,'Smelter Reference List'!$E:$E,0)))</f>
        <v/>
      </c>
      <c r="C1793" s="297" t="str">
        <f>IF(LEN(A1793)=0,"",INDEX('Smelter Reference List'!$C:$C,MATCH($A1793,'Smelter Reference List'!$E:$E,0)))</f>
        <v/>
      </c>
      <c r="D1793" s="161" t="str">
        <f ca="1">IF(ISERROR($S1793),"",OFFSET('Smelter Reference List'!$C$4,$S1793-4,0)&amp;"")</f>
        <v/>
      </c>
      <c r="E1793" s="161" t="str">
        <f ca="1">IF(ISERROR($S1793),"",OFFSET('Smelter Reference List'!$D$4,$S1793-4,0)&amp;"")</f>
        <v/>
      </c>
      <c r="F1793" s="161" t="str">
        <f ca="1">IF(ISERROR($S1793),"",OFFSET('Smelter Reference List'!$E$4,$S1793-4,0))</f>
        <v/>
      </c>
      <c r="G1793" s="161" t="str">
        <f ca="1">IF(C1793=$U$4,"Enter smelter details", IF(ISERROR($S1793),"",OFFSET('Smelter Reference List'!$F$4,$S1793-4,0)))</f>
        <v/>
      </c>
      <c r="H1793" s="247" t="str">
        <f ca="1">IF(ISERROR($S1793),"",OFFSET('Smelter Reference List'!$G$4,$S1793-4,0))</f>
        <v/>
      </c>
      <c r="I1793" s="248" t="str">
        <f ca="1">IF(ISERROR($S1793),"",OFFSET('Smelter Reference List'!$H$4,$S1793-4,0))</f>
        <v/>
      </c>
      <c r="J1793" s="248" t="str">
        <f ca="1">IF(ISERROR($S1793),"",OFFSET('Smelter Reference List'!$I$4,$S1793-4,0))</f>
        <v/>
      </c>
      <c r="K1793" s="245"/>
      <c r="L1793" s="245"/>
      <c r="M1793" s="245"/>
      <c r="N1793" s="245"/>
      <c r="O1793" s="245"/>
      <c r="P1793" s="245"/>
      <c r="Q1793" s="246"/>
      <c r="R1793" s="233"/>
      <c r="S1793" s="234" t="e">
        <f>IF(C1793="",NA(),MATCH($B1793&amp;$C1793,'Smelter Reference List'!$J:$J,0))</f>
        <v>#N/A</v>
      </c>
      <c r="T1793" s="235"/>
      <c r="U1793" s="235">
        <f t="shared" ca="1" si="54"/>
        <v>0</v>
      </c>
      <c r="V1793" s="235"/>
      <c r="W1793" s="235"/>
      <c r="Y1793" s="228" t="str">
        <f t="shared" si="55"/>
        <v/>
      </c>
    </row>
    <row r="1794" spans="1:25" s="228" customFormat="1" ht="20.25">
      <c r="A1794" s="257"/>
      <c r="B1794" s="232" t="str">
        <f>IF(LEN(A1794)=0,"",INDEX('Smelter Reference List'!$A:$A,MATCH($A1794,'Smelter Reference List'!$E:$E,0)))</f>
        <v/>
      </c>
      <c r="C1794" s="297" t="str">
        <f>IF(LEN(A1794)=0,"",INDEX('Smelter Reference List'!$C:$C,MATCH($A1794,'Smelter Reference List'!$E:$E,0)))</f>
        <v/>
      </c>
      <c r="D1794" s="161" t="str">
        <f ca="1">IF(ISERROR($S1794),"",OFFSET('Smelter Reference List'!$C$4,$S1794-4,0)&amp;"")</f>
        <v/>
      </c>
      <c r="E1794" s="161" t="str">
        <f ca="1">IF(ISERROR($S1794),"",OFFSET('Smelter Reference List'!$D$4,$S1794-4,0)&amp;"")</f>
        <v/>
      </c>
      <c r="F1794" s="161" t="str">
        <f ca="1">IF(ISERROR($S1794),"",OFFSET('Smelter Reference List'!$E$4,$S1794-4,0))</f>
        <v/>
      </c>
      <c r="G1794" s="161" t="str">
        <f ca="1">IF(C1794=$U$4,"Enter smelter details", IF(ISERROR($S1794),"",OFFSET('Smelter Reference List'!$F$4,$S1794-4,0)))</f>
        <v/>
      </c>
      <c r="H1794" s="247" t="str">
        <f ca="1">IF(ISERROR($S1794),"",OFFSET('Smelter Reference List'!$G$4,$S1794-4,0))</f>
        <v/>
      </c>
      <c r="I1794" s="248" t="str">
        <f ca="1">IF(ISERROR($S1794),"",OFFSET('Smelter Reference List'!$H$4,$S1794-4,0))</f>
        <v/>
      </c>
      <c r="J1794" s="248" t="str">
        <f ca="1">IF(ISERROR($S1794),"",OFFSET('Smelter Reference List'!$I$4,$S1794-4,0))</f>
        <v/>
      </c>
      <c r="K1794" s="245"/>
      <c r="L1794" s="245"/>
      <c r="M1794" s="245"/>
      <c r="N1794" s="245"/>
      <c r="O1794" s="245"/>
      <c r="P1794" s="245"/>
      <c r="Q1794" s="246"/>
      <c r="R1794" s="233"/>
      <c r="S1794" s="234" t="e">
        <f>IF(C1794="",NA(),MATCH($B1794&amp;$C1794,'Smelter Reference List'!$J:$J,0))</f>
        <v>#N/A</v>
      </c>
      <c r="T1794" s="235"/>
      <c r="U1794" s="235">
        <f t="shared" ca="1" si="54"/>
        <v>0</v>
      </c>
      <c r="V1794" s="235"/>
      <c r="W1794" s="235"/>
      <c r="Y1794" s="228" t="str">
        <f t="shared" si="55"/>
        <v/>
      </c>
    </row>
    <row r="1795" spans="1:25" s="228" customFormat="1" ht="20.25">
      <c r="A1795" s="257"/>
      <c r="B1795" s="232" t="str">
        <f>IF(LEN(A1795)=0,"",INDEX('Smelter Reference List'!$A:$A,MATCH($A1795,'Smelter Reference List'!$E:$E,0)))</f>
        <v/>
      </c>
      <c r="C1795" s="297" t="str">
        <f>IF(LEN(A1795)=0,"",INDEX('Smelter Reference List'!$C:$C,MATCH($A1795,'Smelter Reference List'!$E:$E,0)))</f>
        <v/>
      </c>
      <c r="D1795" s="161" t="str">
        <f ca="1">IF(ISERROR($S1795),"",OFFSET('Smelter Reference List'!$C$4,$S1795-4,0)&amp;"")</f>
        <v/>
      </c>
      <c r="E1795" s="161" t="str">
        <f ca="1">IF(ISERROR($S1795),"",OFFSET('Smelter Reference List'!$D$4,$S1795-4,0)&amp;"")</f>
        <v/>
      </c>
      <c r="F1795" s="161" t="str">
        <f ca="1">IF(ISERROR($S1795),"",OFFSET('Smelter Reference List'!$E$4,$S1795-4,0))</f>
        <v/>
      </c>
      <c r="G1795" s="161" t="str">
        <f ca="1">IF(C1795=$U$4,"Enter smelter details", IF(ISERROR($S1795),"",OFFSET('Smelter Reference List'!$F$4,$S1795-4,0)))</f>
        <v/>
      </c>
      <c r="H1795" s="247" t="str">
        <f ca="1">IF(ISERROR($S1795),"",OFFSET('Smelter Reference List'!$G$4,$S1795-4,0))</f>
        <v/>
      </c>
      <c r="I1795" s="248" t="str">
        <f ca="1">IF(ISERROR($S1795),"",OFFSET('Smelter Reference List'!$H$4,$S1795-4,0))</f>
        <v/>
      </c>
      <c r="J1795" s="248" t="str">
        <f ca="1">IF(ISERROR($S1795),"",OFFSET('Smelter Reference List'!$I$4,$S1795-4,0))</f>
        <v/>
      </c>
      <c r="K1795" s="245"/>
      <c r="L1795" s="245"/>
      <c r="M1795" s="245"/>
      <c r="N1795" s="245"/>
      <c r="O1795" s="245"/>
      <c r="P1795" s="245"/>
      <c r="Q1795" s="246"/>
      <c r="R1795" s="233"/>
      <c r="S1795" s="234" t="e">
        <f>IF(C1795="",NA(),MATCH($B1795&amp;$C1795,'Smelter Reference List'!$J:$J,0))</f>
        <v>#N/A</v>
      </c>
      <c r="T1795" s="235"/>
      <c r="U1795" s="235">
        <f t="shared" ca="1" si="54"/>
        <v>0</v>
      </c>
      <c r="V1795" s="235"/>
      <c r="W1795" s="235"/>
      <c r="Y1795" s="228" t="str">
        <f t="shared" si="55"/>
        <v/>
      </c>
    </row>
    <row r="1796" spans="1:25" s="228" customFormat="1" ht="20.25">
      <c r="A1796" s="257"/>
      <c r="B1796" s="232" t="str">
        <f>IF(LEN(A1796)=0,"",INDEX('Smelter Reference List'!$A:$A,MATCH($A1796,'Smelter Reference List'!$E:$E,0)))</f>
        <v/>
      </c>
      <c r="C1796" s="297" t="str">
        <f>IF(LEN(A1796)=0,"",INDEX('Smelter Reference List'!$C:$C,MATCH($A1796,'Smelter Reference List'!$E:$E,0)))</f>
        <v/>
      </c>
      <c r="D1796" s="161" t="str">
        <f ca="1">IF(ISERROR($S1796),"",OFFSET('Smelter Reference List'!$C$4,$S1796-4,0)&amp;"")</f>
        <v/>
      </c>
      <c r="E1796" s="161" t="str">
        <f ca="1">IF(ISERROR($S1796),"",OFFSET('Smelter Reference List'!$D$4,$S1796-4,0)&amp;"")</f>
        <v/>
      </c>
      <c r="F1796" s="161" t="str">
        <f ca="1">IF(ISERROR($S1796),"",OFFSET('Smelter Reference List'!$E$4,$S1796-4,0))</f>
        <v/>
      </c>
      <c r="G1796" s="161" t="str">
        <f ca="1">IF(C1796=$U$4,"Enter smelter details", IF(ISERROR($S1796),"",OFFSET('Smelter Reference List'!$F$4,$S1796-4,0)))</f>
        <v/>
      </c>
      <c r="H1796" s="247" t="str">
        <f ca="1">IF(ISERROR($S1796),"",OFFSET('Smelter Reference List'!$G$4,$S1796-4,0))</f>
        <v/>
      </c>
      <c r="I1796" s="248" t="str">
        <f ca="1">IF(ISERROR($S1796),"",OFFSET('Smelter Reference List'!$H$4,$S1796-4,0))</f>
        <v/>
      </c>
      <c r="J1796" s="248" t="str">
        <f ca="1">IF(ISERROR($S1796),"",OFFSET('Smelter Reference List'!$I$4,$S1796-4,0))</f>
        <v/>
      </c>
      <c r="K1796" s="245"/>
      <c r="L1796" s="245"/>
      <c r="M1796" s="245"/>
      <c r="N1796" s="245"/>
      <c r="O1796" s="245"/>
      <c r="P1796" s="245"/>
      <c r="Q1796" s="246"/>
      <c r="R1796" s="233"/>
      <c r="S1796" s="234" t="e">
        <f>IF(C1796="",NA(),MATCH($B1796&amp;$C1796,'Smelter Reference List'!$J:$J,0))</f>
        <v>#N/A</v>
      </c>
      <c r="T1796" s="235"/>
      <c r="U1796" s="235">
        <f t="shared" ca="1" si="54"/>
        <v>0</v>
      </c>
      <c r="V1796" s="235"/>
      <c r="W1796" s="235"/>
      <c r="Y1796" s="228" t="str">
        <f t="shared" si="55"/>
        <v/>
      </c>
    </row>
    <row r="1797" spans="1:25" s="228" customFormat="1" ht="20.25">
      <c r="A1797" s="257"/>
      <c r="B1797" s="232" t="str">
        <f>IF(LEN(A1797)=0,"",INDEX('Smelter Reference List'!$A:$A,MATCH($A1797,'Smelter Reference List'!$E:$E,0)))</f>
        <v/>
      </c>
      <c r="C1797" s="297" t="str">
        <f>IF(LEN(A1797)=0,"",INDEX('Smelter Reference List'!$C:$C,MATCH($A1797,'Smelter Reference List'!$E:$E,0)))</f>
        <v/>
      </c>
      <c r="D1797" s="161" t="str">
        <f ca="1">IF(ISERROR($S1797),"",OFFSET('Smelter Reference List'!$C$4,$S1797-4,0)&amp;"")</f>
        <v/>
      </c>
      <c r="E1797" s="161" t="str">
        <f ca="1">IF(ISERROR($S1797),"",OFFSET('Smelter Reference List'!$D$4,$S1797-4,0)&amp;"")</f>
        <v/>
      </c>
      <c r="F1797" s="161" t="str">
        <f ca="1">IF(ISERROR($S1797),"",OFFSET('Smelter Reference List'!$E$4,$S1797-4,0))</f>
        <v/>
      </c>
      <c r="G1797" s="161" t="str">
        <f ca="1">IF(C1797=$U$4,"Enter smelter details", IF(ISERROR($S1797),"",OFFSET('Smelter Reference List'!$F$4,$S1797-4,0)))</f>
        <v/>
      </c>
      <c r="H1797" s="247" t="str">
        <f ca="1">IF(ISERROR($S1797),"",OFFSET('Smelter Reference List'!$G$4,$S1797-4,0))</f>
        <v/>
      </c>
      <c r="I1797" s="248" t="str">
        <f ca="1">IF(ISERROR($S1797),"",OFFSET('Smelter Reference List'!$H$4,$S1797-4,0))</f>
        <v/>
      </c>
      <c r="J1797" s="248" t="str">
        <f ca="1">IF(ISERROR($S1797),"",OFFSET('Smelter Reference List'!$I$4,$S1797-4,0))</f>
        <v/>
      </c>
      <c r="K1797" s="245"/>
      <c r="L1797" s="245"/>
      <c r="M1797" s="245"/>
      <c r="N1797" s="245"/>
      <c r="O1797" s="245"/>
      <c r="P1797" s="245"/>
      <c r="Q1797" s="246"/>
      <c r="R1797" s="233"/>
      <c r="S1797" s="234" t="e">
        <f>IF(C1797="",NA(),MATCH($B1797&amp;$C1797,'Smelter Reference List'!$J:$J,0))</f>
        <v>#N/A</v>
      </c>
      <c r="T1797" s="235"/>
      <c r="U1797" s="235">
        <f t="shared" ca="1" si="54"/>
        <v>0</v>
      </c>
      <c r="V1797" s="235"/>
      <c r="W1797" s="235"/>
      <c r="Y1797" s="228" t="str">
        <f t="shared" si="55"/>
        <v/>
      </c>
    </row>
    <row r="1798" spans="1:25" s="228" customFormat="1" ht="20.25">
      <c r="A1798" s="257"/>
      <c r="B1798" s="232" t="str">
        <f>IF(LEN(A1798)=0,"",INDEX('Smelter Reference List'!$A:$A,MATCH($A1798,'Smelter Reference List'!$E:$E,0)))</f>
        <v/>
      </c>
      <c r="C1798" s="297" t="str">
        <f>IF(LEN(A1798)=0,"",INDEX('Smelter Reference List'!$C:$C,MATCH($A1798,'Smelter Reference List'!$E:$E,0)))</f>
        <v/>
      </c>
      <c r="D1798" s="161" t="str">
        <f ca="1">IF(ISERROR($S1798),"",OFFSET('Smelter Reference List'!$C$4,$S1798-4,0)&amp;"")</f>
        <v/>
      </c>
      <c r="E1798" s="161" t="str">
        <f ca="1">IF(ISERROR($S1798),"",OFFSET('Smelter Reference List'!$D$4,$S1798-4,0)&amp;"")</f>
        <v/>
      </c>
      <c r="F1798" s="161" t="str">
        <f ca="1">IF(ISERROR($S1798),"",OFFSET('Smelter Reference List'!$E$4,$S1798-4,0))</f>
        <v/>
      </c>
      <c r="G1798" s="161" t="str">
        <f ca="1">IF(C1798=$U$4,"Enter smelter details", IF(ISERROR($S1798),"",OFFSET('Smelter Reference List'!$F$4,$S1798-4,0)))</f>
        <v/>
      </c>
      <c r="H1798" s="247" t="str">
        <f ca="1">IF(ISERROR($S1798),"",OFFSET('Smelter Reference List'!$G$4,$S1798-4,0))</f>
        <v/>
      </c>
      <c r="I1798" s="248" t="str">
        <f ca="1">IF(ISERROR($S1798),"",OFFSET('Smelter Reference List'!$H$4,$S1798-4,0))</f>
        <v/>
      </c>
      <c r="J1798" s="248" t="str">
        <f ca="1">IF(ISERROR($S1798),"",OFFSET('Smelter Reference List'!$I$4,$S1798-4,0))</f>
        <v/>
      </c>
      <c r="K1798" s="245"/>
      <c r="L1798" s="245"/>
      <c r="M1798" s="245"/>
      <c r="N1798" s="245"/>
      <c r="O1798" s="245"/>
      <c r="P1798" s="245"/>
      <c r="Q1798" s="246"/>
      <c r="R1798" s="233"/>
      <c r="S1798" s="234" t="e">
        <f>IF(C1798="",NA(),MATCH($B1798&amp;$C1798,'Smelter Reference List'!$J:$J,0))</f>
        <v>#N/A</v>
      </c>
      <c r="T1798" s="235"/>
      <c r="U1798" s="235">
        <f t="shared" ref="U1798:U1861" ca="1" si="56">IF(AND(C1798="Smelter not listed",OR(LEN(D1798)=0,LEN(E1798)=0)),1,0)</f>
        <v>0</v>
      </c>
      <c r="V1798" s="235"/>
      <c r="W1798" s="235"/>
      <c r="Y1798" s="228" t="str">
        <f t="shared" ref="Y1798:Y1861" si="57">B1798&amp;C1798</f>
        <v/>
      </c>
    </row>
    <row r="1799" spans="1:25" s="228" customFormat="1" ht="20.25">
      <c r="A1799" s="257"/>
      <c r="B1799" s="232" t="str">
        <f>IF(LEN(A1799)=0,"",INDEX('Smelter Reference List'!$A:$A,MATCH($A1799,'Smelter Reference List'!$E:$E,0)))</f>
        <v/>
      </c>
      <c r="C1799" s="297" t="str">
        <f>IF(LEN(A1799)=0,"",INDEX('Smelter Reference List'!$C:$C,MATCH($A1799,'Smelter Reference List'!$E:$E,0)))</f>
        <v/>
      </c>
      <c r="D1799" s="161" t="str">
        <f ca="1">IF(ISERROR($S1799),"",OFFSET('Smelter Reference List'!$C$4,$S1799-4,0)&amp;"")</f>
        <v/>
      </c>
      <c r="E1799" s="161" t="str">
        <f ca="1">IF(ISERROR($S1799),"",OFFSET('Smelter Reference List'!$D$4,$S1799-4,0)&amp;"")</f>
        <v/>
      </c>
      <c r="F1799" s="161" t="str">
        <f ca="1">IF(ISERROR($S1799),"",OFFSET('Smelter Reference List'!$E$4,$S1799-4,0))</f>
        <v/>
      </c>
      <c r="G1799" s="161" t="str">
        <f ca="1">IF(C1799=$U$4,"Enter smelter details", IF(ISERROR($S1799),"",OFFSET('Smelter Reference List'!$F$4,$S1799-4,0)))</f>
        <v/>
      </c>
      <c r="H1799" s="247" t="str">
        <f ca="1">IF(ISERROR($S1799),"",OFFSET('Smelter Reference List'!$G$4,$S1799-4,0))</f>
        <v/>
      </c>
      <c r="I1799" s="248" t="str">
        <f ca="1">IF(ISERROR($S1799),"",OFFSET('Smelter Reference List'!$H$4,$S1799-4,0))</f>
        <v/>
      </c>
      <c r="J1799" s="248" t="str">
        <f ca="1">IF(ISERROR($S1799),"",OFFSET('Smelter Reference List'!$I$4,$S1799-4,0))</f>
        <v/>
      </c>
      <c r="K1799" s="245"/>
      <c r="L1799" s="245"/>
      <c r="M1799" s="245"/>
      <c r="N1799" s="245"/>
      <c r="O1799" s="245"/>
      <c r="P1799" s="245"/>
      <c r="Q1799" s="246"/>
      <c r="R1799" s="233"/>
      <c r="S1799" s="234" t="e">
        <f>IF(C1799="",NA(),MATCH($B1799&amp;$C1799,'Smelter Reference List'!$J:$J,0))</f>
        <v>#N/A</v>
      </c>
      <c r="T1799" s="235"/>
      <c r="U1799" s="235">
        <f t="shared" ca="1" si="56"/>
        <v>0</v>
      </c>
      <c r="V1799" s="235"/>
      <c r="W1799" s="235"/>
      <c r="Y1799" s="228" t="str">
        <f t="shared" si="57"/>
        <v/>
      </c>
    </row>
    <row r="1800" spans="1:25" s="228" customFormat="1" ht="20.25">
      <c r="A1800" s="257"/>
      <c r="B1800" s="232" t="str">
        <f>IF(LEN(A1800)=0,"",INDEX('Smelter Reference List'!$A:$A,MATCH($A1800,'Smelter Reference List'!$E:$E,0)))</f>
        <v/>
      </c>
      <c r="C1800" s="297" t="str">
        <f>IF(LEN(A1800)=0,"",INDEX('Smelter Reference List'!$C:$C,MATCH($A1800,'Smelter Reference List'!$E:$E,0)))</f>
        <v/>
      </c>
      <c r="D1800" s="161" t="str">
        <f ca="1">IF(ISERROR($S1800),"",OFFSET('Smelter Reference List'!$C$4,$S1800-4,0)&amp;"")</f>
        <v/>
      </c>
      <c r="E1800" s="161" t="str">
        <f ca="1">IF(ISERROR($S1800),"",OFFSET('Smelter Reference List'!$D$4,$S1800-4,0)&amp;"")</f>
        <v/>
      </c>
      <c r="F1800" s="161" t="str">
        <f ca="1">IF(ISERROR($S1800),"",OFFSET('Smelter Reference List'!$E$4,$S1800-4,0))</f>
        <v/>
      </c>
      <c r="G1800" s="161" t="str">
        <f ca="1">IF(C1800=$U$4,"Enter smelter details", IF(ISERROR($S1800),"",OFFSET('Smelter Reference List'!$F$4,$S1800-4,0)))</f>
        <v/>
      </c>
      <c r="H1800" s="247" t="str">
        <f ca="1">IF(ISERROR($S1800),"",OFFSET('Smelter Reference List'!$G$4,$S1800-4,0))</f>
        <v/>
      </c>
      <c r="I1800" s="248" t="str">
        <f ca="1">IF(ISERROR($S1800),"",OFFSET('Smelter Reference List'!$H$4,$S1800-4,0))</f>
        <v/>
      </c>
      <c r="J1800" s="248" t="str">
        <f ca="1">IF(ISERROR($S1800),"",OFFSET('Smelter Reference List'!$I$4,$S1800-4,0))</f>
        <v/>
      </c>
      <c r="K1800" s="245"/>
      <c r="L1800" s="245"/>
      <c r="M1800" s="245"/>
      <c r="N1800" s="245"/>
      <c r="O1800" s="245"/>
      <c r="P1800" s="245"/>
      <c r="Q1800" s="246"/>
      <c r="R1800" s="233"/>
      <c r="S1800" s="234" t="e">
        <f>IF(C1800="",NA(),MATCH($B1800&amp;$C1800,'Smelter Reference List'!$J:$J,0))</f>
        <v>#N/A</v>
      </c>
      <c r="T1800" s="235"/>
      <c r="U1800" s="235">
        <f t="shared" ca="1" si="56"/>
        <v>0</v>
      </c>
      <c r="V1800" s="235"/>
      <c r="W1800" s="235"/>
      <c r="Y1800" s="228" t="str">
        <f t="shared" si="57"/>
        <v/>
      </c>
    </row>
    <row r="1801" spans="1:25" s="228" customFormat="1" ht="20.25">
      <c r="A1801" s="257"/>
      <c r="B1801" s="232" t="str">
        <f>IF(LEN(A1801)=0,"",INDEX('Smelter Reference List'!$A:$A,MATCH($A1801,'Smelter Reference List'!$E:$E,0)))</f>
        <v/>
      </c>
      <c r="C1801" s="297" t="str">
        <f>IF(LEN(A1801)=0,"",INDEX('Smelter Reference List'!$C:$C,MATCH($A1801,'Smelter Reference List'!$E:$E,0)))</f>
        <v/>
      </c>
      <c r="D1801" s="161" t="str">
        <f ca="1">IF(ISERROR($S1801),"",OFFSET('Smelter Reference List'!$C$4,$S1801-4,0)&amp;"")</f>
        <v/>
      </c>
      <c r="E1801" s="161" t="str">
        <f ca="1">IF(ISERROR($S1801),"",OFFSET('Smelter Reference List'!$D$4,$S1801-4,0)&amp;"")</f>
        <v/>
      </c>
      <c r="F1801" s="161" t="str">
        <f ca="1">IF(ISERROR($S1801),"",OFFSET('Smelter Reference List'!$E$4,$S1801-4,0))</f>
        <v/>
      </c>
      <c r="G1801" s="161" t="str">
        <f ca="1">IF(C1801=$U$4,"Enter smelter details", IF(ISERROR($S1801),"",OFFSET('Smelter Reference List'!$F$4,$S1801-4,0)))</f>
        <v/>
      </c>
      <c r="H1801" s="247" t="str">
        <f ca="1">IF(ISERROR($S1801),"",OFFSET('Smelter Reference List'!$G$4,$S1801-4,0))</f>
        <v/>
      </c>
      <c r="I1801" s="248" t="str">
        <f ca="1">IF(ISERROR($S1801),"",OFFSET('Smelter Reference List'!$H$4,$S1801-4,0))</f>
        <v/>
      </c>
      <c r="J1801" s="248" t="str">
        <f ca="1">IF(ISERROR($S1801),"",OFFSET('Smelter Reference List'!$I$4,$S1801-4,0))</f>
        <v/>
      </c>
      <c r="K1801" s="245"/>
      <c r="L1801" s="245"/>
      <c r="M1801" s="245"/>
      <c r="N1801" s="245"/>
      <c r="O1801" s="245"/>
      <c r="P1801" s="245"/>
      <c r="Q1801" s="246"/>
      <c r="R1801" s="233"/>
      <c r="S1801" s="234" t="e">
        <f>IF(C1801="",NA(),MATCH($B1801&amp;$C1801,'Smelter Reference List'!$J:$J,0))</f>
        <v>#N/A</v>
      </c>
      <c r="T1801" s="235"/>
      <c r="U1801" s="235">
        <f t="shared" ca="1" si="56"/>
        <v>0</v>
      </c>
      <c r="V1801" s="235"/>
      <c r="W1801" s="235"/>
      <c r="Y1801" s="228" t="str">
        <f t="shared" si="57"/>
        <v/>
      </c>
    </row>
    <row r="1802" spans="1:25" s="228" customFormat="1" ht="20.25">
      <c r="A1802" s="257"/>
      <c r="B1802" s="232" t="str">
        <f>IF(LEN(A1802)=0,"",INDEX('Smelter Reference List'!$A:$A,MATCH($A1802,'Smelter Reference List'!$E:$E,0)))</f>
        <v/>
      </c>
      <c r="C1802" s="297" t="str">
        <f>IF(LEN(A1802)=0,"",INDEX('Smelter Reference List'!$C:$C,MATCH($A1802,'Smelter Reference List'!$E:$E,0)))</f>
        <v/>
      </c>
      <c r="D1802" s="161" t="str">
        <f ca="1">IF(ISERROR($S1802),"",OFFSET('Smelter Reference List'!$C$4,$S1802-4,0)&amp;"")</f>
        <v/>
      </c>
      <c r="E1802" s="161" t="str">
        <f ca="1">IF(ISERROR($S1802),"",OFFSET('Smelter Reference List'!$D$4,$S1802-4,0)&amp;"")</f>
        <v/>
      </c>
      <c r="F1802" s="161" t="str">
        <f ca="1">IF(ISERROR($S1802),"",OFFSET('Smelter Reference List'!$E$4,$S1802-4,0))</f>
        <v/>
      </c>
      <c r="G1802" s="161" t="str">
        <f ca="1">IF(C1802=$U$4,"Enter smelter details", IF(ISERROR($S1802),"",OFFSET('Smelter Reference List'!$F$4,$S1802-4,0)))</f>
        <v/>
      </c>
      <c r="H1802" s="247" t="str">
        <f ca="1">IF(ISERROR($S1802),"",OFFSET('Smelter Reference List'!$G$4,$S1802-4,0))</f>
        <v/>
      </c>
      <c r="I1802" s="248" t="str">
        <f ca="1">IF(ISERROR($S1802),"",OFFSET('Smelter Reference List'!$H$4,$S1802-4,0))</f>
        <v/>
      </c>
      <c r="J1802" s="248" t="str">
        <f ca="1">IF(ISERROR($S1802),"",OFFSET('Smelter Reference List'!$I$4,$S1802-4,0))</f>
        <v/>
      </c>
      <c r="K1802" s="245"/>
      <c r="L1802" s="245"/>
      <c r="M1802" s="245"/>
      <c r="N1802" s="245"/>
      <c r="O1802" s="245"/>
      <c r="P1802" s="245"/>
      <c r="Q1802" s="246"/>
      <c r="R1802" s="233"/>
      <c r="S1802" s="234" t="e">
        <f>IF(C1802="",NA(),MATCH($B1802&amp;$C1802,'Smelter Reference List'!$J:$J,0))</f>
        <v>#N/A</v>
      </c>
      <c r="T1802" s="235"/>
      <c r="U1802" s="235">
        <f t="shared" ca="1" si="56"/>
        <v>0</v>
      </c>
      <c r="V1802" s="235"/>
      <c r="W1802" s="235"/>
      <c r="Y1802" s="228" t="str">
        <f t="shared" si="57"/>
        <v/>
      </c>
    </row>
    <row r="1803" spans="1:25" s="228" customFormat="1" ht="20.25">
      <c r="A1803" s="257"/>
      <c r="B1803" s="232" t="str">
        <f>IF(LEN(A1803)=0,"",INDEX('Smelter Reference List'!$A:$A,MATCH($A1803,'Smelter Reference List'!$E:$E,0)))</f>
        <v/>
      </c>
      <c r="C1803" s="297" t="str">
        <f>IF(LEN(A1803)=0,"",INDEX('Smelter Reference List'!$C:$C,MATCH($A1803,'Smelter Reference List'!$E:$E,0)))</f>
        <v/>
      </c>
      <c r="D1803" s="161" t="str">
        <f ca="1">IF(ISERROR($S1803),"",OFFSET('Smelter Reference List'!$C$4,$S1803-4,0)&amp;"")</f>
        <v/>
      </c>
      <c r="E1803" s="161" t="str">
        <f ca="1">IF(ISERROR($S1803),"",OFFSET('Smelter Reference List'!$D$4,$S1803-4,0)&amp;"")</f>
        <v/>
      </c>
      <c r="F1803" s="161" t="str">
        <f ca="1">IF(ISERROR($S1803),"",OFFSET('Smelter Reference List'!$E$4,$S1803-4,0))</f>
        <v/>
      </c>
      <c r="G1803" s="161" t="str">
        <f ca="1">IF(C1803=$U$4,"Enter smelter details", IF(ISERROR($S1803),"",OFFSET('Smelter Reference List'!$F$4,$S1803-4,0)))</f>
        <v/>
      </c>
      <c r="H1803" s="247" t="str">
        <f ca="1">IF(ISERROR($S1803),"",OFFSET('Smelter Reference List'!$G$4,$S1803-4,0))</f>
        <v/>
      </c>
      <c r="I1803" s="248" t="str">
        <f ca="1">IF(ISERROR($S1803),"",OFFSET('Smelter Reference List'!$H$4,$S1803-4,0))</f>
        <v/>
      </c>
      <c r="J1803" s="248" t="str">
        <f ca="1">IF(ISERROR($S1803),"",OFFSET('Smelter Reference List'!$I$4,$S1803-4,0))</f>
        <v/>
      </c>
      <c r="K1803" s="245"/>
      <c r="L1803" s="245"/>
      <c r="M1803" s="245"/>
      <c r="N1803" s="245"/>
      <c r="O1803" s="245"/>
      <c r="P1803" s="245"/>
      <c r="Q1803" s="246"/>
      <c r="R1803" s="233"/>
      <c r="S1803" s="234" t="e">
        <f>IF(C1803="",NA(),MATCH($B1803&amp;$C1803,'Smelter Reference List'!$J:$J,0))</f>
        <v>#N/A</v>
      </c>
      <c r="T1803" s="235"/>
      <c r="U1803" s="235">
        <f t="shared" ca="1" si="56"/>
        <v>0</v>
      </c>
      <c r="V1803" s="235"/>
      <c r="W1803" s="235"/>
      <c r="Y1803" s="228" t="str">
        <f t="shared" si="57"/>
        <v/>
      </c>
    </row>
    <row r="1804" spans="1:25" s="228" customFormat="1" ht="20.25">
      <c r="A1804" s="257"/>
      <c r="B1804" s="232" t="str">
        <f>IF(LEN(A1804)=0,"",INDEX('Smelter Reference List'!$A:$A,MATCH($A1804,'Smelter Reference List'!$E:$E,0)))</f>
        <v/>
      </c>
      <c r="C1804" s="297" t="str">
        <f>IF(LEN(A1804)=0,"",INDEX('Smelter Reference List'!$C:$C,MATCH($A1804,'Smelter Reference List'!$E:$E,0)))</f>
        <v/>
      </c>
      <c r="D1804" s="161" t="str">
        <f ca="1">IF(ISERROR($S1804),"",OFFSET('Smelter Reference List'!$C$4,$S1804-4,0)&amp;"")</f>
        <v/>
      </c>
      <c r="E1804" s="161" t="str">
        <f ca="1">IF(ISERROR($S1804),"",OFFSET('Smelter Reference List'!$D$4,$S1804-4,0)&amp;"")</f>
        <v/>
      </c>
      <c r="F1804" s="161" t="str">
        <f ca="1">IF(ISERROR($S1804),"",OFFSET('Smelter Reference List'!$E$4,$S1804-4,0))</f>
        <v/>
      </c>
      <c r="G1804" s="161" t="str">
        <f ca="1">IF(C1804=$U$4,"Enter smelter details", IF(ISERROR($S1804),"",OFFSET('Smelter Reference List'!$F$4,$S1804-4,0)))</f>
        <v/>
      </c>
      <c r="H1804" s="247" t="str">
        <f ca="1">IF(ISERROR($S1804),"",OFFSET('Smelter Reference List'!$G$4,$S1804-4,0))</f>
        <v/>
      </c>
      <c r="I1804" s="248" t="str">
        <f ca="1">IF(ISERROR($S1804),"",OFFSET('Smelter Reference List'!$H$4,$S1804-4,0))</f>
        <v/>
      </c>
      <c r="J1804" s="248" t="str">
        <f ca="1">IF(ISERROR($S1804),"",OFFSET('Smelter Reference List'!$I$4,$S1804-4,0))</f>
        <v/>
      </c>
      <c r="K1804" s="245"/>
      <c r="L1804" s="245"/>
      <c r="M1804" s="245"/>
      <c r="N1804" s="245"/>
      <c r="O1804" s="245"/>
      <c r="P1804" s="245"/>
      <c r="Q1804" s="246"/>
      <c r="R1804" s="233"/>
      <c r="S1804" s="234" t="e">
        <f>IF(C1804="",NA(),MATCH($B1804&amp;$C1804,'Smelter Reference List'!$J:$J,0))</f>
        <v>#N/A</v>
      </c>
      <c r="T1804" s="235"/>
      <c r="U1804" s="235">
        <f t="shared" ca="1" si="56"/>
        <v>0</v>
      </c>
      <c r="V1804" s="235"/>
      <c r="W1804" s="235"/>
      <c r="Y1804" s="228" t="str">
        <f t="shared" si="57"/>
        <v/>
      </c>
    </row>
    <row r="1805" spans="1:25" s="228" customFormat="1" ht="20.25">
      <c r="A1805" s="257"/>
      <c r="B1805" s="232" t="str">
        <f>IF(LEN(A1805)=0,"",INDEX('Smelter Reference List'!$A:$A,MATCH($A1805,'Smelter Reference List'!$E:$E,0)))</f>
        <v/>
      </c>
      <c r="C1805" s="297" t="str">
        <f>IF(LEN(A1805)=0,"",INDEX('Smelter Reference List'!$C:$C,MATCH($A1805,'Smelter Reference List'!$E:$E,0)))</f>
        <v/>
      </c>
      <c r="D1805" s="161" t="str">
        <f ca="1">IF(ISERROR($S1805),"",OFFSET('Smelter Reference List'!$C$4,$S1805-4,0)&amp;"")</f>
        <v/>
      </c>
      <c r="E1805" s="161" t="str">
        <f ca="1">IF(ISERROR($S1805),"",OFFSET('Smelter Reference List'!$D$4,$S1805-4,0)&amp;"")</f>
        <v/>
      </c>
      <c r="F1805" s="161" t="str">
        <f ca="1">IF(ISERROR($S1805),"",OFFSET('Smelter Reference List'!$E$4,$S1805-4,0))</f>
        <v/>
      </c>
      <c r="G1805" s="161" t="str">
        <f ca="1">IF(C1805=$U$4,"Enter smelter details", IF(ISERROR($S1805),"",OFFSET('Smelter Reference List'!$F$4,$S1805-4,0)))</f>
        <v/>
      </c>
      <c r="H1805" s="247" t="str">
        <f ca="1">IF(ISERROR($S1805),"",OFFSET('Smelter Reference List'!$G$4,$S1805-4,0))</f>
        <v/>
      </c>
      <c r="I1805" s="248" t="str">
        <f ca="1">IF(ISERROR($S1805),"",OFFSET('Smelter Reference List'!$H$4,$S1805-4,0))</f>
        <v/>
      </c>
      <c r="J1805" s="248" t="str">
        <f ca="1">IF(ISERROR($S1805),"",OFFSET('Smelter Reference List'!$I$4,$S1805-4,0))</f>
        <v/>
      </c>
      <c r="K1805" s="245"/>
      <c r="L1805" s="245"/>
      <c r="M1805" s="245"/>
      <c r="N1805" s="245"/>
      <c r="O1805" s="245"/>
      <c r="P1805" s="245"/>
      <c r="Q1805" s="246"/>
      <c r="R1805" s="233"/>
      <c r="S1805" s="234" t="e">
        <f>IF(C1805="",NA(),MATCH($B1805&amp;$C1805,'Smelter Reference List'!$J:$J,0))</f>
        <v>#N/A</v>
      </c>
      <c r="T1805" s="235"/>
      <c r="U1805" s="235">
        <f t="shared" ca="1" si="56"/>
        <v>0</v>
      </c>
      <c r="V1805" s="235"/>
      <c r="W1805" s="235"/>
      <c r="Y1805" s="228" t="str">
        <f t="shared" si="57"/>
        <v/>
      </c>
    </row>
    <row r="1806" spans="1:25" s="228" customFormat="1" ht="20.25">
      <c r="A1806" s="257"/>
      <c r="B1806" s="232" t="str">
        <f>IF(LEN(A1806)=0,"",INDEX('Smelter Reference List'!$A:$A,MATCH($A1806,'Smelter Reference List'!$E:$E,0)))</f>
        <v/>
      </c>
      <c r="C1806" s="297" t="str">
        <f>IF(LEN(A1806)=0,"",INDEX('Smelter Reference List'!$C:$C,MATCH($A1806,'Smelter Reference List'!$E:$E,0)))</f>
        <v/>
      </c>
      <c r="D1806" s="161" t="str">
        <f ca="1">IF(ISERROR($S1806),"",OFFSET('Smelter Reference List'!$C$4,$S1806-4,0)&amp;"")</f>
        <v/>
      </c>
      <c r="E1806" s="161" t="str">
        <f ca="1">IF(ISERROR($S1806),"",OFFSET('Smelter Reference List'!$D$4,$S1806-4,0)&amp;"")</f>
        <v/>
      </c>
      <c r="F1806" s="161" t="str">
        <f ca="1">IF(ISERROR($S1806),"",OFFSET('Smelter Reference List'!$E$4,$S1806-4,0))</f>
        <v/>
      </c>
      <c r="G1806" s="161" t="str">
        <f ca="1">IF(C1806=$U$4,"Enter smelter details", IF(ISERROR($S1806),"",OFFSET('Smelter Reference List'!$F$4,$S1806-4,0)))</f>
        <v/>
      </c>
      <c r="H1806" s="247" t="str">
        <f ca="1">IF(ISERROR($S1806),"",OFFSET('Smelter Reference List'!$G$4,$S1806-4,0))</f>
        <v/>
      </c>
      <c r="I1806" s="248" t="str">
        <f ca="1">IF(ISERROR($S1806),"",OFFSET('Smelter Reference List'!$H$4,$S1806-4,0))</f>
        <v/>
      </c>
      <c r="J1806" s="248" t="str">
        <f ca="1">IF(ISERROR($S1806),"",OFFSET('Smelter Reference List'!$I$4,$S1806-4,0))</f>
        <v/>
      </c>
      <c r="K1806" s="245"/>
      <c r="L1806" s="245"/>
      <c r="M1806" s="245"/>
      <c r="N1806" s="245"/>
      <c r="O1806" s="245"/>
      <c r="P1806" s="245"/>
      <c r="Q1806" s="246"/>
      <c r="R1806" s="233"/>
      <c r="S1806" s="234" t="e">
        <f>IF(C1806="",NA(),MATCH($B1806&amp;$C1806,'Smelter Reference List'!$J:$J,0))</f>
        <v>#N/A</v>
      </c>
      <c r="T1806" s="235"/>
      <c r="U1806" s="235">
        <f t="shared" ca="1" si="56"/>
        <v>0</v>
      </c>
      <c r="V1806" s="235"/>
      <c r="W1806" s="235"/>
      <c r="Y1806" s="228" t="str">
        <f t="shared" si="57"/>
        <v/>
      </c>
    </row>
    <row r="1807" spans="1:25" s="228" customFormat="1" ht="20.25">
      <c r="A1807" s="257"/>
      <c r="B1807" s="232" t="str">
        <f>IF(LEN(A1807)=0,"",INDEX('Smelter Reference List'!$A:$A,MATCH($A1807,'Smelter Reference List'!$E:$E,0)))</f>
        <v/>
      </c>
      <c r="C1807" s="297" t="str">
        <f>IF(LEN(A1807)=0,"",INDEX('Smelter Reference List'!$C:$C,MATCH($A1807,'Smelter Reference List'!$E:$E,0)))</f>
        <v/>
      </c>
      <c r="D1807" s="161" t="str">
        <f ca="1">IF(ISERROR($S1807),"",OFFSET('Smelter Reference List'!$C$4,$S1807-4,0)&amp;"")</f>
        <v/>
      </c>
      <c r="E1807" s="161" t="str">
        <f ca="1">IF(ISERROR($S1807),"",OFFSET('Smelter Reference List'!$D$4,$S1807-4,0)&amp;"")</f>
        <v/>
      </c>
      <c r="F1807" s="161" t="str">
        <f ca="1">IF(ISERROR($S1807),"",OFFSET('Smelter Reference List'!$E$4,$S1807-4,0))</f>
        <v/>
      </c>
      <c r="G1807" s="161" t="str">
        <f ca="1">IF(C1807=$U$4,"Enter smelter details", IF(ISERROR($S1807),"",OFFSET('Smelter Reference List'!$F$4,$S1807-4,0)))</f>
        <v/>
      </c>
      <c r="H1807" s="247" t="str">
        <f ca="1">IF(ISERROR($S1807),"",OFFSET('Smelter Reference List'!$G$4,$S1807-4,0))</f>
        <v/>
      </c>
      <c r="I1807" s="248" t="str">
        <f ca="1">IF(ISERROR($S1807),"",OFFSET('Smelter Reference List'!$H$4,$S1807-4,0))</f>
        <v/>
      </c>
      <c r="J1807" s="248" t="str">
        <f ca="1">IF(ISERROR($S1807),"",OFFSET('Smelter Reference List'!$I$4,$S1807-4,0))</f>
        <v/>
      </c>
      <c r="K1807" s="245"/>
      <c r="L1807" s="245"/>
      <c r="M1807" s="245"/>
      <c r="N1807" s="245"/>
      <c r="O1807" s="245"/>
      <c r="P1807" s="245"/>
      <c r="Q1807" s="246"/>
      <c r="R1807" s="233"/>
      <c r="S1807" s="234" t="e">
        <f>IF(C1807="",NA(),MATCH($B1807&amp;$C1807,'Smelter Reference List'!$J:$J,0))</f>
        <v>#N/A</v>
      </c>
      <c r="T1807" s="235"/>
      <c r="U1807" s="235">
        <f t="shared" ca="1" si="56"/>
        <v>0</v>
      </c>
      <c r="V1807" s="235"/>
      <c r="W1807" s="235"/>
      <c r="Y1807" s="228" t="str">
        <f t="shared" si="57"/>
        <v/>
      </c>
    </row>
    <row r="1808" spans="1:25" s="228" customFormat="1" ht="20.25">
      <c r="A1808" s="257"/>
      <c r="B1808" s="232" t="str">
        <f>IF(LEN(A1808)=0,"",INDEX('Smelter Reference List'!$A:$A,MATCH($A1808,'Smelter Reference List'!$E:$E,0)))</f>
        <v/>
      </c>
      <c r="C1808" s="297" t="str">
        <f>IF(LEN(A1808)=0,"",INDEX('Smelter Reference List'!$C:$C,MATCH($A1808,'Smelter Reference List'!$E:$E,0)))</f>
        <v/>
      </c>
      <c r="D1808" s="161" t="str">
        <f ca="1">IF(ISERROR($S1808),"",OFFSET('Smelter Reference List'!$C$4,$S1808-4,0)&amp;"")</f>
        <v/>
      </c>
      <c r="E1808" s="161" t="str">
        <f ca="1">IF(ISERROR($S1808),"",OFFSET('Smelter Reference List'!$D$4,$S1808-4,0)&amp;"")</f>
        <v/>
      </c>
      <c r="F1808" s="161" t="str">
        <f ca="1">IF(ISERROR($S1808),"",OFFSET('Smelter Reference List'!$E$4,$S1808-4,0))</f>
        <v/>
      </c>
      <c r="G1808" s="161" t="str">
        <f ca="1">IF(C1808=$U$4,"Enter smelter details", IF(ISERROR($S1808),"",OFFSET('Smelter Reference List'!$F$4,$S1808-4,0)))</f>
        <v/>
      </c>
      <c r="H1808" s="247" t="str">
        <f ca="1">IF(ISERROR($S1808),"",OFFSET('Smelter Reference List'!$G$4,$S1808-4,0))</f>
        <v/>
      </c>
      <c r="I1808" s="248" t="str">
        <f ca="1">IF(ISERROR($S1808),"",OFFSET('Smelter Reference List'!$H$4,$S1808-4,0))</f>
        <v/>
      </c>
      <c r="J1808" s="248" t="str">
        <f ca="1">IF(ISERROR($S1808),"",OFFSET('Smelter Reference List'!$I$4,$S1808-4,0))</f>
        <v/>
      </c>
      <c r="K1808" s="245"/>
      <c r="L1808" s="245"/>
      <c r="M1808" s="245"/>
      <c r="N1808" s="245"/>
      <c r="O1808" s="245"/>
      <c r="P1808" s="245"/>
      <c r="Q1808" s="246"/>
      <c r="R1808" s="233"/>
      <c r="S1808" s="234" t="e">
        <f>IF(C1808="",NA(),MATCH($B1808&amp;$C1808,'Smelter Reference List'!$J:$J,0))</f>
        <v>#N/A</v>
      </c>
      <c r="T1808" s="235"/>
      <c r="U1808" s="235">
        <f t="shared" ca="1" si="56"/>
        <v>0</v>
      </c>
      <c r="V1808" s="235"/>
      <c r="W1808" s="235"/>
      <c r="Y1808" s="228" t="str">
        <f t="shared" si="57"/>
        <v/>
      </c>
    </row>
    <row r="1809" spans="1:25" s="228" customFormat="1" ht="20.25">
      <c r="A1809" s="257"/>
      <c r="B1809" s="232" t="str">
        <f>IF(LEN(A1809)=0,"",INDEX('Smelter Reference List'!$A:$A,MATCH($A1809,'Smelter Reference List'!$E:$E,0)))</f>
        <v/>
      </c>
      <c r="C1809" s="297" t="str">
        <f>IF(LEN(A1809)=0,"",INDEX('Smelter Reference List'!$C:$C,MATCH($A1809,'Smelter Reference List'!$E:$E,0)))</f>
        <v/>
      </c>
      <c r="D1809" s="161" t="str">
        <f ca="1">IF(ISERROR($S1809),"",OFFSET('Smelter Reference List'!$C$4,$S1809-4,0)&amp;"")</f>
        <v/>
      </c>
      <c r="E1809" s="161" t="str">
        <f ca="1">IF(ISERROR($S1809),"",OFFSET('Smelter Reference List'!$D$4,$S1809-4,0)&amp;"")</f>
        <v/>
      </c>
      <c r="F1809" s="161" t="str">
        <f ca="1">IF(ISERROR($S1809),"",OFFSET('Smelter Reference List'!$E$4,$S1809-4,0))</f>
        <v/>
      </c>
      <c r="G1809" s="161" t="str">
        <f ca="1">IF(C1809=$U$4,"Enter smelter details", IF(ISERROR($S1809),"",OFFSET('Smelter Reference List'!$F$4,$S1809-4,0)))</f>
        <v/>
      </c>
      <c r="H1809" s="247" t="str">
        <f ca="1">IF(ISERROR($S1809),"",OFFSET('Smelter Reference List'!$G$4,$S1809-4,0))</f>
        <v/>
      </c>
      <c r="I1809" s="248" t="str">
        <f ca="1">IF(ISERROR($S1809),"",OFFSET('Smelter Reference List'!$H$4,$S1809-4,0))</f>
        <v/>
      </c>
      <c r="J1809" s="248" t="str">
        <f ca="1">IF(ISERROR($S1809),"",OFFSET('Smelter Reference List'!$I$4,$S1809-4,0))</f>
        <v/>
      </c>
      <c r="K1809" s="245"/>
      <c r="L1809" s="245"/>
      <c r="M1809" s="245"/>
      <c r="N1809" s="245"/>
      <c r="O1809" s="245"/>
      <c r="P1809" s="245"/>
      <c r="Q1809" s="246"/>
      <c r="R1809" s="233"/>
      <c r="S1809" s="234" t="e">
        <f>IF(C1809="",NA(),MATCH($B1809&amp;$C1809,'Smelter Reference List'!$J:$J,0))</f>
        <v>#N/A</v>
      </c>
      <c r="T1809" s="235"/>
      <c r="U1809" s="235">
        <f t="shared" ca="1" si="56"/>
        <v>0</v>
      </c>
      <c r="V1809" s="235"/>
      <c r="W1809" s="235"/>
      <c r="Y1809" s="228" t="str">
        <f t="shared" si="57"/>
        <v/>
      </c>
    </row>
    <row r="1810" spans="1:25" s="228" customFormat="1" ht="20.25">
      <c r="A1810" s="257"/>
      <c r="B1810" s="232" t="str">
        <f>IF(LEN(A1810)=0,"",INDEX('Smelter Reference List'!$A:$A,MATCH($A1810,'Smelter Reference List'!$E:$E,0)))</f>
        <v/>
      </c>
      <c r="C1810" s="297" t="str">
        <f>IF(LEN(A1810)=0,"",INDEX('Smelter Reference List'!$C:$C,MATCH($A1810,'Smelter Reference List'!$E:$E,0)))</f>
        <v/>
      </c>
      <c r="D1810" s="161" t="str">
        <f ca="1">IF(ISERROR($S1810),"",OFFSET('Smelter Reference List'!$C$4,$S1810-4,0)&amp;"")</f>
        <v/>
      </c>
      <c r="E1810" s="161" t="str">
        <f ca="1">IF(ISERROR($S1810),"",OFFSET('Smelter Reference List'!$D$4,$S1810-4,0)&amp;"")</f>
        <v/>
      </c>
      <c r="F1810" s="161" t="str">
        <f ca="1">IF(ISERROR($S1810),"",OFFSET('Smelter Reference List'!$E$4,$S1810-4,0))</f>
        <v/>
      </c>
      <c r="G1810" s="161" t="str">
        <f ca="1">IF(C1810=$U$4,"Enter smelter details", IF(ISERROR($S1810),"",OFFSET('Smelter Reference List'!$F$4,$S1810-4,0)))</f>
        <v/>
      </c>
      <c r="H1810" s="247" t="str">
        <f ca="1">IF(ISERROR($S1810),"",OFFSET('Smelter Reference List'!$G$4,$S1810-4,0))</f>
        <v/>
      </c>
      <c r="I1810" s="248" t="str">
        <f ca="1">IF(ISERROR($S1810),"",OFFSET('Smelter Reference List'!$H$4,$S1810-4,0))</f>
        <v/>
      </c>
      <c r="J1810" s="248" t="str">
        <f ca="1">IF(ISERROR($S1810),"",OFFSET('Smelter Reference List'!$I$4,$S1810-4,0))</f>
        <v/>
      </c>
      <c r="K1810" s="245"/>
      <c r="L1810" s="245"/>
      <c r="M1810" s="245"/>
      <c r="N1810" s="245"/>
      <c r="O1810" s="245"/>
      <c r="P1810" s="245"/>
      <c r="Q1810" s="246"/>
      <c r="R1810" s="233"/>
      <c r="S1810" s="234" t="e">
        <f>IF(C1810="",NA(),MATCH($B1810&amp;$C1810,'Smelter Reference List'!$J:$J,0))</f>
        <v>#N/A</v>
      </c>
      <c r="T1810" s="235"/>
      <c r="U1810" s="235">
        <f t="shared" ca="1" si="56"/>
        <v>0</v>
      </c>
      <c r="V1810" s="235"/>
      <c r="W1810" s="235"/>
      <c r="Y1810" s="228" t="str">
        <f t="shared" si="57"/>
        <v/>
      </c>
    </row>
    <row r="1811" spans="1:25" s="228" customFormat="1" ht="20.25">
      <c r="A1811" s="257"/>
      <c r="B1811" s="232" t="str">
        <f>IF(LEN(A1811)=0,"",INDEX('Smelter Reference List'!$A:$A,MATCH($A1811,'Smelter Reference List'!$E:$E,0)))</f>
        <v/>
      </c>
      <c r="C1811" s="297" t="str">
        <f>IF(LEN(A1811)=0,"",INDEX('Smelter Reference List'!$C:$C,MATCH($A1811,'Smelter Reference List'!$E:$E,0)))</f>
        <v/>
      </c>
      <c r="D1811" s="161" t="str">
        <f ca="1">IF(ISERROR($S1811),"",OFFSET('Smelter Reference List'!$C$4,$S1811-4,0)&amp;"")</f>
        <v/>
      </c>
      <c r="E1811" s="161" t="str">
        <f ca="1">IF(ISERROR($S1811),"",OFFSET('Smelter Reference List'!$D$4,$S1811-4,0)&amp;"")</f>
        <v/>
      </c>
      <c r="F1811" s="161" t="str">
        <f ca="1">IF(ISERROR($S1811),"",OFFSET('Smelter Reference List'!$E$4,$S1811-4,0))</f>
        <v/>
      </c>
      <c r="G1811" s="161" t="str">
        <f ca="1">IF(C1811=$U$4,"Enter smelter details", IF(ISERROR($S1811),"",OFFSET('Smelter Reference List'!$F$4,$S1811-4,0)))</f>
        <v/>
      </c>
      <c r="H1811" s="247" t="str">
        <f ca="1">IF(ISERROR($S1811),"",OFFSET('Smelter Reference List'!$G$4,$S1811-4,0))</f>
        <v/>
      </c>
      <c r="I1811" s="248" t="str">
        <f ca="1">IF(ISERROR($S1811),"",OFFSET('Smelter Reference List'!$H$4,$S1811-4,0))</f>
        <v/>
      </c>
      <c r="J1811" s="248" t="str">
        <f ca="1">IF(ISERROR($S1811),"",OFFSET('Smelter Reference List'!$I$4,$S1811-4,0))</f>
        <v/>
      </c>
      <c r="K1811" s="245"/>
      <c r="L1811" s="245"/>
      <c r="M1811" s="245"/>
      <c r="N1811" s="245"/>
      <c r="O1811" s="245"/>
      <c r="P1811" s="245"/>
      <c r="Q1811" s="246"/>
      <c r="R1811" s="233"/>
      <c r="S1811" s="234" t="e">
        <f>IF(C1811="",NA(),MATCH($B1811&amp;$C1811,'Smelter Reference List'!$J:$J,0))</f>
        <v>#N/A</v>
      </c>
      <c r="T1811" s="235"/>
      <c r="U1811" s="235">
        <f t="shared" ca="1" si="56"/>
        <v>0</v>
      </c>
      <c r="V1811" s="235"/>
      <c r="W1811" s="235"/>
      <c r="Y1811" s="228" t="str">
        <f t="shared" si="57"/>
        <v/>
      </c>
    </row>
    <row r="1812" spans="1:25" s="228" customFormat="1" ht="20.25">
      <c r="A1812" s="257"/>
      <c r="B1812" s="232" t="str">
        <f>IF(LEN(A1812)=0,"",INDEX('Smelter Reference List'!$A:$A,MATCH($A1812,'Smelter Reference List'!$E:$E,0)))</f>
        <v/>
      </c>
      <c r="C1812" s="297" t="str">
        <f>IF(LEN(A1812)=0,"",INDEX('Smelter Reference List'!$C:$C,MATCH($A1812,'Smelter Reference List'!$E:$E,0)))</f>
        <v/>
      </c>
      <c r="D1812" s="161" t="str">
        <f ca="1">IF(ISERROR($S1812),"",OFFSET('Smelter Reference List'!$C$4,$S1812-4,0)&amp;"")</f>
        <v/>
      </c>
      <c r="E1812" s="161" t="str">
        <f ca="1">IF(ISERROR($S1812),"",OFFSET('Smelter Reference List'!$D$4,$S1812-4,0)&amp;"")</f>
        <v/>
      </c>
      <c r="F1812" s="161" t="str">
        <f ca="1">IF(ISERROR($S1812),"",OFFSET('Smelter Reference List'!$E$4,$S1812-4,0))</f>
        <v/>
      </c>
      <c r="G1812" s="161" t="str">
        <f ca="1">IF(C1812=$U$4,"Enter smelter details", IF(ISERROR($S1812),"",OFFSET('Smelter Reference List'!$F$4,$S1812-4,0)))</f>
        <v/>
      </c>
      <c r="H1812" s="247" t="str">
        <f ca="1">IF(ISERROR($S1812),"",OFFSET('Smelter Reference List'!$G$4,$S1812-4,0))</f>
        <v/>
      </c>
      <c r="I1812" s="248" t="str">
        <f ca="1">IF(ISERROR($S1812),"",OFFSET('Smelter Reference List'!$H$4,$S1812-4,0))</f>
        <v/>
      </c>
      <c r="J1812" s="248" t="str">
        <f ca="1">IF(ISERROR($S1812),"",OFFSET('Smelter Reference List'!$I$4,$S1812-4,0))</f>
        <v/>
      </c>
      <c r="K1812" s="245"/>
      <c r="L1812" s="245"/>
      <c r="M1812" s="245"/>
      <c r="N1812" s="245"/>
      <c r="O1812" s="245"/>
      <c r="P1812" s="245"/>
      <c r="Q1812" s="246"/>
      <c r="R1812" s="233"/>
      <c r="S1812" s="234" t="e">
        <f>IF(C1812="",NA(),MATCH($B1812&amp;$C1812,'Smelter Reference List'!$J:$J,0))</f>
        <v>#N/A</v>
      </c>
      <c r="T1812" s="235"/>
      <c r="U1812" s="235">
        <f t="shared" ca="1" si="56"/>
        <v>0</v>
      </c>
      <c r="V1812" s="235"/>
      <c r="W1812" s="235"/>
      <c r="Y1812" s="228" t="str">
        <f t="shared" si="57"/>
        <v/>
      </c>
    </row>
    <row r="1813" spans="1:25" s="228" customFormat="1" ht="20.25">
      <c r="A1813" s="257"/>
      <c r="B1813" s="232" t="str">
        <f>IF(LEN(A1813)=0,"",INDEX('Smelter Reference List'!$A:$A,MATCH($A1813,'Smelter Reference List'!$E:$E,0)))</f>
        <v/>
      </c>
      <c r="C1813" s="297" t="str">
        <f>IF(LEN(A1813)=0,"",INDEX('Smelter Reference List'!$C:$C,MATCH($A1813,'Smelter Reference List'!$E:$E,0)))</f>
        <v/>
      </c>
      <c r="D1813" s="161" t="str">
        <f ca="1">IF(ISERROR($S1813),"",OFFSET('Smelter Reference List'!$C$4,$S1813-4,0)&amp;"")</f>
        <v/>
      </c>
      <c r="E1813" s="161" t="str">
        <f ca="1">IF(ISERROR($S1813),"",OFFSET('Smelter Reference List'!$D$4,$S1813-4,0)&amp;"")</f>
        <v/>
      </c>
      <c r="F1813" s="161" t="str">
        <f ca="1">IF(ISERROR($S1813),"",OFFSET('Smelter Reference List'!$E$4,$S1813-4,0))</f>
        <v/>
      </c>
      <c r="G1813" s="161" t="str">
        <f ca="1">IF(C1813=$U$4,"Enter smelter details", IF(ISERROR($S1813),"",OFFSET('Smelter Reference List'!$F$4,$S1813-4,0)))</f>
        <v/>
      </c>
      <c r="H1813" s="247" t="str">
        <f ca="1">IF(ISERROR($S1813),"",OFFSET('Smelter Reference List'!$G$4,$S1813-4,0))</f>
        <v/>
      </c>
      <c r="I1813" s="248" t="str">
        <f ca="1">IF(ISERROR($S1813),"",OFFSET('Smelter Reference List'!$H$4,$S1813-4,0))</f>
        <v/>
      </c>
      <c r="J1813" s="248" t="str">
        <f ca="1">IF(ISERROR($S1813),"",OFFSET('Smelter Reference List'!$I$4,$S1813-4,0))</f>
        <v/>
      </c>
      <c r="K1813" s="245"/>
      <c r="L1813" s="245"/>
      <c r="M1813" s="245"/>
      <c r="N1813" s="245"/>
      <c r="O1813" s="245"/>
      <c r="P1813" s="245"/>
      <c r="Q1813" s="246"/>
      <c r="R1813" s="233"/>
      <c r="S1813" s="234" t="e">
        <f>IF(C1813="",NA(),MATCH($B1813&amp;$C1813,'Smelter Reference List'!$J:$J,0))</f>
        <v>#N/A</v>
      </c>
      <c r="T1813" s="235"/>
      <c r="U1813" s="235">
        <f t="shared" ca="1" si="56"/>
        <v>0</v>
      </c>
      <c r="V1813" s="235"/>
      <c r="W1813" s="235"/>
      <c r="Y1813" s="228" t="str">
        <f t="shared" si="57"/>
        <v/>
      </c>
    </row>
    <row r="1814" spans="1:25" s="228" customFormat="1" ht="20.25">
      <c r="A1814" s="257"/>
      <c r="B1814" s="232" t="str">
        <f>IF(LEN(A1814)=0,"",INDEX('Smelter Reference List'!$A:$A,MATCH($A1814,'Smelter Reference List'!$E:$E,0)))</f>
        <v/>
      </c>
      <c r="C1814" s="297" t="str">
        <f>IF(LEN(A1814)=0,"",INDEX('Smelter Reference List'!$C:$C,MATCH($A1814,'Smelter Reference List'!$E:$E,0)))</f>
        <v/>
      </c>
      <c r="D1814" s="161" t="str">
        <f ca="1">IF(ISERROR($S1814),"",OFFSET('Smelter Reference List'!$C$4,$S1814-4,0)&amp;"")</f>
        <v/>
      </c>
      <c r="E1814" s="161" t="str">
        <f ca="1">IF(ISERROR($S1814),"",OFFSET('Smelter Reference List'!$D$4,$S1814-4,0)&amp;"")</f>
        <v/>
      </c>
      <c r="F1814" s="161" t="str">
        <f ca="1">IF(ISERROR($S1814),"",OFFSET('Smelter Reference List'!$E$4,$S1814-4,0))</f>
        <v/>
      </c>
      <c r="G1814" s="161" t="str">
        <f ca="1">IF(C1814=$U$4,"Enter smelter details", IF(ISERROR($S1814),"",OFFSET('Smelter Reference List'!$F$4,$S1814-4,0)))</f>
        <v/>
      </c>
      <c r="H1814" s="247" t="str">
        <f ca="1">IF(ISERROR($S1814),"",OFFSET('Smelter Reference List'!$G$4,$S1814-4,0))</f>
        <v/>
      </c>
      <c r="I1814" s="248" t="str">
        <f ca="1">IF(ISERROR($S1814),"",OFFSET('Smelter Reference List'!$H$4,$S1814-4,0))</f>
        <v/>
      </c>
      <c r="J1814" s="248" t="str">
        <f ca="1">IF(ISERROR($S1814),"",OFFSET('Smelter Reference List'!$I$4,$S1814-4,0))</f>
        <v/>
      </c>
      <c r="K1814" s="245"/>
      <c r="L1814" s="245"/>
      <c r="M1814" s="245"/>
      <c r="N1814" s="245"/>
      <c r="O1814" s="245"/>
      <c r="P1814" s="245"/>
      <c r="Q1814" s="246"/>
      <c r="R1814" s="233"/>
      <c r="S1814" s="234" t="e">
        <f>IF(C1814="",NA(),MATCH($B1814&amp;$C1814,'Smelter Reference List'!$J:$J,0))</f>
        <v>#N/A</v>
      </c>
      <c r="T1814" s="235"/>
      <c r="U1814" s="235">
        <f t="shared" ca="1" si="56"/>
        <v>0</v>
      </c>
      <c r="V1814" s="235"/>
      <c r="W1814" s="235"/>
      <c r="Y1814" s="228" t="str">
        <f t="shared" si="57"/>
        <v/>
      </c>
    </row>
    <row r="1815" spans="1:25" s="228" customFormat="1" ht="20.25">
      <c r="A1815" s="257"/>
      <c r="B1815" s="232" t="str">
        <f>IF(LEN(A1815)=0,"",INDEX('Smelter Reference List'!$A:$A,MATCH($A1815,'Smelter Reference List'!$E:$E,0)))</f>
        <v/>
      </c>
      <c r="C1815" s="297" t="str">
        <f>IF(LEN(A1815)=0,"",INDEX('Smelter Reference List'!$C:$C,MATCH($A1815,'Smelter Reference List'!$E:$E,0)))</f>
        <v/>
      </c>
      <c r="D1815" s="161" t="str">
        <f ca="1">IF(ISERROR($S1815),"",OFFSET('Smelter Reference List'!$C$4,$S1815-4,0)&amp;"")</f>
        <v/>
      </c>
      <c r="E1815" s="161" t="str">
        <f ca="1">IF(ISERROR($S1815),"",OFFSET('Smelter Reference List'!$D$4,$S1815-4,0)&amp;"")</f>
        <v/>
      </c>
      <c r="F1815" s="161" t="str">
        <f ca="1">IF(ISERROR($S1815),"",OFFSET('Smelter Reference List'!$E$4,$S1815-4,0))</f>
        <v/>
      </c>
      <c r="G1815" s="161" t="str">
        <f ca="1">IF(C1815=$U$4,"Enter smelter details", IF(ISERROR($S1815),"",OFFSET('Smelter Reference List'!$F$4,$S1815-4,0)))</f>
        <v/>
      </c>
      <c r="H1815" s="247" t="str">
        <f ca="1">IF(ISERROR($S1815),"",OFFSET('Smelter Reference List'!$G$4,$S1815-4,0))</f>
        <v/>
      </c>
      <c r="I1815" s="248" t="str">
        <f ca="1">IF(ISERROR($S1815),"",OFFSET('Smelter Reference List'!$H$4,$S1815-4,0))</f>
        <v/>
      </c>
      <c r="J1815" s="248" t="str">
        <f ca="1">IF(ISERROR($S1815),"",OFFSET('Smelter Reference List'!$I$4,$S1815-4,0))</f>
        <v/>
      </c>
      <c r="K1815" s="245"/>
      <c r="L1815" s="245"/>
      <c r="M1815" s="245"/>
      <c r="N1815" s="245"/>
      <c r="O1815" s="245"/>
      <c r="P1815" s="245"/>
      <c r="Q1815" s="246"/>
      <c r="R1815" s="233"/>
      <c r="S1815" s="234" t="e">
        <f>IF(C1815="",NA(),MATCH($B1815&amp;$C1815,'Smelter Reference List'!$J:$J,0))</f>
        <v>#N/A</v>
      </c>
      <c r="T1815" s="235"/>
      <c r="U1815" s="235">
        <f t="shared" ca="1" si="56"/>
        <v>0</v>
      </c>
      <c r="V1815" s="235"/>
      <c r="W1815" s="235"/>
      <c r="Y1815" s="228" t="str">
        <f t="shared" si="57"/>
        <v/>
      </c>
    </row>
    <row r="1816" spans="1:25" s="228" customFormat="1" ht="20.25">
      <c r="A1816" s="257"/>
      <c r="B1816" s="232" t="str">
        <f>IF(LEN(A1816)=0,"",INDEX('Smelter Reference List'!$A:$A,MATCH($A1816,'Smelter Reference List'!$E:$E,0)))</f>
        <v/>
      </c>
      <c r="C1816" s="297" t="str">
        <f>IF(LEN(A1816)=0,"",INDEX('Smelter Reference List'!$C:$C,MATCH($A1816,'Smelter Reference List'!$E:$E,0)))</f>
        <v/>
      </c>
      <c r="D1816" s="161" t="str">
        <f ca="1">IF(ISERROR($S1816),"",OFFSET('Smelter Reference List'!$C$4,$S1816-4,0)&amp;"")</f>
        <v/>
      </c>
      <c r="E1816" s="161" t="str">
        <f ca="1">IF(ISERROR($S1816),"",OFFSET('Smelter Reference List'!$D$4,$S1816-4,0)&amp;"")</f>
        <v/>
      </c>
      <c r="F1816" s="161" t="str">
        <f ca="1">IF(ISERROR($S1816),"",OFFSET('Smelter Reference List'!$E$4,$S1816-4,0))</f>
        <v/>
      </c>
      <c r="G1816" s="161" t="str">
        <f ca="1">IF(C1816=$U$4,"Enter smelter details", IF(ISERROR($S1816),"",OFFSET('Smelter Reference List'!$F$4,$S1816-4,0)))</f>
        <v/>
      </c>
      <c r="H1816" s="247" t="str">
        <f ca="1">IF(ISERROR($S1816),"",OFFSET('Smelter Reference List'!$G$4,$S1816-4,0))</f>
        <v/>
      </c>
      <c r="I1816" s="248" t="str">
        <f ca="1">IF(ISERROR($S1816),"",OFFSET('Smelter Reference List'!$H$4,$S1816-4,0))</f>
        <v/>
      </c>
      <c r="J1816" s="248" t="str">
        <f ca="1">IF(ISERROR($S1816),"",OFFSET('Smelter Reference List'!$I$4,$S1816-4,0))</f>
        <v/>
      </c>
      <c r="K1816" s="245"/>
      <c r="L1816" s="245"/>
      <c r="M1816" s="245"/>
      <c r="N1816" s="245"/>
      <c r="O1816" s="245"/>
      <c r="P1816" s="245"/>
      <c r="Q1816" s="246"/>
      <c r="R1816" s="233"/>
      <c r="S1816" s="234" t="e">
        <f>IF(C1816="",NA(),MATCH($B1816&amp;$C1816,'Smelter Reference List'!$J:$J,0))</f>
        <v>#N/A</v>
      </c>
      <c r="T1816" s="235"/>
      <c r="U1816" s="235">
        <f t="shared" ca="1" si="56"/>
        <v>0</v>
      </c>
      <c r="V1816" s="235"/>
      <c r="W1816" s="235"/>
      <c r="Y1816" s="228" t="str">
        <f t="shared" si="57"/>
        <v/>
      </c>
    </row>
    <row r="1817" spans="1:25" s="228" customFormat="1" ht="20.25">
      <c r="A1817" s="257"/>
      <c r="B1817" s="232" t="str">
        <f>IF(LEN(A1817)=0,"",INDEX('Smelter Reference List'!$A:$A,MATCH($A1817,'Smelter Reference List'!$E:$E,0)))</f>
        <v/>
      </c>
      <c r="C1817" s="297" t="str">
        <f>IF(LEN(A1817)=0,"",INDEX('Smelter Reference List'!$C:$C,MATCH($A1817,'Smelter Reference List'!$E:$E,0)))</f>
        <v/>
      </c>
      <c r="D1817" s="161" t="str">
        <f ca="1">IF(ISERROR($S1817),"",OFFSET('Smelter Reference List'!$C$4,$S1817-4,0)&amp;"")</f>
        <v/>
      </c>
      <c r="E1817" s="161" t="str">
        <f ca="1">IF(ISERROR($S1817),"",OFFSET('Smelter Reference List'!$D$4,$S1817-4,0)&amp;"")</f>
        <v/>
      </c>
      <c r="F1817" s="161" t="str">
        <f ca="1">IF(ISERROR($S1817),"",OFFSET('Smelter Reference List'!$E$4,$S1817-4,0))</f>
        <v/>
      </c>
      <c r="G1817" s="161" t="str">
        <f ca="1">IF(C1817=$U$4,"Enter smelter details", IF(ISERROR($S1817),"",OFFSET('Smelter Reference List'!$F$4,$S1817-4,0)))</f>
        <v/>
      </c>
      <c r="H1817" s="247" t="str">
        <f ca="1">IF(ISERROR($S1817),"",OFFSET('Smelter Reference List'!$G$4,$S1817-4,0))</f>
        <v/>
      </c>
      <c r="I1817" s="248" t="str">
        <f ca="1">IF(ISERROR($S1817),"",OFFSET('Smelter Reference List'!$H$4,$S1817-4,0))</f>
        <v/>
      </c>
      <c r="J1817" s="248" t="str">
        <f ca="1">IF(ISERROR($S1817),"",OFFSET('Smelter Reference List'!$I$4,$S1817-4,0))</f>
        <v/>
      </c>
      <c r="K1817" s="245"/>
      <c r="L1817" s="245"/>
      <c r="M1817" s="245"/>
      <c r="N1817" s="245"/>
      <c r="O1817" s="245"/>
      <c r="P1817" s="245"/>
      <c r="Q1817" s="246"/>
      <c r="R1817" s="233"/>
      <c r="S1817" s="234" t="e">
        <f>IF(C1817="",NA(),MATCH($B1817&amp;$C1817,'Smelter Reference List'!$J:$J,0))</f>
        <v>#N/A</v>
      </c>
      <c r="T1817" s="235"/>
      <c r="U1817" s="235">
        <f t="shared" ca="1" si="56"/>
        <v>0</v>
      </c>
      <c r="V1817" s="235"/>
      <c r="W1817" s="235"/>
      <c r="Y1817" s="228" t="str">
        <f t="shared" si="57"/>
        <v/>
      </c>
    </row>
    <row r="1818" spans="1:25" s="228" customFormat="1" ht="20.25">
      <c r="A1818" s="257"/>
      <c r="B1818" s="232" t="str">
        <f>IF(LEN(A1818)=0,"",INDEX('Smelter Reference List'!$A:$A,MATCH($A1818,'Smelter Reference List'!$E:$E,0)))</f>
        <v/>
      </c>
      <c r="C1818" s="297" t="str">
        <f>IF(LEN(A1818)=0,"",INDEX('Smelter Reference List'!$C:$C,MATCH($A1818,'Smelter Reference List'!$E:$E,0)))</f>
        <v/>
      </c>
      <c r="D1818" s="161" t="str">
        <f ca="1">IF(ISERROR($S1818),"",OFFSET('Smelter Reference List'!$C$4,$S1818-4,0)&amp;"")</f>
        <v/>
      </c>
      <c r="E1818" s="161" t="str">
        <f ca="1">IF(ISERROR($S1818),"",OFFSET('Smelter Reference List'!$D$4,$S1818-4,0)&amp;"")</f>
        <v/>
      </c>
      <c r="F1818" s="161" t="str">
        <f ca="1">IF(ISERROR($S1818),"",OFFSET('Smelter Reference List'!$E$4,$S1818-4,0))</f>
        <v/>
      </c>
      <c r="G1818" s="161" t="str">
        <f ca="1">IF(C1818=$U$4,"Enter smelter details", IF(ISERROR($S1818),"",OFFSET('Smelter Reference List'!$F$4,$S1818-4,0)))</f>
        <v/>
      </c>
      <c r="H1818" s="247" t="str">
        <f ca="1">IF(ISERROR($S1818),"",OFFSET('Smelter Reference List'!$G$4,$S1818-4,0))</f>
        <v/>
      </c>
      <c r="I1818" s="248" t="str">
        <f ca="1">IF(ISERROR($S1818),"",OFFSET('Smelter Reference List'!$H$4,$S1818-4,0))</f>
        <v/>
      </c>
      <c r="J1818" s="248" t="str">
        <f ca="1">IF(ISERROR($S1818),"",OFFSET('Smelter Reference List'!$I$4,$S1818-4,0))</f>
        <v/>
      </c>
      <c r="K1818" s="245"/>
      <c r="L1818" s="245"/>
      <c r="M1818" s="245"/>
      <c r="N1818" s="245"/>
      <c r="O1818" s="245"/>
      <c r="P1818" s="245"/>
      <c r="Q1818" s="246"/>
      <c r="R1818" s="233"/>
      <c r="S1818" s="234" t="e">
        <f>IF(C1818="",NA(),MATCH($B1818&amp;$C1818,'Smelter Reference List'!$J:$J,0))</f>
        <v>#N/A</v>
      </c>
      <c r="T1818" s="235"/>
      <c r="U1818" s="235">
        <f t="shared" ca="1" si="56"/>
        <v>0</v>
      </c>
      <c r="V1818" s="235"/>
      <c r="W1818" s="235"/>
      <c r="Y1818" s="228" t="str">
        <f t="shared" si="57"/>
        <v/>
      </c>
    </row>
    <row r="1819" spans="1:25" s="228" customFormat="1" ht="20.25">
      <c r="A1819" s="257"/>
      <c r="B1819" s="232" t="str">
        <f>IF(LEN(A1819)=0,"",INDEX('Smelter Reference List'!$A:$A,MATCH($A1819,'Smelter Reference List'!$E:$E,0)))</f>
        <v/>
      </c>
      <c r="C1819" s="297" t="str">
        <f>IF(LEN(A1819)=0,"",INDEX('Smelter Reference List'!$C:$C,MATCH($A1819,'Smelter Reference List'!$E:$E,0)))</f>
        <v/>
      </c>
      <c r="D1819" s="161" t="str">
        <f ca="1">IF(ISERROR($S1819),"",OFFSET('Smelter Reference List'!$C$4,$S1819-4,0)&amp;"")</f>
        <v/>
      </c>
      <c r="E1819" s="161" t="str">
        <f ca="1">IF(ISERROR($S1819),"",OFFSET('Smelter Reference List'!$D$4,$S1819-4,0)&amp;"")</f>
        <v/>
      </c>
      <c r="F1819" s="161" t="str">
        <f ca="1">IF(ISERROR($S1819),"",OFFSET('Smelter Reference List'!$E$4,$S1819-4,0))</f>
        <v/>
      </c>
      <c r="G1819" s="161" t="str">
        <f ca="1">IF(C1819=$U$4,"Enter smelter details", IF(ISERROR($S1819),"",OFFSET('Smelter Reference List'!$F$4,$S1819-4,0)))</f>
        <v/>
      </c>
      <c r="H1819" s="247" t="str">
        <f ca="1">IF(ISERROR($S1819),"",OFFSET('Smelter Reference List'!$G$4,$S1819-4,0))</f>
        <v/>
      </c>
      <c r="I1819" s="248" t="str">
        <f ca="1">IF(ISERROR($S1819),"",OFFSET('Smelter Reference List'!$H$4,$S1819-4,0))</f>
        <v/>
      </c>
      <c r="J1819" s="248" t="str">
        <f ca="1">IF(ISERROR($S1819),"",OFFSET('Smelter Reference List'!$I$4,$S1819-4,0))</f>
        <v/>
      </c>
      <c r="K1819" s="245"/>
      <c r="L1819" s="245"/>
      <c r="M1819" s="245"/>
      <c r="N1819" s="245"/>
      <c r="O1819" s="245"/>
      <c r="P1819" s="245"/>
      <c r="Q1819" s="246"/>
      <c r="R1819" s="233"/>
      <c r="S1819" s="234" t="e">
        <f>IF(C1819="",NA(),MATCH($B1819&amp;$C1819,'Smelter Reference List'!$J:$J,0))</f>
        <v>#N/A</v>
      </c>
      <c r="T1819" s="235"/>
      <c r="U1819" s="235">
        <f t="shared" ca="1" si="56"/>
        <v>0</v>
      </c>
      <c r="V1819" s="235"/>
      <c r="W1819" s="235"/>
      <c r="Y1819" s="228" t="str">
        <f t="shared" si="57"/>
        <v/>
      </c>
    </row>
    <row r="1820" spans="1:25" s="228" customFormat="1" ht="20.25">
      <c r="A1820" s="257"/>
      <c r="B1820" s="232" t="str">
        <f>IF(LEN(A1820)=0,"",INDEX('Smelter Reference List'!$A:$A,MATCH($A1820,'Smelter Reference List'!$E:$E,0)))</f>
        <v/>
      </c>
      <c r="C1820" s="297" t="str">
        <f>IF(LEN(A1820)=0,"",INDEX('Smelter Reference List'!$C:$C,MATCH($A1820,'Smelter Reference List'!$E:$E,0)))</f>
        <v/>
      </c>
      <c r="D1820" s="161" t="str">
        <f ca="1">IF(ISERROR($S1820),"",OFFSET('Smelter Reference List'!$C$4,$S1820-4,0)&amp;"")</f>
        <v/>
      </c>
      <c r="E1820" s="161" t="str">
        <f ca="1">IF(ISERROR($S1820),"",OFFSET('Smelter Reference List'!$D$4,$S1820-4,0)&amp;"")</f>
        <v/>
      </c>
      <c r="F1820" s="161" t="str">
        <f ca="1">IF(ISERROR($S1820),"",OFFSET('Smelter Reference List'!$E$4,$S1820-4,0))</f>
        <v/>
      </c>
      <c r="G1820" s="161" t="str">
        <f ca="1">IF(C1820=$U$4,"Enter smelter details", IF(ISERROR($S1820),"",OFFSET('Smelter Reference List'!$F$4,$S1820-4,0)))</f>
        <v/>
      </c>
      <c r="H1820" s="247" t="str">
        <f ca="1">IF(ISERROR($S1820),"",OFFSET('Smelter Reference List'!$G$4,$S1820-4,0))</f>
        <v/>
      </c>
      <c r="I1820" s="248" t="str">
        <f ca="1">IF(ISERROR($S1820),"",OFFSET('Smelter Reference List'!$H$4,$S1820-4,0))</f>
        <v/>
      </c>
      <c r="J1820" s="248" t="str">
        <f ca="1">IF(ISERROR($S1820),"",OFFSET('Smelter Reference List'!$I$4,$S1820-4,0))</f>
        <v/>
      </c>
      <c r="K1820" s="245"/>
      <c r="L1820" s="245"/>
      <c r="M1820" s="245"/>
      <c r="N1820" s="245"/>
      <c r="O1820" s="245"/>
      <c r="P1820" s="245"/>
      <c r="Q1820" s="246"/>
      <c r="R1820" s="233"/>
      <c r="S1820" s="234" t="e">
        <f>IF(C1820="",NA(),MATCH($B1820&amp;$C1820,'Smelter Reference List'!$J:$J,0))</f>
        <v>#N/A</v>
      </c>
      <c r="T1820" s="235"/>
      <c r="U1820" s="235">
        <f t="shared" ca="1" si="56"/>
        <v>0</v>
      </c>
      <c r="V1820" s="235"/>
      <c r="W1820" s="235"/>
      <c r="Y1820" s="228" t="str">
        <f t="shared" si="57"/>
        <v/>
      </c>
    </row>
    <row r="1821" spans="1:25" s="228" customFormat="1" ht="20.25">
      <c r="A1821" s="257"/>
      <c r="B1821" s="232" t="str">
        <f>IF(LEN(A1821)=0,"",INDEX('Smelter Reference List'!$A:$A,MATCH($A1821,'Smelter Reference List'!$E:$E,0)))</f>
        <v/>
      </c>
      <c r="C1821" s="297" t="str">
        <f>IF(LEN(A1821)=0,"",INDEX('Smelter Reference List'!$C:$C,MATCH($A1821,'Smelter Reference List'!$E:$E,0)))</f>
        <v/>
      </c>
      <c r="D1821" s="161" t="str">
        <f ca="1">IF(ISERROR($S1821),"",OFFSET('Smelter Reference List'!$C$4,$S1821-4,0)&amp;"")</f>
        <v/>
      </c>
      <c r="E1821" s="161" t="str">
        <f ca="1">IF(ISERROR($S1821),"",OFFSET('Smelter Reference List'!$D$4,$S1821-4,0)&amp;"")</f>
        <v/>
      </c>
      <c r="F1821" s="161" t="str">
        <f ca="1">IF(ISERROR($S1821),"",OFFSET('Smelter Reference List'!$E$4,$S1821-4,0))</f>
        <v/>
      </c>
      <c r="G1821" s="161" t="str">
        <f ca="1">IF(C1821=$U$4,"Enter smelter details", IF(ISERROR($S1821),"",OFFSET('Smelter Reference List'!$F$4,$S1821-4,0)))</f>
        <v/>
      </c>
      <c r="H1821" s="247" t="str">
        <f ca="1">IF(ISERROR($S1821),"",OFFSET('Smelter Reference List'!$G$4,$S1821-4,0))</f>
        <v/>
      </c>
      <c r="I1821" s="248" t="str">
        <f ca="1">IF(ISERROR($S1821),"",OFFSET('Smelter Reference List'!$H$4,$S1821-4,0))</f>
        <v/>
      </c>
      <c r="J1821" s="248" t="str">
        <f ca="1">IF(ISERROR($S1821),"",OFFSET('Smelter Reference List'!$I$4,$S1821-4,0))</f>
        <v/>
      </c>
      <c r="K1821" s="245"/>
      <c r="L1821" s="245"/>
      <c r="M1821" s="245"/>
      <c r="N1821" s="245"/>
      <c r="O1821" s="245"/>
      <c r="P1821" s="245"/>
      <c r="Q1821" s="246"/>
      <c r="R1821" s="233"/>
      <c r="S1821" s="234" t="e">
        <f>IF(C1821="",NA(),MATCH($B1821&amp;$C1821,'Smelter Reference List'!$J:$J,0))</f>
        <v>#N/A</v>
      </c>
      <c r="T1821" s="235"/>
      <c r="U1821" s="235">
        <f t="shared" ca="1" si="56"/>
        <v>0</v>
      </c>
      <c r="V1821" s="235"/>
      <c r="W1821" s="235"/>
      <c r="Y1821" s="228" t="str">
        <f t="shared" si="57"/>
        <v/>
      </c>
    </row>
    <row r="1822" spans="1:25" s="228" customFormat="1" ht="20.25">
      <c r="A1822" s="257"/>
      <c r="B1822" s="232" t="str">
        <f>IF(LEN(A1822)=0,"",INDEX('Smelter Reference List'!$A:$A,MATCH($A1822,'Smelter Reference List'!$E:$E,0)))</f>
        <v/>
      </c>
      <c r="C1822" s="297" t="str">
        <f>IF(LEN(A1822)=0,"",INDEX('Smelter Reference List'!$C:$C,MATCH($A1822,'Smelter Reference List'!$E:$E,0)))</f>
        <v/>
      </c>
      <c r="D1822" s="161" t="str">
        <f ca="1">IF(ISERROR($S1822),"",OFFSET('Smelter Reference List'!$C$4,$S1822-4,0)&amp;"")</f>
        <v/>
      </c>
      <c r="E1822" s="161" t="str">
        <f ca="1">IF(ISERROR($S1822),"",OFFSET('Smelter Reference List'!$D$4,$S1822-4,0)&amp;"")</f>
        <v/>
      </c>
      <c r="F1822" s="161" t="str">
        <f ca="1">IF(ISERROR($S1822),"",OFFSET('Smelter Reference List'!$E$4,$S1822-4,0))</f>
        <v/>
      </c>
      <c r="G1822" s="161" t="str">
        <f ca="1">IF(C1822=$U$4,"Enter smelter details", IF(ISERROR($S1822),"",OFFSET('Smelter Reference List'!$F$4,$S1822-4,0)))</f>
        <v/>
      </c>
      <c r="H1822" s="247" t="str">
        <f ca="1">IF(ISERROR($S1822),"",OFFSET('Smelter Reference List'!$G$4,$S1822-4,0))</f>
        <v/>
      </c>
      <c r="I1822" s="248" t="str">
        <f ca="1">IF(ISERROR($S1822),"",OFFSET('Smelter Reference List'!$H$4,$S1822-4,0))</f>
        <v/>
      </c>
      <c r="J1822" s="248" t="str">
        <f ca="1">IF(ISERROR($S1822),"",OFFSET('Smelter Reference List'!$I$4,$S1822-4,0))</f>
        <v/>
      </c>
      <c r="K1822" s="245"/>
      <c r="L1822" s="245"/>
      <c r="M1822" s="245"/>
      <c r="N1822" s="245"/>
      <c r="O1822" s="245"/>
      <c r="P1822" s="245"/>
      <c r="Q1822" s="246"/>
      <c r="R1822" s="233"/>
      <c r="S1822" s="234" t="e">
        <f>IF(C1822="",NA(),MATCH($B1822&amp;$C1822,'Smelter Reference List'!$J:$J,0))</f>
        <v>#N/A</v>
      </c>
      <c r="T1822" s="235"/>
      <c r="U1822" s="235">
        <f t="shared" ca="1" si="56"/>
        <v>0</v>
      </c>
      <c r="V1822" s="235"/>
      <c r="W1822" s="235"/>
      <c r="Y1822" s="228" t="str">
        <f t="shared" si="57"/>
        <v/>
      </c>
    </row>
    <row r="1823" spans="1:25" s="228" customFormat="1" ht="20.25">
      <c r="A1823" s="257"/>
      <c r="B1823" s="232" t="str">
        <f>IF(LEN(A1823)=0,"",INDEX('Smelter Reference List'!$A:$A,MATCH($A1823,'Smelter Reference List'!$E:$E,0)))</f>
        <v/>
      </c>
      <c r="C1823" s="297" t="str">
        <f>IF(LEN(A1823)=0,"",INDEX('Smelter Reference List'!$C:$C,MATCH($A1823,'Smelter Reference List'!$E:$E,0)))</f>
        <v/>
      </c>
      <c r="D1823" s="161" t="str">
        <f ca="1">IF(ISERROR($S1823),"",OFFSET('Smelter Reference List'!$C$4,$S1823-4,0)&amp;"")</f>
        <v/>
      </c>
      <c r="E1823" s="161" t="str">
        <f ca="1">IF(ISERROR($S1823),"",OFFSET('Smelter Reference List'!$D$4,$S1823-4,0)&amp;"")</f>
        <v/>
      </c>
      <c r="F1823" s="161" t="str">
        <f ca="1">IF(ISERROR($S1823),"",OFFSET('Smelter Reference List'!$E$4,$S1823-4,0))</f>
        <v/>
      </c>
      <c r="G1823" s="161" t="str">
        <f ca="1">IF(C1823=$U$4,"Enter smelter details", IF(ISERROR($S1823),"",OFFSET('Smelter Reference List'!$F$4,$S1823-4,0)))</f>
        <v/>
      </c>
      <c r="H1823" s="247" t="str">
        <f ca="1">IF(ISERROR($S1823),"",OFFSET('Smelter Reference List'!$G$4,$S1823-4,0))</f>
        <v/>
      </c>
      <c r="I1823" s="248" t="str">
        <f ca="1">IF(ISERROR($S1823),"",OFFSET('Smelter Reference List'!$H$4,$S1823-4,0))</f>
        <v/>
      </c>
      <c r="J1823" s="248" t="str">
        <f ca="1">IF(ISERROR($S1823),"",OFFSET('Smelter Reference List'!$I$4,$S1823-4,0))</f>
        <v/>
      </c>
      <c r="K1823" s="245"/>
      <c r="L1823" s="245"/>
      <c r="M1823" s="245"/>
      <c r="N1823" s="245"/>
      <c r="O1823" s="245"/>
      <c r="P1823" s="245"/>
      <c r="Q1823" s="246"/>
      <c r="R1823" s="233"/>
      <c r="S1823" s="234" t="e">
        <f>IF(C1823="",NA(),MATCH($B1823&amp;$C1823,'Smelter Reference List'!$J:$J,0))</f>
        <v>#N/A</v>
      </c>
      <c r="T1823" s="235"/>
      <c r="U1823" s="235">
        <f t="shared" ca="1" si="56"/>
        <v>0</v>
      </c>
      <c r="V1823" s="235"/>
      <c r="W1823" s="235"/>
      <c r="Y1823" s="228" t="str">
        <f t="shared" si="57"/>
        <v/>
      </c>
    </row>
    <row r="1824" spans="1:25" s="228" customFormat="1" ht="20.25">
      <c r="A1824" s="257"/>
      <c r="B1824" s="232" t="str">
        <f>IF(LEN(A1824)=0,"",INDEX('Smelter Reference List'!$A:$A,MATCH($A1824,'Smelter Reference List'!$E:$E,0)))</f>
        <v/>
      </c>
      <c r="C1824" s="297" t="str">
        <f>IF(LEN(A1824)=0,"",INDEX('Smelter Reference List'!$C:$C,MATCH($A1824,'Smelter Reference List'!$E:$E,0)))</f>
        <v/>
      </c>
      <c r="D1824" s="161" t="str">
        <f ca="1">IF(ISERROR($S1824),"",OFFSET('Smelter Reference List'!$C$4,$S1824-4,0)&amp;"")</f>
        <v/>
      </c>
      <c r="E1824" s="161" t="str">
        <f ca="1">IF(ISERROR($S1824),"",OFFSET('Smelter Reference List'!$D$4,$S1824-4,0)&amp;"")</f>
        <v/>
      </c>
      <c r="F1824" s="161" t="str">
        <f ca="1">IF(ISERROR($S1824),"",OFFSET('Smelter Reference List'!$E$4,$S1824-4,0))</f>
        <v/>
      </c>
      <c r="G1824" s="161" t="str">
        <f ca="1">IF(C1824=$U$4,"Enter smelter details", IF(ISERROR($S1824),"",OFFSET('Smelter Reference List'!$F$4,$S1824-4,0)))</f>
        <v/>
      </c>
      <c r="H1824" s="247" t="str">
        <f ca="1">IF(ISERROR($S1824),"",OFFSET('Smelter Reference List'!$G$4,$S1824-4,0))</f>
        <v/>
      </c>
      <c r="I1824" s="248" t="str">
        <f ca="1">IF(ISERROR($S1824),"",OFFSET('Smelter Reference List'!$H$4,$S1824-4,0))</f>
        <v/>
      </c>
      <c r="J1824" s="248" t="str">
        <f ca="1">IF(ISERROR($S1824),"",OFFSET('Smelter Reference List'!$I$4,$S1824-4,0))</f>
        <v/>
      </c>
      <c r="K1824" s="245"/>
      <c r="L1824" s="245"/>
      <c r="M1824" s="245"/>
      <c r="N1824" s="245"/>
      <c r="O1824" s="245"/>
      <c r="P1824" s="245"/>
      <c r="Q1824" s="246"/>
      <c r="R1824" s="233"/>
      <c r="S1824" s="234" t="e">
        <f>IF(C1824="",NA(),MATCH($B1824&amp;$C1824,'Smelter Reference List'!$J:$J,0))</f>
        <v>#N/A</v>
      </c>
      <c r="T1824" s="235"/>
      <c r="U1824" s="235">
        <f t="shared" ca="1" si="56"/>
        <v>0</v>
      </c>
      <c r="V1824" s="235"/>
      <c r="W1824" s="235"/>
      <c r="Y1824" s="228" t="str">
        <f t="shared" si="57"/>
        <v/>
      </c>
    </row>
    <row r="1825" spans="1:25" s="228" customFormat="1" ht="20.25">
      <c r="A1825" s="257"/>
      <c r="B1825" s="232" t="str">
        <f>IF(LEN(A1825)=0,"",INDEX('Smelter Reference List'!$A:$A,MATCH($A1825,'Smelter Reference List'!$E:$E,0)))</f>
        <v/>
      </c>
      <c r="C1825" s="297" t="str">
        <f>IF(LEN(A1825)=0,"",INDEX('Smelter Reference List'!$C:$C,MATCH($A1825,'Smelter Reference List'!$E:$E,0)))</f>
        <v/>
      </c>
      <c r="D1825" s="161" t="str">
        <f ca="1">IF(ISERROR($S1825),"",OFFSET('Smelter Reference List'!$C$4,$S1825-4,0)&amp;"")</f>
        <v/>
      </c>
      <c r="E1825" s="161" t="str">
        <f ca="1">IF(ISERROR($S1825),"",OFFSET('Smelter Reference List'!$D$4,$S1825-4,0)&amp;"")</f>
        <v/>
      </c>
      <c r="F1825" s="161" t="str">
        <f ca="1">IF(ISERROR($S1825),"",OFFSET('Smelter Reference List'!$E$4,$S1825-4,0))</f>
        <v/>
      </c>
      <c r="G1825" s="161" t="str">
        <f ca="1">IF(C1825=$U$4,"Enter smelter details", IF(ISERROR($S1825),"",OFFSET('Smelter Reference List'!$F$4,$S1825-4,0)))</f>
        <v/>
      </c>
      <c r="H1825" s="247" t="str">
        <f ca="1">IF(ISERROR($S1825),"",OFFSET('Smelter Reference List'!$G$4,$S1825-4,0))</f>
        <v/>
      </c>
      <c r="I1825" s="248" t="str">
        <f ca="1">IF(ISERROR($S1825),"",OFFSET('Smelter Reference List'!$H$4,$S1825-4,0))</f>
        <v/>
      </c>
      <c r="J1825" s="248" t="str">
        <f ca="1">IF(ISERROR($S1825),"",OFFSET('Smelter Reference List'!$I$4,$S1825-4,0))</f>
        <v/>
      </c>
      <c r="K1825" s="245"/>
      <c r="L1825" s="245"/>
      <c r="M1825" s="245"/>
      <c r="N1825" s="245"/>
      <c r="O1825" s="245"/>
      <c r="P1825" s="245"/>
      <c r="Q1825" s="246"/>
      <c r="R1825" s="233"/>
      <c r="S1825" s="234" t="e">
        <f>IF(C1825="",NA(),MATCH($B1825&amp;$C1825,'Smelter Reference List'!$J:$J,0))</f>
        <v>#N/A</v>
      </c>
      <c r="T1825" s="235"/>
      <c r="U1825" s="235">
        <f t="shared" ca="1" si="56"/>
        <v>0</v>
      </c>
      <c r="V1825" s="235"/>
      <c r="W1825" s="235"/>
      <c r="Y1825" s="228" t="str">
        <f t="shared" si="57"/>
        <v/>
      </c>
    </row>
    <row r="1826" spans="1:25" s="228" customFormat="1" ht="20.25">
      <c r="A1826" s="257"/>
      <c r="B1826" s="232" t="str">
        <f>IF(LEN(A1826)=0,"",INDEX('Smelter Reference List'!$A:$A,MATCH($A1826,'Smelter Reference List'!$E:$E,0)))</f>
        <v/>
      </c>
      <c r="C1826" s="297" t="str">
        <f>IF(LEN(A1826)=0,"",INDEX('Smelter Reference List'!$C:$C,MATCH($A1826,'Smelter Reference List'!$E:$E,0)))</f>
        <v/>
      </c>
      <c r="D1826" s="161" t="str">
        <f ca="1">IF(ISERROR($S1826),"",OFFSET('Smelter Reference List'!$C$4,$S1826-4,0)&amp;"")</f>
        <v/>
      </c>
      <c r="E1826" s="161" t="str">
        <f ca="1">IF(ISERROR($S1826),"",OFFSET('Smelter Reference List'!$D$4,$S1826-4,0)&amp;"")</f>
        <v/>
      </c>
      <c r="F1826" s="161" t="str">
        <f ca="1">IF(ISERROR($S1826),"",OFFSET('Smelter Reference List'!$E$4,$S1826-4,0))</f>
        <v/>
      </c>
      <c r="G1826" s="161" t="str">
        <f ca="1">IF(C1826=$U$4,"Enter smelter details", IF(ISERROR($S1826),"",OFFSET('Smelter Reference List'!$F$4,$S1826-4,0)))</f>
        <v/>
      </c>
      <c r="H1826" s="247" t="str">
        <f ca="1">IF(ISERROR($S1826),"",OFFSET('Smelter Reference List'!$G$4,$S1826-4,0))</f>
        <v/>
      </c>
      <c r="I1826" s="248" t="str">
        <f ca="1">IF(ISERROR($S1826),"",OFFSET('Smelter Reference List'!$H$4,$S1826-4,0))</f>
        <v/>
      </c>
      <c r="J1826" s="248" t="str">
        <f ca="1">IF(ISERROR($S1826),"",OFFSET('Smelter Reference List'!$I$4,$S1826-4,0))</f>
        <v/>
      </c>
      <c r="K1826" s="245"/>
      <c r="L1826" s="245"/>
      <c r="M1826" s="245"/>
      <c r="N1826" s="245"/>
      <c r="O1826" s="245"/>
      <c r="P1826" s="245"/>
      <c r="Q1826" s="246"/>
      <c r="R1826" s="233"/>
      <c r="S1826" s="234" t="e">
        <f>IF(C1826="",NA(),MATCH($B1826&amp;$C1826,'Smelter Reference List'!$J:$J,0))</f>
        <v>#N/A</v>
      </c>
      <c r="T1826" s="235"/>
      <c r="U1826" s="235">
        <f t="shared" ca="1" si="56"/>
        <v>0</v>
      </c>
      <c r="V1826" s="235"/>
      <c r="W1826" s="235"/>
      <c r="Y1826" s="228" t="str">
        <f t="shared" si="57"/>
        <v/>
      </c>
    </row>
    <row r="1827" spans="1:25" s="228" customFormat="1" ht="20.25">
      <c r="A1827" s="257"/>
      <c r="B1827" s="232" t="str">
        <f>IF(LEN(A1827)=0,"",INDEX('Smelter Reference List'!$A:$A,MATCH($A1827,'Smelter Reference List'!$E:$E,0)))</f>
        <v/>
      </c>
      <c r="C1827" s="297" t="str">
        <f>IF(LEN(A1827)=0,"",INDEX('Smelter Reference List'!$C:$C,MATCH($A1827,'Smelter Reference List'!$E:$E,0)))</f>
        <v/>
      </c>
      <c r="D1827" s="161" t="str">
        <f ca="1">IF(ISERROR($S1827),"",OFFSET('Smelter Reference List'!$C$4,$S1827-4,0)&amp;"")</f>
        <v/>
      </c>
      <c r="E1827" s="161" t="str">
        <f ca="1">IF(ISERROR($S1827),"",OFFSET('Smelter Reference List'!$D$4,$S1827-4,0)&amp;"")</f>
        <v/>
      </c>
      <c r="F1827" s="161" t="str">
        <f ca="1">IF(ISERROR($S1827),"",OFFSET('Smelter Reference List'!$E$4,$S1827-4,0))</f>
        <v/>
      </c>
      <c r="G1827" s="161" t="str">
        <f ca="1">IF(C1827=$U$4,"Enter smelter details", IF(ISERROR($S1827),"",OFFSET('Smelter Reference List'!$F$4,$S1827-4,0)))</f>
        <v/>
      </c>
      <c r="H1827" s="247" t="str">
        <f ca="1">IF(ISERROR($S1827),"",OFFSET('Smelter Reference List'!$G$4,$S1827-4,0))</f>
        <v/>
      </c>
      <c r="I1827" s="248" t="str">
        <f ca="1">IF(ISERROR($S1827),"",OFFSET('Smelter Reference List'!$H$4,$S1827-4,0))</f>
        <v/>
      </c>
      <c r="J1827" s="248" t="str">
        <f ca="1">IF(ISERROR($S1827),"",OFFSET('Smelter Reference List'!$I$4,$S1827-4,0))</f>
        <v/>
      </c>
      <c r="K1827" s="245"/>
      <c r="L1827" s="245"/>
      <c r="M1827" s="245"/>
      <c r="N1827" s="245"/>
      <c r="O1827" s="245"/>
      <c r="P1827" s="245"/>
      <c r="Q1827" s="246"/>
      <c r="R1827" s="233"/>
      <c r="S1827" s="234" t="e">
        <f>IF(C1827="",NA(),MATCH($B1827&amp;$C1827,'Smelter Reference List'!$J:$J,0))</f>
        <v>#N/A</v>
      </c>
      <c r="T1827" s="235"/>
      <c r="U1827" s="235">
        <f t="shared" ca="1" si="56"/>
        <v>0</v>
      </c>
      <c r="V1827" s="235"/>
      <c r="W1827" s="235"/>
      <c r="Y1827" s="228" t="str">
        <f t="shared" si="57"/>
        <v/>
      </c>
    </row>
    <row r="1828" spans="1:25" s="228" customFormat="1" ht="20.25">
      <c r="A1828" s="257"/>
      <c r="B1828" s="232" t="str">
        <f>IF(LEN(A1828)=0,"",INDEX('Smelter Reference List'!$A:$A,MATCH($A1828,'Smelter Reference List'!$E:$E,0)))</f>
        <v/>
      </c>
      <c r="C1828" s="297" t="str">
        <f>IF(LEN(A1828)=0,"",INDEX('Smelter Reference List'!$C:$C,MATCH($A1828,'Smelter Reference List'!$E:$E,0)))</f>
        <v/>
      </c>
      <c r="D1828" s="161" t="str">
        <f ca="1">IF(ISERROR($S1828),"",OFFSET('Smelter Reference List'!$C$4,$S1828-4,0)&amp;"")</f>
        <v/>
      </c>
      <c r="E1828" s="161" t="str">
        <f ca="1">IF(ISERROR($S1828),"",OFFSET('Smelter Reference List'!$D$4,$S1828-4,0)&amp;"")</f>
        <v/>
      </c>
      <c r="F1828" s="161" t="str">
        <f ca="1">IF(ISERROR($S1828),"",OFFSET('Smelter Reference List'!$E$4,$S1828-4,0))</f>
        <v/>
      </c>
      <c r="G1828" s="161" t="str">
        <f ca="1">IF(C1828=$U$4,"Enter smelter details", IF(ISERROR($S1828),"",OFFSET('Smelter Reference List'!$F$4,$S1828-4,0)))</f>
        <v/>
      </c>
      <c r="H1828" s="247" t="str">
        <f ca="1">IF(ISERROR($S1828),"",OFFSET('Smelter Reference List'!$G$4,$S1828-4,0))</f>
        <v/>
      </c>
      <c r="I1828" s="248" t="str">
        <f ca="1">IF(ISERROR($S1828),"",OFFSET('Smelter Reference List'!$H$4,$S1828-4,0))</f>
        <v/>
      </c>
      <c r="J1828" s="248" t="str">
        <f ca="1">IF(ISERROR($S1828),"",OFFSET('Smelter Reference List'!$I$4,$S1828-4,0))</f>
        <v/>
      </c>
      <c r="K1828" s="245"/>
      <c r="L1828" s="245"/>
      <c r="M1828" s="245"/>
      <c r="N1828" s="245"/>
      <c r="O1828" s="245"/>
      <c r="P1828" s="245"/>
      <c r="Q1828" s="246"/>
      <c r="R1828" s="233"/>
      <c r="S1828" s="234" t="e">
        <f>IF(C1828="",NA(),MATCH($B1828&amp;$C1828,'Smelter Reference List'!$J:$J,0))</f>
        <v>#N/A</v>
      </c>
      <c r="T1828" s="235"/>
      <c r="U1828" s="235">
        <f t="shared" ca="1" si="56"/>
        <v>0</v>
      </c>
      <c r="V1828" s="235"/>
      <c r="W1828" s="235"/>
      <c r="Y1828" s="228" t="str">
        <f t="shared" si="57"/>
        <v/>
      </c>
    </row>
    <row r="1829" spans="1:25" s="228" customFormat="1" ht="20.25">
      <c r="A1829" s="257"/>
      <c r="B1829" s="232" t="str">
        <f>IF(LEN(A1829)=0,"",INDEX('Smelter Reference List'!$A:$A,MATCH($A1829,'Smelter Reference List'!$E:$E,0)))</f>
        <v/>
      </c>
      <c r="C1829" s="297" t="str">
        <f>IF(LEN(A1829)=0,"",INDEX('Smelter Reference List'!$C:$C,MATCH($A1829,'Smelter Reference List'!$E:$E,0)))</f>
        <v/>
      </c>
      <c r="D1829" s="161" t="str">
        <f ca="1">IF(ISERROR($S1829),"",OFFSET('Smelter Reference List'!$C$4,$S1829-4,0)&amp;"")</f>
        <v/>
      </c>
      <c r="E1829" s="161" t="str">
        <f ca="1">IF(ISERROR($S1829),"",OFFSET('Smelter Reference List'!$D$4,$S1829-4,0)&amp;"")</f>
        <v/>
      </c>
      <c r="F1829" s="161" t="str">
        <f ca="1">IF(ISERROR($S1829),"",OFFSET('Smelter Reference List'!$E$4,$S1829-4,0))</f>
        <v/>
      </c>
      <c r="G1829" s="161" t="str">
        <f ca="1">IF(C1829=$U$4,"Enter smelter details", IF(ISERROR($S1829),"",OFFSET('Smelter Reference List'!$F$4,$S1829-4,0)))</f>
        <v/>
      </c>
      <c r="H1829" s="247" t="str">
        <f ca="1">IF(ISERROR($S1829),"",OFFSET('Smelter Reference List'!$G$4,$S1829-4,0))</f>
        <v/>
      </c>
      <c r="I1829" s="248" t="str">
        <f ca="1">IF(ISERROR($S1829),"",OFFSET('Smelter Reference List'!$H$4,$S1829-4,0))</f>
        <v/>
      </c>
      <c r="J1829" s="248" t="str">
        <f ca="1">IF(ISERROR($S1829),"",OFFSET('Smelter Reference List'!$I$4,$S1829-4,0))</f>
        <v/>
      </c>
      <c r="K1829" s="245"/>
      <c r="L1829" s="245"/>
      <c r="M1829" s="245"/>
      <c r="N1829" s="245"/>
      <c r="O1829" s="245"/>
      <c r="P1829" s="245"/>
      <c r="Q1829" s="246"/>
      <c r="R1829" s="233"/>
      <c r="S1829" s="234" t="e">
        <f>IF(C1829="",NA(),MATCH($B1829&amp;$C1829,'Smelter Reference List'!$J:$J,0))</f>
        <v>#N/A</v>
      </c>
      <c r="T1829" s="235"/>
      <c r="U1829" s="235">
        <f t="shared" ca="1" si="56"/>
        <v>0</v>
      </c>
      <c r="V1829" s="235"/>
      <c r="W1829" s="235"/>
      <c r="Y1829" s="228" t="str">
        <f t="shared" si="57"/>
        <v/>
      </c>
    </row>
    <row r="1830" spans="1:25" s="228" customFormat="1" ht="20.25">
      <c r="A1830" s="257"/>
      <c r="B1830" s="232" t="str">
        <f>IF(LEN(A1830)=0,"",INDEX('Smelter Reference List'!$A:$A,MATCH($A1830,'Smelter Reference List'!$E:$E,0)))</f>
        <v/>
      </c>
      <c r="C1830" s="297" t="str">
        <f>IF(LEN(A1830)=0,"",INDEX('Smelter Reference List'!$C:$C,MATCH($A1830,'Smelter Reference List'!$E:$E,0)))</f>
        <v/>
      </c>
      <c r="D1830" s="161" t="str">
        <f ca="1">IF(ISERROR($S1830),"",OFFSET('Smelter Reference List'!$C$4,$S1830-4,0)&amp;"")</f>
        <v/>
      </c>
      <c r="E1830" s="161" t="str">
        <f ca="1">IF(ISERROR($S1830),"",OFFSET('Smelter Reference List'!$D$4,$S1830-4,0)&amp;"")</f>
        <v/>
      </c>
      <c r="F1830" s="161" t="str">
        <f ca="1">IF(ISERROR($S1830),"",OFFSET('Smelter Reference List'!$E$4,$S1830-4,0))</f>
        <v/>
      </c>
      <c r="G1830" s="161" t="str">
        <f ca="1">IF(C1830=$U$4,"Enter smelter details", IF(ISERROR($S1830),"",OFFSET('Smelter Reference List'!$F$4,$S1830-4,0)))</f>
        <v/>
      </c>
      <c r="H1830" s="247" t="str">
        <f ca="1">IF(ISERROR($S1830),"",OFFSET('Smelter Reference List'!$G$4,$S1830-4,0))</f>
        <v/>
      </c>
      <c r="I1830" s="248" t="str">
        <f ca="1">IF(ISERROR($S1830),"",OFFSET('Smelter Reference List'!$H$4,$S1830-4,0))</f>
        <v/>
      </c>
      <c r="J1830" s="248" t="str">
        <f ca="1">IF(ISERROR($S1830),"",OFFSET('Smelter Reference List'!$I$4,$S1830-4,0))</f>
        <v/>
      </c>
      <c r="K1830" s="245"/>
      <c r="L1830" s="245"/>
      <c r="M1830" s="245"/>
      <c r="N1830" s="245"/>
      <c r="O1830" s="245"/>
      <c r="P1830" s="245"/>
      <c r="Q1830" s="246"/>
      <c r="R1830" s="233"/>
      <c r="S1830" s="234" t="e">
        <f>IF(C1830="",NA(),MATCH($B1830&amp;$C1830,'Smelter Reference List'!$J:$J,0))</f>
        <v>#N/A</v>
      </c>
      <c r="T1830" s="235"/>
      <c r="U1830" s="235">
        <f t="shared" ca="1" si="56"/>
        <v>0</v>
      </c>
      <c r="V1830" s="235"/>
      <c r="W1830" s="235"/>
      <c r="Y1830" s="228" t="str">
        <f t="shared" si="57"/>
        <v/>
      </c>
    </row>
    <row r="1831" spans="1:25" s="228" customFormat="1" ht="20.25">
      <c r="A1831" s="257"/>
      <c r="B1831" s="232" t="str">
        <f>IF(LEN(A1831)=0,"",INDEX('Smelter Reference List'!$A:$A,MATCH($A1831,'Smelter Reference List'!$E:$E,0)))</f>
        <v/>
      </c>
      <c r="C1831" s="297" t="str">
        <f>IF(LEN(A1831)=0,"",INDEX('Smelter Reference List'!$C:$C,MATCH($A1831,'Smelter Reference List'!$E:$E,0)))</f>
        <v/>
      </c>
      <c r="D1831" s="161" t="str">
        <f ca="1">IF(ISERROR($S1831),"",OFFSET('Smelter Reference List'!$C$4,$S1831-4,0)&amp;"")</f>
        <v/>
      </c>
      <c r="E1831" s="161" t="str">
        <f ca="1">IF(ISERROR($S1831),"",OFFSET('Smelter Reference List'!$D$4,$S1831-4,0)&amp;"")</f>
        <v/>
      </c>
      <c r="F1831" s="161" t="str">
        <f ca="1">IF(ISERROR($S1831),"",OFFSET('Smelter Reference List'!$E$4,$S1831-4,0))</f>
        <v/>
      </c>
      <c r="G1831" s="161" t="str">
        <f ca="1">IF(C1831=$U$4,"Enter smelter details", IF(ISERROR($S1831),"",OFFSET('Smelter Reference List'!$F$4,$S1831-4,0)))</f>
        <v/>
      </c>
      <c r="H1831" s="247" t="str">
        <f ca="1">IF(ISERROR($S1831),"",OFFSET('Smelter Reference List'!$G$4,$S1831-4,0))</f>
        <v/>
      </c>
      <c r="I1831" s="248" t="str">
        <f ca="1">IF(ISERROR($S1831),"",OFFSET('Smelter Reference List'!$H$4,$S1831-4,0))</f>
        <v/>
      </c>
      <c r="J1831" s="248" t="str">
        <f ca="1">IF(ISERROR($S1831),"",OFFSET('Smelter Reference List'!$I$4,$S1831-4,0))</f>
        <v/>
      </c>
      <c r="K1831" s="245"/>
      <c r="L1831" s="245"/>
      <c r="M1831" s="245"/>
      <c r="N1831" s="245"/>
      <c r="O1831" s="245"/>
      <c r="P1831" s="245"/>
      <c r="Q1831" s="246"/>
      <c r="R1831" s="233"/>
      <c r="S1831" s="234" t="e">
        <f>IF(C1831="",NA(),MATCH($B1831&amp;$C1831,'Smelter Reference List'!$J:$J,0))</f>
        <v>#N/A</v>
      </c>
      <c r="T1831" s="235"/>
      <c r="U1831" s="235">
        <f t="shared" ca="1" si="56"/>
        <v>0</v>
      </c>
      <c r="V1831" s="235"/>
      <c r="W1831" s="235"/>
      <c r="Y1831" s="228" t="str">
        <f t="shared" si="57"/>
        <v/>
      </c>
    </row>
    <row r="1832" spans="1:25" s="228" customFormat="1" ht="20.25">
      <c r="A1832" s="257"/>
      <c r="B1832" s="232" t="str">
        <f>IF(LEN(A1832)=0,"",INDEX('Smelter Reference List'!$A:$A,MATCH($A1832,'Smelter Reference List'!$E:$E,0)))</f>
        <v/>
      </c>
      <c r="C1832" s="297" t="str">
        <f>IF(LEN(A1832)=0,"",INDEX('Smelter Reference List'!$C:$C,MATCH($A1832,'Smelter Reference List'!$E:$E,0)))</f>
        <v/>
      </c>
      <c r="D1832" s="161" t="str">
        <f ca="1">IF(ISERROR($S1832),"",OFFSET('Smelter Reference List'!$C$4,$S1832-4,0)&amp;"")</f>
        <v/>
      </c>
      <c r="E1832" s="161" t="str">
        <f ca="1">IF(ISERROR($S1832),"",OFFSET('Smelter Reference List'!$D$4,$S1832-4,0)&amp;"")</f>
        <v/>
      </c>
      <c r="F1832" s="161" t="str">
        <f ca="1">IF(ISERROR($S1832),"",OFFSET('Smelter Reference List'!$E$4,$S1832-4,0))</f>
        <v/>
      </c>
      <c r="G1832" s="161" t="str">
        <f ca="1">IF(C1832=$U$4,"Enter smelter details", IF(ISERROR($S1832),"",OFFSET('Smelter Reference List'!$F$4,$S1832-4,0)))</f>
        <v/>
      </c>
      <c r="H1832" s="247" t="str">
        <f ca="1">IF(ISERROR($S1832),"",OFFSET('Smelter Reference List'!$G$4,$S1832-4,0))</f>
        <v/>
      </c>
      <c r="I1832" s="248" t="str">
        <f ca="1">IF(ISERROR($S1832),"",OFFSET('Smelter Reference List'!$H$4,$S1832-4,0))</f>
        <v/>
      </c>
      <c r="J1832" s="248" t="str">
        <f ca="1">IF(ISERROR($S1832),"",OFFSET('Smelter Reference List'!$I$4,$S1832-4,0))</f>
        <v/>
      </c>
      <c r="K1832" s="245"/>
      <c r="L1832" s="245"/>
      <c r="M1832" s="245"/>
      <c r="N1832" s="245"/>
      <c r="O1832" s="245"/>
      <c r="P1832" s="245"/>
      <c r="Q1832" s="246"/>
      <c r="R1832" s="233"/>
      <c r="S1832" s="234" t="e">
        <f>IF(C1832="",NA(),MATCH($B1832&amp;$C1832,'Smelter Reference List'!$J:$J,0))</f>
        <v>#N/A</v>
      </c>
      <c r="T1832" s="235"/>
      <c r="U1832" s="235">
        <f t="shared" ca="1" si="56"/>
        <v>0</v>
      </c>
      <c r="V1832" s="235"/>
      <c r="W1832" s="235"/>
      <c r="Y1832" s="228" t="str">
        <f t="shared" si="57"/>
        <v/>
      </c>
    </row>
    <row r="1833" spans="1:25" s="228" customFormat="1" ht="20.25">
      <c r="A1833" s="257"/>
      <c r="B1833" s="232" t="str">
        <f>IF(LEN(A1833)=0,"",INDEX('Smelter Reference List'!$A:$A,MATCH($A1833,'Smelter Reference List'!$E:$E,0)))</f>
        <v/>
      </c>
      <c r="C1833" s="297" t="str">
        <f>IF(LEN(A1833)=0,"",INDEX('Smelter Reference List'!$C:$C,MATCH($A1833,'Smelter Reference List'!$E:$E,0)))</f>
        <v/>
      </c>
      <c r="D1833" s="161" t="str">
        <f ca="1">IF(ISERROR($S1833),"",OFFSET('Smelter Reference List'!$C$4,$S1833-4,0)&amp;"")</f>
        <v/>
      </c>
      <c r="E1833" s="161" t="str">
        <f ca="1">IF(ISERROR($S1833),"",OFFSET('Smelter Reference List'!$D$4,$S1833-4,0)&amp;"")</f>
        <v/>
      </c>
      <c r="F1833" s="161" t="str">
        <f ca="1">IF(ISERROR($S1833),"",OFFSET('Smelter Reference List'!$E$4,$S1833-4,0))</f>
        <v/>
      </c>
      <c r="G1833" s="161" t="str">
        <f ca="1">IF(C1833=$U$4,"Enter smelter details", IF(ISERROR($S1833),"",OFFSET('Smelter Reference List'!$F$4,$S1833-4,0)))</f>
        <v/>
      </c>
      <c r="H1833" s="247" t="str">
        <f ca="1">IF(ISERROR($S1833),"",OFFSET('Smelter Reference List'!$G$4,$S1833-4,0))</f>
        <v/>
      </c>
      <c r="I1833" s="248" t="str">
        <f ca="1">IF(ISERROR($S1833),"",OFFSET('Smelter Reference List'!$H$4,$S1833-4,0))</f>
        <v/>
      </c>
      <c r="J1833" s="248" t="str">
        <f ca="1">IF(ISERROR($S1833),"",OFFSET('Smelter Reference List'!$I$4,$S1833-4,0))</f>
        <v/>
      </c>
      <c r="K1833" s="245"/>
      <c r="L1833" s="245"/>
      <c r="M1833" s="245"/>
      <c r="N1833" s="245"/>
      <c r="O1833" s="245"/>
      <c r="P1833" s="245"/>
      <c r="Q1833" s="246"/>
      <c r="R1833" s="233"/>
      <c r="S1833" s="234" t="e">
        <f>IF(C1833="",NA(),MATCH($B1833&amp;$C1833,'Smelter Reference List'!$J:$J,0))</f>
        <v>#N/A</v>
      </c>
      <c r="T1833" s="235"/>
      <c r="U1833" s="235">
        <f t="shared" ca="1" si="56"/>
        <v>0</v>
      </c>
      <c r="V1833" s="235"/>
      <c r="W1833" s="235"/>
      <c r="Y1833" s="228" t="str">
        <f t="shared" si="57"/>
        <v/>
      </c>
    </row>
    <row r="1834" spans="1:25" s="228" customFormat="1" ht="20.25">
      <c r="A1834" s="257"/>
      <c r="B1834" s="232" t="str">
        <f>IF(LEN(A1834)=0,"",INDEX('Smelter Reference List'!$A:$A,MATCH($A1834,'Smelter Reference List'!$E:$E,0)))</f>
        <v/>
      </c>
      <c r="C1834" s="297" t="str">
        <f>IF(LEN(A1834)=0,"",INDEX('Smelter Reference List'!$C:$C,MATCH($A1834,'Smelter Reference List'!$E:$E,0)))</f>
        <v/>
      </c>
      <c r="D1834" s="161" t="str">
        <f ca="1">IF(ISERROR($S1834),"",OFFSET('Smelter Reference List'!$C$4,$S1834-4,0)&amp;"")</f>
        <v/>
      </c>
      <c r="E1834" s="161" t="str">
        <f ca="1">IF(ISERROR($S1834),"",OFFSET('Smelter Reference List'!$D$4,$S1834-4,0)&amp;"")</f>
        <v/>
      </c>
      <c r="F1834" s="161" t="str">
        <f ca="1">IF(ISERROR($S1834),"",OFFSET('Smelter Reference List'!$E$4,$S1834-4,0))</f>
        <v/>
      </c>
      <c r="G1834" s="161" t="str">
        <f ca="1">IF(C1834=$U$4,"Enter smelter details", IF(ISERROR($S1834),"",OFFSET('Smelter Reference List'!$F$4,$S1834-4,0)))</f>
        <v/>
      </c>
      <c r="H1834" s="247" t="str">
        <f ca="1">IF(ISERROR($S1834),"",OFFSET('Smelter Reference List'!$G$4,$S1834-4,0))</f>
        <v/>
      </c>
      <c r="I1834" s="248" t="str">
        <f ca="1">IF(ISERROR($S1834),"",OFFSET('Smelter Reference List'!$H$4,$S1834-4,0))</f>
        <v/>
      </c>
      <c r="J1834" s="248" t="str">
        <f ca="1">IF(ISERROR($S1834),"",OFFSET('Smelter Reference List'!$I$4,$S1834-4,0))</f>
        <v/>
      </c>
      <c r="K1834" s="245"/>
      <c r="L1834" s="245"/>
      <c r="M1834" s="245"/>
      <c r="N1834" s="245"/>
      <c r="O1834" s="245"/>
      <c r="P1834" s="245"/>
      <c r="Q1834" s="246"/>
      <c r="R1834" s="233"/>
      <c r="S1834" s="234" t="e">
        <f>IF(C1834="",NA(),MATCH($B1834&amp;$C1834,'Smelter Reference List'!$J:$J,0))</f>
        <v>#N/A</v>
      </c>
      <c r="T1834" s="235"/>
      <c r="U1834" s="235">
        <f t="shared" ca="1" si="56"/>
        <v>0</v>
      </c>
      <c r="V1834" s="235"/>
      <c r="W1834" s="235"/>
      <c r="Y1834" s="228" t="str">
        <f t="shared" si="57"/>
        <v/>
      </c>
    </row>
    <row r="1835" spans="1:25" s="228" customFormat="1" ht="20.25">
      <c r="A1835" s="257"/>
      <c r="B1835" s="232" t="str">
        <f>IF(LEN(A1835)=0,"",INDEX('Smelter Reference List'!$A:$A,MATCH($A1835,'Smelter Reference List'!$E:$E,0)))</f>
        <v/>
      </c>
      <c r="C1835" s="297" t="str">
        <f>IF(LEN(A1835)=0,"",INDEX('Smelter Reference List'!$C:$C,MATCH($A1835,'Smelter Reference List'!$E:$E,0)))</f>
        <v/>
      </c>
      <c r="D1835" s="161" t="str">
        <f ca="1">IF(ISERROR($S1835),"",OFFSET('Smelter Reference List'!$C$4,$S1835-4,0)&amp;"")</f>
        <v/>
      </c>
      <c r="E1835" s="161" t="str">
        <f ca="1">IF(ISERROR($S1835),"",OFFSET('Smelter Reference List'!$D$4,$S1835-4,0)&amp;"")</f>
        <v/>
      </c>
      <c r="F1835" s="161" t="str">
        <f ca="1">IF(ISERROR($S1835),"",OFFSET('Smelter Reference List'!$E$4,$S1835-4,0))</f>
        <v/>
      </c>
      <c r="G1835" s="161" t="str">
        <f ca="1">IF(C1835=$U$4,"Enter smelter details", IF(ISERROR($S1835),"",OFFSET('Smelter Reference List'!$F$4,$S1835-4,0)))</f>
        <v/>
      </c>
      <c r="H1835" s="247" t="str">
        <f ca="1">IF(ISERROR($S1835),"",OFFSET('Smelter Reference List'!$G$4,$S1835-4,0))</f>
        <v/>
      </c>
      <c r="I1835" s="248" t="str">
        <f ca="1">IF(ISERROR($S1835),"",OFFSET('Smelter Reference List'!$H$4,$S1835-4,0))</f>
        <v/>
      </c>
      <c r="J1835" s="248" t="str">
        <f ca="1">IF(ISERROR($S1835),"",OFFSET('Smelter Reference List'!$I$4,$S1835-4,0))</f>
        <v/>
      </c>
      <c r="K1835" s="245"/>
      <c r="L1835" s="245"/>
      <c r="M1835" s="245"/>
      <c r="N1835" s="245"/>
      <c r="O1835" s="245"/>
      <c r="P1835" s="245"/>
      <c r="Q1835" s="246"/>
      <c r="R1835" s="233"/>
      <c r="S1835" s="234" t="e">
        <f>IF(C1835="",NA(),MATCH($B1835&amp;$C1835,'Smelter Reference List'!$J:$J,0))</f>
        <v>#N/A</v>
      </c>
      <c r="T1835" s="235"/>
      <c r="U1835" s="235">
        <f t="shared" ca="1" si="56"/>
        <v>0</v>
      </c>
      <c r="V1835" s="235"/>
      <c r="W1835" s="235"/>
      <c r="Y1835" s="228" t="str">
        <f t="shared" si="57"/>
        <v/>
      </c>
    </row>
    <row r="1836" spans="1:25" s="228" customFormat="1" ht="20.25">
      <c r="A1836" s="257"/>
      <c r="B1836" s="232" t="str">
        <f>IF(LEN(A1836)=0,"",INDEX('Smelter Reference List'!$A:$A,MATCH($A1836,'Smelter Reference List'!$E:$E,0)))</f>
        <v/>
      </c>
      <c r="C1836" s="297" t="str">
        <f>IF(LEN(A1836)=0,"",INDEX('Smelter Reference List'!$C:$C,MATCH($A1836,'Smelter Reference List'!$E:$E,0)))</f>
        <v/>
      </c>
      <c r="D1836" s="161" t="str">
        <f ca="1">IF(ISERROR($S1836),"",OFFSET('Smelter Reference List'!$C$4,$S1836-4,0)&amp;"")</f>
        <v/>
      </c>
      <c r="E1836" s="161" t="str">
        <f ca="1">IF(ISERROR($S1836),"",OFFSET('Smelter Reference List'!$D$4,$S1836-4,0)&amp;"")</f>
        <v/>
      </c>
      <c r="F1836" s="161" t="str">
        <f ca="1">IF(ISERROR($S1836),"",OFFSET('Smelter Reference List'!$E$4,$S1836-4,0))</f>
        <v/>
      </c>
      <c r="G1836" s="161" t="str">
        <f ca="1">IF(C1836=$U$4,"Enter smelter details", IF(ISERROR($S1836),"",OFFSET('Smelter Reference List'!$F$4,$S1836-4,0)))</f>
        <v/>
      </c>
      <c r="H1836" s="247" t="str">
        <f ca="1">IF(ISERROR($S1836),"",OFFSET('Smelter Reference List'!$G$4,$S1836-4,0))</f>
        <v/>
      </c>
      <c r="I1836" s="248" t="str">
        <f ca="1">IF(ISERROR($S1836),"",OFFSET('Smelter Reference List'!$H$4,$S1836-4,0))</f>
        <v/>
      </c>
      <c r="J1836" s="248" t="str">
        <f ca="1">IF(ISERROR($S1836),"",OFFSET('Smelter Reference List'!$I$4,$S1836-4,0))</f>
        <v/>
      </c>
      <c r="K1836" s="245"/>
      <c r="L1836" s="245"/>
      <c r="M1836" s="245"/>
      <c r="N1836" s="245"/>
      <c r="O1836" s="245"/>
      <c r="P1836" s="245"/>
      <c r="Q1836" s="246"/>
      <c r="R1836" s="233"/>
      <c r="S1836" s="234" t="e">
        <f>IF(C1836="",NA(),MATCH($B1836&amp;$C1836,'Smelter Reference List'!$J:$J,0))</f>
        <v>#N/A</v>
      </c>
      <c r="T1836" s="235"/>
      <c r="U1836" s="235">
        <f t="shared" ca="1" si="56"/>
        <v>0</v>
      </c>
      <c r="V1836" s="235"/>
      <c r="W1836" s="235"/>
      <c r="Y1836" s="228" t="str">
        <f t="shared" si="57"/>
        <v/>
      </c>
    </row>
    <row r="1837" spans="1:25" s="228" customFormat="1" ht="20.25">
      <c r="A1837" s="257"/>
      <c r="B1837" s="232" t="str">
        <f>IF(LEN(A1837)=0,"",INDEX('Smelter Reference List'!$A:$A,MATCH($A1837,'Smelter Reference List'!$E:$E,0)))</f>
        <v/>
      </c>
      <c r="C1837" s="297" t="str">
        <f>IF(LEN(A1837)=0,"",INDEX('Smelter Reference List'!$C:$C,MATCH($A1837,'Smelter Reference List'!$E:$E,0)))</f>
        <v/>
      </c>
      <c r="D1837" s="161" t="str">
        <f ca="1">IF(ISERROR($S1837),"",OFFSET('Smelter Reference List'!$C$4,$S1837-4,0)&amp;"")</f>
        <v/>
      </c>
      <c r="E1837" s="161" t="str">
        <f ca="1">IF(ISERROR($S1837),"",OFFSET('Smelter Reference List'!$D$4,$S1837-4,0)&amp;"")</f>
        <v/>
      </c>
      <c r="F1837" s="161" t="str">
        <f ca="1">IF(ISERROR($S1837),"",OFFSET('Smelter Reference List'!$E$4,$S1837-4,0))</f>
        <v/>
      </c>
      <c r="G1837" s="161" t="str">
        <f ca="1">IF(C1837=$U$4,"Enter smelter details", IF(ISERROR($S1837),"",OFFSET('Smelter Reference List'!$F$4,$S1837-4,0)))</f>
        <v/>
      </c>
      <c r="H1837" s="247" t="str">
        <f ca="1">IF(ISERROR($S1837),"",OFFSET('Smelter Reference List'!$G$4,$S1837-4,0))</f>
        <v/>
      </c>
      <c r="I1837" s="248" t="str">
        <f ca="1">IF(ISERROR($S1837),"",OFFSET('Smelter Reference List'!$H$4,$S1837-4,0))</f>
        <v/>
      </c>
      <c r="J1837" s="248" t="str">
        <f ca="1">IF(ISERROR($S1837),"",OFFSET('Smelter Reference List'!$I$4,$S1837-4,0))</f>
        <v/>
      </c>
      <c r="K1837" s="245"/>
      <c r="L1837" s="245"/>
      <c r="M1837" s="245"/>
      <c r="N1837" s="245"/>
      <c r="O1837" s="245"/>
      <c r="P1837" s="245"/>
      <c r="Q1837" s="246"/>
      <c r="R1837" s="233"/>
      <c r="S1837" s="234" t="e">
        <f>IF(C1837="",NA(),MATCH($B1837&amp;$C1837,'Smelter Reference List'!$J:$J,0))</f>
        <v>#N/A</v>
      </c>
      <c r="T1837" s="235"/>
      <c r="U1837" s="235">
        <f t="shared" ca="1" si="56"/>
        <v>0</v>
      </c>
      <c r="V1837" s="235"/>
      <c r="W1837" s="235"/>
      <c r="Y1837" s="228" t="str">
        <f t="shared" si="57"/>
        <v/>
      </c>
    </row>
    <row r="1838" spans="1:25" s="228" customFormat="1" ht="20.25">
      <c r="A1838" s="257"/>
      <c r="B1838" s="232" t="str">
        <f>IF(LEN(A1838)=0,"",INDEX('Smelter Reference List'!$A:$A,MATCH($A1838,'Smelter Reference List'!$E:$E,0)))</f>
        <v/>
      </c>
      <c r="C1838" s="297" t="str">
        <f>IF(LEN(A1838)=0,"",INDEX('Smelter Reference List'!$C:$C,MATCH($A1838,'Smelter Reference List'!$E:$E,0)))</f>
        <v/>
      </c>
      <c r="D1838" s="161" t="str">
        <f ca="1">IF(ISERROR($S1838),"",OFFSET('Smelter Reference List'!$C$4,$S1838-4,0)&amp;"")</f>
        <v/>
      </c>
      <c r="E1838" s="161" t="str">
        <f ca="1">IF(ISERROR($S1838),"",OFFSET('Smelter Reference List'!$D$4,$S1838-4,0)&amp;"")</f>
        <v/>
      </c>
      <c r="F1838" s="161" t="str">
        <f ca="1">IF(ISERROR($S1838),"",OFFSET('Smelter Reference List'!$E$4,$S1838-4,0))</f>
        <v/>
      </c>
      <c r="G1838" s="161" t="str">
        <f ca="1">IF(C1838=$U$4,"Enter smelter details", IF(ISERROR($S1838),"",OFFSET('Smelter Reference List'!$F$4,$S1838-4,0)))</f>
        <v/>
      </c>
      <c r="H1838" s="247" t="str">
        <f ca="1">IF(ISERROR($S1838),"",OFFSET('Smelter Reference List'!$G$4,$S1838-4,0))</f>
        <v/>
      </c>
      <c r="I1838" s="248" t="str">
        <f ca="1">IF(ISERROR($S1838),"",OFFSET('Smelter Reference List'!$H$4,$S1838-4,0))</f>
        <v/>
      </c>
      <c r="J1838" s="248" t="str">
        <f ca="1">IF(ISERROR($S1838),"",OFFSET('Smelter Reference List'!$I$4,$S1838-4,0))</f>
        <v/>
      </c>
      <c r="K1838" s="245"/>
      <c r="L1838" s="245"/>
      <c r="M1838" s="245"/>
      <c r="N1838" s="245"/>
      <c r="O1838" s="245"/>
      <c r="P1838" s="245"/>
      <c r="Q1838" s="246"/>
      <c r="R1838" s="233"/>
      <c r="S1838" s="234" t="e">
        <f>IF(C1838="",NA(),MATCH($B1838&amp;$C1838,'Smelter Reference List'!$J:$J,0))</f>
        <v>#N/A</v>
      </c>
      <c r="T1838" s="235"/>
      <c r="U1838" s="235">
        <f t="shared" ca="1" si="56"/>
        <v>0</v>
      </c>
      <c r="V1838" s="235"/>
      <c r="W1838" s="235"/>
      <c r="Y1838" s="228" t="str">
        <f t="shared" si="57"/>
        <v/>
      </c>
    </row>
    <row r="1839" spans="1:25" s="228" customFormat="1" ht="20.25">
      <c r="A1839" s="257"/>
      <c r="B1839" s="232" t="str">
        <f>IF(LEN(A1839)=0,"",INDEX('Smelter Reference List'!$A:$A,MATCH($A1839,'Smelter Reference List'!$E:$E,0)))</f>
        <v/>
      </c>
      <c r="C1839" s="297" t="str">
        <f>IF(LEN(A1839)=0,"",INDEX('Smelter Reference List'!$C:$C,MATCH($A1839,'Smelter Reference List'!$E:$E,0)))</f>
        <v/>
      </c>
      <c r="D1839" s="161" t="str">
        <f ca="1">IF(ISERROR($S1839),"",OFFSET('Smelter Reference List'!$C$4,$S1839-4,0)&amp;"")</f>
        <v/>
      </c>
      <c r="E1839" s="161" t="str">
        <f ca="1">IF(ISERROR($S1839),"",OFFSET('Smelter Reference List'!$D$4,$S1839-4,0)&amp;"")</f>
        <v/>
      </c>
      <c r="F1839" s="161" t="str">
        <f ca="1">IF(ISERROR($S1839),"",OFFSET('Smelter Reference List'!$E$4,$S1839-4,0))</f>
        <v/>
      </c>
      <c r="G1839" s="161" t="str">
        <f ca="1">IF(C1839=$U$4,"Enter smelter details", IF(ISERROR($S1839),"",OFFSET('Smelter Reference List'!$F$4,$S1839-4,0)))</f>
        <v/>
      </c>
      <c r="H1839" s="247" t="str">
        <f ca="1">IF(ISERROR($S1839),"",OFFSET('Smelter Reference List'!$G$4,$S1839-4,0))</f>
        <v/>
      </c>
      <c r="I1839" s="248" t="str">
        <f ca="1">IF(ISERROR($S1839),"",OFFSET('Smelter Reference List'!$H$4,$S1839-4,0))</f>
        <v/>
      </c>
      <c r="J1839" s="248" t="str">
        <f ca="1">IF(ISERROR($S1839),"",OFFSET('Smelter Reference List'!$I$4,$S1839-4,0))</f>
        <v/>
      </c>
      <c r="K1839" s="245"/>
      <c r="L1839" s="245"/>
      <c r="M1839" s="245"/>
      <c r="N1839" s="245"/>
      <c r="O1839" s="245"/>
      <c r="P1839" s="245"/>
      <c r="Q1839" s="246"/>
      <c r="R1839" s="233"/>
      <c r="S1839" s="234" t="e">
        <f>IF(C1839="",NA(),MATCH($B1839&amp;$C1839,'Smelter Reference List'!$J:$J,0))</f>
        <v>#N/A</v>
      </c>
      <c r="T1839" s="235"/>
      <c r="U1839" s="235">
        <f t="shared" ca="1" si="56"/>
        <v>0</v>
      </c>
      <c r="V1839" s="235"/>
      <c r="W1839" s="235"/>
      <c r="Y1839" s="228" t="str">
        <f t="shared" si="57"/>
        <v/>
      </c>
    </row>
    <row r="1840" spans="1:25" s="228" customFormat="1" ht="20.25">
      <c r="A1840" s="257"/>
      <c r="B1840" s="232" t="str">
        <f>IF(LEN(A1840)=0,"",INDEX('Smelter Reference List'!$A:$A,MATCH($A1840,'Smelter Reference List'!$E:$E,0)))</f>
        <v/>
      </c>
      <c r="C1840" s="297" t="str">
        <f>IF(LEN(A1840)=0,"",INDEX('Smelter Reference List'!$C:$C,MATCH($A1840,'Smelter Reference List'!$E:$E,0)))</f>
        <v/>
      </c>
      <c r="D1840" s="161" t="str">
        <f ca="1">IF(ISERROR($S1840),"",OFFSET('Smelter Reference List'!$C$4,$S1840-4,0)&amp;"")</f>
        <v/>
      </c>
      <c r="E1840" s="161" t="str">
        <f ca="1">IF(ISERROR($S1840),"",OFFSET('Smelter Reference List'!$D$4,$S1840-4,0)&amp;"")</f>
        <v/>
      </c>
      <c r="F1840" s="161" t="str">
        <f ca="1">IF(ISERROR($S1840),"",OFFSET('Smelter Reference List'!$E$4,$S1840-4,0))</f>
        <v/>
      </c>
      <c r="G1840" s="161" t="str">
        <f ca="1">IF(C1840=$U$4,"Enter smelter details", IF(ISERROR($S1840),"",OFFSET('Smelter Reference List'!$F$4,$S1840-4,0)))</f>
        <v/>
      </c>
      <c r="H1840" s="247" t="str">
        <f ca="1">IF(ISERROR($S1840),"",OFFSET('Smelter Reference List'!$G$4,$S1840-4,0))</f>
        <v/>
      </c>
      <c r="I1840" s="248" t="str">
        <f ca="1">IF(ISERROR($S1840),"",OFFSET('Smelter Reference List'!$H$4,$S1840-4,0))</f>
        <v/>
      </c>
      <c r="J1840" s="248" t="str">
        <f ca="1">IF(ISERROR($S1840),"",OFFSET('Smelter Reference List'!$I$4,$S1840-4,0))</f>
        <v/>
      </c>
      <c r="K1840" s="245"/>
      <c r="L1840" s="245"/>
      <c r="M1840" s="245"/>
      <c r="N1840" s="245"/>
      <c r="O1840" s="245"/>
      <c r="P1840" s="245"/>
      <c r="Q1840" s="246"/>
      <c r="R1840" s="233"/>
      <c r="S1840" s="234" t="e">
        <f>IF(C1840="",NA(),MATCH($B1840&amp;$C1840,'Smelter Reference List'!$J:$J,0))</f>
        <v>#N/A</v>
      </c>
      <c r="T1840" s="235"/>
      <c r="U1840" s="235">
        <f t="shared" ca="1" si="56"/>
        <v>0</v>
      </c>
      <c r="V1840" s="235"/>
      <c r="W1840" s="235"/>
      <c r="Y1840" s="228" t="str">
        <f t="shared" si="57"/>
        <v/>
      </c>
    </row>
    <row r="1841" spans="1:25" s="228" customFormat="1" ht="20.25">
      <c r="A1841" s="257"/>
      <c r="B1841" s="232" t="str">
        <f>IF(LEN(A1841)=0,"",INDEX('Smelter Reference List'!$A:$A,MATCH($A1841,'Smelter Reference List'!$E:$E,0)))</f>
        <v/>
      </c>
      <c r="C1841" s="297" t="str">
        <f>IF(LEN(A1841)=0,"",INDEX('Smelter Reference List'!$C:$C,MATCH($A1841,'Smelter Reference List'!$E:$E,0)))</f>
        <v/>
      </c>
      <c r="D1841" s="161" t="str">
        <f ca="1">IF(ISERROR($S1841),"",OFFSET('Smelter Reference List'!$C$4,$S1841-4,0)&amp;"")</f>
        <v/>
      </c>
      <c r="E1841" s="161" t="str">
        <f ca="1">IF(ISERROR($S1841),"",OFFSET('Smelter Reference List'!$D$4,$S1841-4,0)&amp;"")</f>
        <v/>
      </c>
      <c r="F1841" s="161" t="str">
        <f ca="1">IF(ISERROR($S1841),"",OFFSET('Smelter Reference List'!$E$4,$S1841-4,0))</f>
        <v/>
      </c>
      <c r="G1841" s="161" t="str">
        <f ca="1">IF(C1841=$U$4,"Enter smelter details", IF(ISERROR($S1841),"",OFFSET('Smelter Reference List'!$F$4,$S1841-4,0)))</f>
        <v/>
      </c>
      <c r="H1841" s="247" t="str">
        <f ca="1">IF(ISERROR($S1841),"",OFFSET('Smelter Reference List'!$G$4,$S1841-4,0))</f>
        <v/>
      </c>
      <c r="I1841" s="248" t="str">
        <f ca="1">IF(ISERROR($S1841),"",OFFSET('Smelter Reference List'!$H$4,$S1841-4,0))</f>
        <v/>
      </c>
      <c r="J1841" s="248" t="str">
        <f ca="1">IF(ISERROR($S1841),"",OFFSET('Smelter Reference List'!$I$4,$S1841-4,0))</f>
        <v/>
      </c>
      <c r="K1841" s="245"/>
      <c r="L1841" s="245"/>
      <c r="M1841" s="245"/>
      <c r="N1841" s="245"/>
      <c r="O1841" s="245"/>
      <c r="P1841" s="245"/>
      <c r="Q1841" s="246"/>
      <c r="R1841" s="233"/>
      <c r="S1841" s="234" t="e">
        <f>IF(C1841="",NA(),MATCH($B1841&amp;$C1841,'Smelter Reference List'!$J:$J,0))</f>
        <v>#N/A</v>
      </c>
      <c r="T1841" s="235"/>
      <c r="U1841" s="235">
        <f t="shared" ca="1" si="56"/>
        <v>0</v>
      </c>
      <c r="V1841" s="235"/>
      <c r="W1841" s="235"/>
      <c r="Y1841" s="228" t="str">
        <f t="shared" si="57"/>
        <v/>
      </c>
    </row>
    <row r="1842" spans="1:25" s="228" customFormat="1" ht="20.25">
      <c r="A1842" s="257"/>
      <c r="B1842" s="232" t="str">
        <f>IF(LEN(A1842)=0,"",INDEX('Smelter Reference List'!$A:$A,MATCH($A1842,'Smelter Reference List'!$E:$E,0)))</f>
        <v/>
      </c>
      <c r="C1842" s="297" t="str">
        <f>IF(LEN(A1842)=0,"",INDEX('Smelter Reference List'!$C:$C,MATCH($A1842,'Smelter Reference List'!$E:$E,0)))</f>
        <v/>
      </c>
      <c r="D1842" s="161" t="str">
        <f ca="1">IF(ISERROR($S1842),"",OFFSET('Smelter Reference List'!$C$4,$S1842-4,0)&amp;"")</f>
        <v/>
      </c>
      <c r="E1842" s="161" t="str">
        <f ca="1">IF(ISERROR($S1842),"",OFFSET('Smelter Reference List'!$D$4,$S1842-4,0)&amp;"")</f>
        <v/>
      </c>
      <c r="F1842" s="161" t="str">
        <f ca="1">IF(ISERROR($S1842),"",OFFSET('Smelter Reference List'!$E$4,$S1842-4,0))</f>
        <v/>
      </c>
      <c r="G1842" s="161" t="str">
        <f ca="1">IF(C1842=$U$4,"Enter smelter details", IF(ISERROR($S1842),"",OFFSET('Smelter Reference List'!$F$4,$S1842-4,0)))</f>
        <v/>
      </c>
      <c r="H1842" s="247" t="str">
        <f ca="1">IF(ISERROR($S1842),"",OFFSET('Smelter Reference List'!$G$4,$S1842-4,0))</f>
        <v/>
      </c>
      <c r="I1842" s="248" t="str">
        <f ca="1">IF(ISERROR($S1842),"",OFFSET('Smelter Reference List'!$H$4,$S1842-4,0))</f>
        <v/>
      </c>
      <c r="J1842" s="248" t="str">
        <f ca="1">IF(ISERROR($S1842),"",OFFSET('Smelter Reference List'!$I$4,$S1842-4,0))</f>
        <v/>
      </c>
      <c r="K1842" s="245"/>
      <c r="L1842" s="245"/>
      <c r="M1842" s="245"/>
      <c r="N1842" s="245"/>
      <c r="O1842" s="245"/>
      <c r="P1842" s="245"/>
      <c r="Q1842" s="246"/>
      <c r="R1842" s="233"/>
      <c r="S1842" s="234" t="e">
        <f>IF(C1842="",NA(),MATCH($B1842&amp;$C1842,'Smelter Reference List'!$J:$J,0))</f>
        <v>#N/A</v>
      </c>
      <c r="T1842" s="235"/>
      <c r="U1842" s="235">
        <f t="shared" ca="1" si="56"/>
        <v>0</v>
      </c>
      <c r="V1842" s="235"/>
      <c r="W1842" s="235"/>
      <c r="Y1842" s="228" t="str">
        <f t="shared" si="57"/>
        <v/>
      </c>
    </row>
    <row r="1843" spans="1:25" s="228" customFormat="1" ht="20.25">
      <c r="A1843" s="257"/>
      <c r="B1843" s="232" t="str">
        <f>IF(LEN(A1843)=0,"",INDEX('Smelter Reference List'!$A:$A,MATCH($A1843,'Smelter Reference List'!$E:$E,0)))</f>
        <v/>
      </c>
      <c r="C1843" s="297" t="str">
        <f>IF(LEN(A1843)=0,"",INDEX('Smelter Reference List'!$C:$C,MATCH($A1843,'Smelter Reference List'!$E:$E,0)))</f>
        <v/>
      </c>
      <c r="D1843" s="161" t="str">
        <f ca="1">IF(ISERROR($S1843),"",OFFSET('Smelter Reference List'!$C$4,$S1843-4,0)&amp;"")</f>
        <v/>
      </c>
      <c r="E1843" s="161" t="str">
        <f ca="1">IF(ISERROR($S1843),"",OFFSET('Smelter Reference List'!$D$4,$S1843-4,0)&amp;"")</f>
        <v/>
      </c>
      <c r="F1843" s="161" t="str">
        <f ca="1">IF(ISERROR($S1843),"",OFFSET('Smelter Reference List'!$E$4,$S1843-4,0))</f>
        <v/>
      </c>
      <c r="G1843" s="161" t="str">
        <f ca="1">IF(C1843=$U$4,"Enter smelter details", IF(ISERROR($S1843),"",OFFSET('Smelter Reference List'!$F$4,$S1843-4,0)))</f>
        <v/>
      </c>
      <c r="H1843" s="247" t="str">
        <f ca="1">IF(ISERROR($S1843),"",OFFSET('Smelter Reference List'!$G$4,$S1843-4,0))</f>
        <v/>
      </c>
      <c r="I1843" s="248" t="str">
        <f ca="1">IF(ISERROR($S1843),"",OFFSET('Smelter Reference List'!$H$4,$S1843-4,0))</f>
        <v/>
      </c>
      <c r="J1843" s="248" t="str">
        <f ca="1">IF(ISERROR($S1843),"",OFFSET('Smelter Reference List'!$I$4,$S1843-4,0))</f>
        <v/>
      </c>
      <c r="K1843" s="245"/>
      <c r="L1843" s="245"/>
      <c r="M1843" s="245"/>
      <c r="N1843" s="245"/>
      <c r="O1843" s="245"/>
      <c r="P1843" s="245"/>
      <c r="Q1843" s="246"/>
      <c r="R1843" s="233"/>
      <c r="S1843" s="234" t="e">
        <f>IF(C1843="",NA(),MATCH($B1843&amp;$C1843,'Smelter Reference List'!$J:$J,0))</f>
        <v>#N/A</v>
      </c>
      <c r="T1843" s="235"/>
      <c r="U1843" s="235">
        <f t="shared" ca="1" si="56"/>
        <v>0</v>
      </c>
      <c r="V1843" s="235"/>
      <c r="W1843" s="235"/>
      <c r="Y1843" s="228" t="str">
        <f t="shared" si="57"/>
        <v/>
      </c>
    </row>
    <row r="1844" spans="1:25" s="228" customFormat="1" ht="20.25">
      <c r="A1844" s="257"/>
      <c r="B1844" s="232" t="str">
        <f>IF(LEN(A1844)=0,"",INDEX('Smelter Reference List'!$A:$A,MATCH($A1844,'Smelter Reference List'!$E:$E,0)))</f>
        <v/>
      </c>
      <c r="C1844" s="297" t="str">
        <f>IF(LEN(A1844)=0,"",INDEX('Smelter Reference List'!$C:$C,MATCH($A1844,'Smelter Reference List'!$E:$E,0)))</f>
        <v/>
      </c>
      <c r="D1844" s="161" t="str">
        <f ca="1">IF(ISERROR($S1844),"",OFFSET('Smelter Reference List'!$C$4,$S1844-4,0)&amp;"")</f>
        <v/>
      </c>
      <c r="E1844" s="161" t="str">
        <f ca="1">IF(ISERROR($S1844),"",OFFSET('Smelter Reference List'!$D$4,$S1844-4,0)&amp;"")</f>
        <v/>
      </c>
      <c r="F1844" s="161" t="str">
        <f ca="1">IF(ISERROR($S1844),"",OFFSET('Smelter Reference List'!$E$4,$S1844-4,0))</f>
        <v/>
      </c>
      <c r="G1844" s="161" t="str">
        <f ca="1">IF(C1844=$U$4,"Enter smelter details", IF(ISERROR($S1844),"",OFFSET('Smelter Reference List'!$F$4,$S1844-4,0)))</f>
        <v/>
      </c>
      <c r="H1844" s="247" t="str">
        <f ca="1">IF(ISERROR($S1844),"",OFFSET('Smelter Reference List'!$G$4,$S1844-4,0))</f>
        <v/>
      </c>
      <c r="I1844" s="248" t="str">
        <f ca="1">IF(ISERROR($S1844),"",OFFSET('Smelter Reference List'!$H$4,$S1844-4,0))</f>
        <v/>
      </c>
      <c r="J1844" s="248" t="str">
        <f ca="1">IF(ISERROR($S1844),"",OFFSET('Smelter Reference List'!$I$4,$S1844-4,0))</f>
        <v/>
      </c>
      <c r="K1844" s="245"/>
      <c r="L1844" s="245"/>
      <c r="M1844" s="245"/>
      <c r="N1844" s="245"/>
      <c r="O1844" s="245"/>
      <c r="P1844" s="245"/>
      <c r="Q1844" s="246"/>
      <c r="R1844" s="233"/>
      <c r="S1844" s="234" t="e">
        <f>IF(C1844="",NA(),MATCH($B1844&amp;$C1844,'Smelter Reference List'!$J:$J,0))</f>
        <v>#N/A</v>
      </c>
      <c r="T1844" s="235"/>
      <c r="U1844" s="235">
        <f t="shared" ca="1" si="56"/>
        <v>0</v>
      </c>
      <c r="V1844" s="235"/>
      <c r="W1844" s="235"/>
      <c r="Y1844" s="228" t="str">
        <f t="shared" si="57"/>
        <v/>
      </c>
    </row>
    <row r="1845" spans="1:25" s="228" customFormat="1" ht="20.25">
      <c r="A1845" s="257"/>
      <c r="B1845" s="232" t="str">
        <f>IF(LEN(A1845)=0,"",INDEX('Smelter Reference List'!$A:$A,MATCH($A1845,'Smelter Reference List'!$E:$E,0)))</f>
        <v/>
      </c>
      <c r="C1845" s="297" t="str">
        <f>IF(LEN(A1845)=0,"",INDEX('Smelter Reference List'!$C:$C,MATCH($A1845,'Smelter Reference List'!$E:$E,0)))</f>
        <v/>
      </c>
      <c r="D1845" s="161" t="str">
        <f ca="1">IF(ISERROR($S1845),"",OFFSET('Smelter Reference List'!$C$4,$S1845-4,0)&amp;"")</f>
        <v/>
      </c>
      <c r="E1845" s="161" t="str">
        <f ca="1">IF(ISERROR($S1845),"",OFFSET('Smelter Reference List'!$D$4,$S1845-4,0)&amp;"")</f>
        <v/>
      </c>
      <c r="F1845" s="161" t="str">
        <f ca="1">IF(ISERROR($S1845),"",OFFSET('Smelter Reference List'!$E$4,$S1845-4,0))</f>
        <v/>
      </c>
      <c r="G1845" s="161" t="str">
        <f ca="1">IF(C1845=$U$4,"Enter smelter details", IF(ISERROR($S1845),"",OFFSET('Smelter Reference List'!$F$4,$S1845-4,0)))</f>
        <v/>
      </c>
      <c r="H1845" s="247" t="str">
        <f ca="1">IF(ISERROR($S1845),"",OFFSET('Smelter Reference List'!$G$4,$S1845-4,0))</f>
        <v/>
      </c>
      <c r="I1845" s="248" t="str">
        <f ca="1">IF(ISERROR($S1845),"",OFFSET('Smelter Reference List'!$H$4,$S1845-4,0))</f>
        <v/>
      </c>
      <c r="J1845" s="248" t="str">
        <f ca="1">IF(ISERROR($S1845),"",OFFSET('Smelter Reference List'!$I$4,$S1845-4,0))</f>
        <v/>
      </c>
      <c r="K1845" s="245"/>
      <c r="L1845" s="245"/>
      <c r="M1845" s="245"/>
      <c r="N1845" s="245"/>
      <c r="O1845" s="245"/>
      <c r="P1845" s="245"/>
      <c r="Q1845" s="246"/>
      <c r="R1845" s="233"/>
      <c r="S1845" s="234" t="e">
        <f>IF(C1845="",NA(),MATCH($B1845&amp;$C1845,'Smelter Reference List'!$J:$J,0))</f>
        <v>#N/A</v>
      </c>
      <c r="T1845" s="235"/>
      <c r="U1845" s="235">
        <f t="shared" ca="1" si="56"/>
        <v>0</v>
      </c>
      <c r="V1845" s="235"/>
      <c r="W1845" s="235"/>
      <c r="Y1845" s="228" t="str">
        <f t="shared" si="57"/>
        <v/>
      </c>
    </row>
    <row r="1846" spans="1:25" s="228" customFormat="1" ht="20.25">
      <c r="A1846" s="257"/>
      <c r="B1846" s="232" t="str">
        <f>IF(LEN(A1846)=0,"",INDEX('Smelter Reference List'!$A:$A,MATCH($A1846,'Smelter Reference List'!$E:$E,0)))</f>
        <v/>
      </c>
      <c r="C1846" s="297" t="str">
        <f>IF(LEN(A1846)=0,"",INDEX('Smelter Reference List'!$C:$C,MATCH($A1846,'Smelter Reference List'!$E:$E,0)))</f>
        <v/>
      </c>
      <c r="D1846" s="161" t="str">
        <f ca="1">IF(ISERROR($S1846),"",OFFSET('Smelter Reference List'!$C$4,$S1846-4,0)&amp;"")</f>
        <v/>
      </c>
      <c r="E1846" s="161" t="str">
        <f ca="1">IF(ISERROR($S1846),"",OFFSET('Smelter Reference List'!$D$4,$S1846-4,0)&amp;"")</f>
        <v/>
      </c>
      <c r="F1846" s="161" t="str">
        <f ca="1">IF(ISERROR($S1846),"",OFFSET('Smelter Reference List'!$E$4,$S1846-4,0))</f>
        <v/>
      </c>
      <c r="G1846" s="161" t="str">
        <f ca="1">IF(C1846=$U$4,"Enter smelter details", IF(ISERROR($S1846),"",OFFSET('Smelter Reference List'!$F$4,$S1846-4,0)))</f>
        <v/>
      </c>
      <c r="H1846" s="247" t="str">
        <f ca="1">IF(ISERROR($S1846),"",OFFSET('Smelter Reference List'!$G$4,$S1846-4,0))</f>
        <v/>
      </c>
      <c r="I1846" s="248" t="str">
        <f ca="1">IF(ISERROR($S1846),"",OFFSET('Smelter Reference List'!$H$4,$S1846-4,0))</f>
        <v/>
      </c>
      <c r="J1846" s="248" t="str">
        <f ca="1">IF(ISERROR($S1846),"",OFFSET('Smelter Reference List'!$I$4,$S1846-4,0))</f>
        <v/>
      </c>
      <c r="K1846" s="245"/>
      <c r="L1846" s="245"/>
      <c r="M1846" s="245"/>
      <c r="N1846" s="245"/>
      <c r="O1846" s="245"/>
      <c r="P1846" s="245"/>
      <c r="Q1846" s="246"/>
      <c r="R1846" s="233"/>
      <c r="S1846" s="234" t="e">
        <f>IF(C1846="",NA(),MATCH($B1846&amp;$C1846,'Smelter Reference List'!$J:$J,0))</f>
        <v>#N/A</v>
      </c>
      <c r="T1846" s="235"/>
      <c r="U1846" s="235">
        <f t="shared" ca="1" si="56"/>
        <v>0</v>
      </c>
      <c r="V1846" s="235"/>
      <c r="W1846" s="235"/>
      <c r="Y1846" s="228" t="str">
        <f t="shared" si="57"/>
        <v/>
      </c>
    </row>
    <row r="1847" spans="1:25" s="228" customFormat="1" ht="20.25">
      <c r="A1847" s="257"/>
      <c r="B1847" s="232" t="str">
        <f>IF(LEN(A1847)=0,"",INDEX('Smelter Reference List'!$A:$A,MATCH($A1847,'Smelter Reference List'!$E:$E,0)))</f>
        <v/>
      </c>
      <c r="C1847" s="297" t="str">
        <f>IF(LEN(A1847)=0,"",INDEX('Smelter Reference List'!$C:$C,MATCH($A1847,'Smelter Reference List'!$E:$E,0)))</f>
        <v/>
      </c>
      <c r="D1847" s="161" t="str">
        <f ca="1">IF(ISERROR($S1847),"",OFFSET('Smelter Reference List'!$C$4,$S1847-4,0)&amp;"")</f>
        <v/>
      </c>
      <c r="E1847" s="161" t="str">
        <f ca="1">IF(ISERROR($S1847),"",OFFSET('Smelter Reference List'!$D$4,$S1847-4,0)&amp;"")</f>
        <v/>
      </c>
      <c r="F1847" s="161" t="str">
        <f ca="1">IF(ISERROR($S1847),"",OFFSET('Smelter Reference List'!$E$4,$S1847-4,0))</f>
        <v/>
      </c>
      <c r="G1847" s="161" t="str">
        <f ca="1">IF(C1847=$U$4,"Enter smelter details", IF(ISERROR($S1847),"",OFFSET('Smelter Reference List'!$F$4,$S1847-4,0)))</f>
        <v/>
      </c>
      <c r="H1847" s="247" t="str">
        <f ca="1">IF(ISERROR($S1847),"",OFFSET('Smelter Reference List'!$G$4,$S1847-4,0))</f>
        <v/>
      </c>
      <c r="I1847" s="248" t="str">
        <f ca="1">IF(ISERROR($S1847),"",OFFSET('Smelter Reference List'!$H$4,$S1847-4,0))</f>
        <v/>
      </c>
      <c r="J1847" s="248" t="str">
        <f ca="1">IF(ISERROR($S1847),"",OFFSET('Smelter Reference List'!$I$4,$S1847-4,0))</f>
        <v/>
      </c>
      <c r="K1847" s="245"/>
      <c r="L1847" s="245"/>
      <c r="M1847" s="245"/>
      <c r="N1847" s="245"/>
      <c r="O1847" s="245"/>
      <c r="P1847" s="245"/>
      <c r="Q1847" s="246"/>
      <c r="R1847" s="233"/>
      <c r="S1847" s="234" t="e">
        <f>IF(C1847="",NA(),MATCH($B1847&amp;$C1847,'Smelter Reference List'!$J:$J,0))</f>
        <v>#N/A</v>
      </c>
      <c r="T1847" s="235"/>
      <c r="U1847" s="235">
        <f t="shared" ca="1" si="56"/>
        <v>0</v>
      </c>
      <c r="V1847" s="235"/>
      <c r="W1847" s="235"/>
      <c r="Y1847" s="228" t="str">
        <f t="shared" si="57"/>
        <v/>
      </c>
    </row>
    <row r="1848" spans="1:25" s="228" customFormat="1" ht="20.25">
      <c r="A1848" s="257"/>
      <c r="B1848" s="232" t="str">
        <f>IF(LEN(A1848)=0,"",INDEX('Smelter Reference List'!$A:$A,MATCH($A1848,'Smelter Reference List'!$E:$E,0)))</f>
        <v/>
      </c>
      <c r="C1848" s="297" t="str">
        <f>IF(LEN(A1848)=0,"",INDEX('Smelter Reference List'!$C:$C,MATCH($A1848,'Smelter Reference List'!$E:$E,0)))</f>
        <v/>
      </c>
      <c r="D1848" s="161" t="str">
        <f ca="1">IF(ISERROR($S1848),"",OFFSET('Smelter Reference List'!$C$4,$S1848-4,0)&amp;"")</f>
        <v/>
      </c>
      <c r="E1848" s="161" t="str">
        <f ca="1">IF(ISERROR($S1848),"",OFFSET('Smelter Reference List'!$D$4,$S1848-4,0)&amp;"")</f>
        <v/>
      </c>
      <c r="F1848" s="161" t="str">
        <f ca="1">IF(ISERROR($S1848),"",OFFSET('Smelter Reference List'!$E$4,$S1848-4,0))</f>
        <v/>
      </c>
      <c r="G1848" s="161" t="str">
        <f ca="1">IF(C1848=$U$4,"Enter smelter details", IF(ISERROR($S1848),"",OFFSET('Smelter Reference List'!$F$4,$S1848-4,0)))</f>
        <v/>
      </c>
      <c r="H1848" s="247" t="str">
        <f ca="1">IF(ISERROR($S1848),"",OFFSET('Smelter Reference List'!$G$4,$S1848-4,0))</f>
        <v/>
      </c>
      <c r="I1848" s="248" t="str">
        <f ca="1">IF(ISERROR($S1848),"",OFFSET('Smelter Reference List'!$H$4,$S1848-4,0))</f>
        <v/>
      </c>
      <c r="J1848" s="248" t="str">
        <f ca="1">IF(ISERROR($S1848),"",OFFSET('Smelter Reference List'!$I$4,$S1848-4,0))</f>
        <v/>
      </c>
      <c r="K1848" s="245"/>
      <c r="L1848" s="245"/>
      <c r="M1848" s="245"/>
      <c r="N1848" s="245"/>
      <c r="O1848" s="245"/>
      <c r="P1848" s="245"/>
      <c r="Q1848" s="246"/>
      <c r="R1848" s="233"/>
      <c r="S1848" s="234" t="e">
        <f>IF(C1848="",NA(),MATCH($B1848&amp;$C1848,'Smelter Reference List'!$J:$J,0))</f>
        <v>#N/A</v>
      </c>
      <c r="T1848" s="235"/>
      <c r="U1848" s="235">
        <f t="shared" ca="1" si="56"/>
        <v>0</v>
      </c>
      <c r="V1848" s="235"/>
      <c r="W1848" s="235"/>
      <c r="Y1848" s="228" t="str">
        <f t="shared" si="57"/>
        <v/>
      </c>
    </row>
    <row r="1849" spans="1:25" s="228" customFormat="1" ht="20.25">
      <c r="A1849" s="257"/>
      <c r="B1849" s="232" t="str">
        <f>IF(LEN(A1849)=0,"",INDEX('Smelter Reference List'!$A:$A,MATCH($A1849,'Smelter Reference List'!$E:$E,0)))</f>
        <v/>
      </c>
      <c r="C1849" s="297" t="str">
        <f>IF(LEN(A1849)=0,"",INDEX('Smelter Reference List'!$C:$C,MATCH($A1849,'Smelter Reference List'!$E:$E,0)))</f>
        <v/>
      </c>
      <c r="D1849" s="161" t="str">
        <f ca="1">IF(ISERROR($S1849),"",OFFSET('Smelter Reference List'!$C$4,$S1849-4,0)&amp;"")</f>
        <v/>
      </c>
      <c r="E1849" s="161" t="str">
        <f ca="1">IF(ISERROR($S1849),"",OFFSET('Smelter Reference List'!$D$4,$S1849-4,0)&amp;"")</f>
        <v/>
      </c>
      <c r="F1849" s="161" t="str">
        <f ca="1">IF(ISERROR($S1849),"",OFFSET('Smelter Reference List'!$E$4,$S1849-4,0))</f>
        <v/>
      </c>
      <c r="G1849" s="161" t="str">
        <f ca="1">IF(C1849=$U$4,"Enter smelter details", IF(ISERROR($S1849),"",OFFSET('Smelter Reference List'!$F$4,$S1849-4,0)))</f>
        <v/>
      </c>
      <c r="H1849" s="247" t="str">
        <f ca="1">IF(ISERROR($S1849),"",OFFSET('Smelter Reference List'!$G$4,$S1849-4,0))</f>
        <v/>
      </c>
      <c r="I1849" s="248" t="str">
        <f ca="1">IF(ISERROR($S1849),"",OFFSET('Smelter Reference List'!$H$4,$S1849-4,0))</f>
        <v/>
      </c>
      <c r="J1849" s="248" t="str">
        <f ca="1">IF(ISERROR($S1849),"",OFFSET('Smelter Reference List'!$I$4,$S1849-4,0))</f>
        <v/>
      </c>
      <c r="K1849" s="245"/>
      <c r="L1849" s="245"/>
      <c r="M1849" s="245"/>
      <c r="N1849" s="245"/>
      <c r="O1849" s="245"/>
      <c r="P1849" s="245"/>
      <c r="Q1849" s="246"/>
      <c r="R1849" s="233"/>
      <c r="S1849" s="234" t="e">
        <f>IF(C1849="",NA(),MATCH($B1849&amp;$C1849,'Smelter Reference List'!$J:$J,0))</f>
        <v>#N/A</v>
      </c>
      <c r="T1849" s="235"/>
      <c r="U1849" s="235">
        <f t="shared" ca="1" si="56"/>
        <v>0</v>
      </c>
      <c r="V1849" s="235"/>
      <c r="W1849" s="235"/>
      <c r="Y1849" s="228" t="str">
        <f t="shared" si="57"/>
        <v/>
      </c>
    </row>
    <row r="1850" spans="1:25" s="228" customFormat="1" ht="20.25">
      <c r="A1850" s="257"/>
      <c r="B1850" s="232" t="str">
        <f>IF(LEN(A1850)=0,"",INDEX('Smelter Reference List'!$A:$A,MATCH($A1850,'Smelter Reference List'!$E:$E,0)))</f>
        <v/>
      </c>
      <c r="C1850" s="297" t="str">
        <f>IF(LEN(A1850)=0,"",INDEX('Smelter Reference List'!$C:$C,MATCH($A1850,'Smelter Reference List'!$E:$E,0)))</f>
        <v/>
      </c>
      <c r="D1850" s="161" t="str">
        <f ca="1">IF(ISERROR($S1850),"",OFFSET('Smelter Reference List'!$C$4,$S1850-4,0)&amp;"")</f>
        <v/>
      </c>
      <c r="E1850" s="161" t="str">
        <f ca="1">IF(ISERROR($S1850),"",OFFSET('Smelter Reference List'!$D$4,$S1850-4,0)&amp;"")</f>
        <v/>
      </c>
      <c r="F1850" s="161" t="str">
        <f ca="1">IF(ISERROR($S1850),"",OFFSET('Smelter Reference List'!$E$4,$S1850-4,0))</f>
        <v/>
      </c>
      <c r="G1850" s="161" t="str">
        <f ca="1">IF(C1850=$U$4,"Enter smelter details", IF(ISERROR($S1850),"",OFFSET('Smelter Reference List'!$F$4,$S1850-4,0)))</f>
        <v/>
      </c>
      <c r="H1850" s="247" t="str">
        <f ca="1">IF(ISERROR($S1850),"",OFFSET('Smelter Reference List'!$G$4,$S1850-4,0))</f>
        <v/>
      </c>
      <c r="I1850" s="248" t="str">
        <f ca="1">IF(ISERROR($S1850),"",OFFSET('Smelter Reference List'!$H$4,$S1850-4,0))</f>
        <v/>
      </c>
      <c r="J1850" s="248" t="str">
        <f ca="1">IF(ISERROR($S1850),"",OFFSET('Smelter Reference List'!$I$4,$S1850-4,0))</f>
        <v/>
      </c>
      <c r="K1850" s="245"/>
      <c r="L1850" s="245"/>
      <c r="M1850" s="245"/>
      <c r="N1850" s="245"/>
      <c r="O1850" s="245"/>
      <c r="P1850" s="245"/>
      <c r="Q1850" s="246"/>
      <c r="R1850" s="233"/>
      <c r="S1850" s="234" t="e">
        <f>IF(C1850="",NA(),MATCH($B1850&amp;$C1850,'Smelter Reference List'!$J:$J,0))</f>
        <v>#N/A</v>
      </c>
      <c r="T1850" s="235"/>
      <c r="U1850" s="235">
        <f t="shared" ca="1" si="56"/>
        <v>0</v>
      </c>
      <c r="V1850" s="235"/>
      <c r="W1850" s="235"/>
      <c r="Y1850" s="228" t="str">
        <f t="shared" si="57"/>
        <v/>
      </c>
    </row>
    <row r="1851" spans="1:25" s="228" customFormat="1" ht="20.25">
      <c r="A1851" s="257"/>
      <c r="B1851" s="232" t="str">
        <f>IF(LEN(A1851)=0,"",INDEX('Smelter Reference List'!$A:$A,MATCH($A1851,'Smelter Reference List'!$E:$E,0)))</f>
        <v/>
      </c>
      <c r="C1851" s="297" t="str">
        <f>IF(LEN(A1851)=0,"",INDEX('Smelter Reference List'!$C:$C,MATCH($A1851,'Smelter Reference List'!$E:$E,0)))</f>
        <v/>
      </c>
      <c r="D1851" s="161" t="str">
        <f ca="1">IF(ISERROR($S1851),"",OFFSET('Smelter Reference List'!$C$4,$S1851-4,0)&amp;"")</f>
        <v/>
      </c>
      <c r="E1851" s="161" t="str">
        <f ca="1">IF(ISERROR($S1851),"",OFFSET('Smelter Reference List'!$D$4,$S1851-4,0)&amp;"")</f>
        <v/>
      </c>
      <c r="F1851" s="161" t="str">
        <f ca="1">IF(ISERROR($S1851),"",OFFSET('Smelter Reference List'!$E$4,$S1851-4,0))</f>
        <v/>
      </c>
      <c r="G1851" s="161" t="str">
        <f ca="1">IF(C1851=$U$4,"Enter smelter details", IF(ISERROR($S1851),"",OFFSET('Smelter Reference List'!$F$4,$S1851-4,0)))</f>
        <v/>
      </c>
      <c r="H1851" s="247" t="str">
        <f ca="1">IF(ISERROR($S1851),"",OFFSET('Smelter Reference List'!$G$4,$S1851-4,0))</f>
        <v/>
      </c>
      <c r="I1851" s="248" t="str">
        <f ca="1">IF(ISERROR($S1851),"",OFFSET('Smelter Reference List'!$H$4,$S1851-4,0))</f>
        <v/>
      </c>
      <c r="J1851" s="248" t="str">
        <f ca="1">IF(ISERROR($S1851),"",OFFSET('Smelter Reference List'!$I$4,$S1851-4,0))</f>
        <v/>
      </c>
      <c r="K1851" s="245"/>
      <c r="L1851" s="245"/>
      <c r="M1851" s="245"/>
      <c r="N1851" s="245"/>
      <c r="O1851" s="245"/>
      <c r="P1851" s="245"/>
      <c r="Q1851" s="246"/>
      <c r="R1851" s="233"/>
      <c r="S1851" s="234" t="e">
        <f>IF(C1851="",NA(),MATCH($B1851&amp;$C1851,'Smelter Reference List'!$J:$J,0))</f>
        <v>#N/A</v>
      </c>
      <c r="T1851" s="235"/>
      <c r="U1851" s="235">
        <f t="shared" ca="1" si="56"/>
        <v>0</v>
      </c>
      <c r="V1851" s="235"/>
      <c r="W1851" s="235"/>
      <c r="Y1851" s="228" t="str">
        <f t="shared" si="57"/>
        <v/>
      </c>
    </row>
    <row r="1852" spans="1:25" s="228" customFormat="1" ht="20.25">
      <c r="A1852" s="257"/>
      <c r="B1852" s="232" t="str">
        <f>IF(LEN(A1852)=0,"",INDEX('Smelter Reference List'!$A:$A,MATCH($A1852,'Smelter Reference List'!$E:$E,0)))</f>
        <v/>
      </c>
      <c r="C1852" s="297" t="str">
        <f>IF(LEN(A1852)=0,"",INDEX('Smelter Reference List'!$C:$C,MATCH($A1852,'Smelter Reference List'!$E:$E,0)))</f>
        <v/>
      </c>
      <c r="D1852" s="161" t="str">
        <f ca="1">IF(ISERROR($S1852),"",OFFSET('Smelter Reference List'!$C$4,$S1852-4,0)&amp;"")</f>
        <v/>
      </c>
      <c r="E1852" s="161" t="str">
        <f ca="1">IF(ISERROR($S1852),"",OFFSET('Smelter Reference List'!$D$4,$S1852-4,0)&amp;"")</f>
        <v/>
      </c>
      <c r="F1852" s="161" t="str">
        <f ca="1">IF(ISERROR($S1852),"",OFFSET('Smelter Reference List'!$E$4,$S1852-4,0))</f>
        <v/>
      </c>
      <c r="G1852" s="161" t="str">
        <f ca="1">IF(C1852=$U$4,"Enter smelter details", IF(ISERROR($S1852),"",OFFSET('Smelter Reference List'!$F$4,$S1852-4,0)))</f>
        <v/>
      </c>
      <c r="H1852" s="247" t="str">
        <f ca="1">IF(ISERROR($S1852),"",OFFSET('Smelter Reference List'!$G$4,$S1852-4,0))</f>
        <v/>
      </c>
      <c r="I1852" s="248" t="str">
        <f ca="1">IF(ISERROR($S1852),"",OFFSET('Smelter Reference List'!$H$4,$S1852-4,0))</f>
        <v/>
      </c>
      <c r="J1852" s="248" t="str">
        <f ca="1">IF(ISERROR($S1852),"",OFFSET('Smelter Reference List'!$I$4,$S1852-4,0))</f>
        <v/>
      </c>
      <c r="K1852" s="245"/>
      <c r="L1852" s="245"/>
      <c r="M1852" s="245"/>
      <c r="N1852" s="245"/>
      <c r="O1852" s="245"/>
      <c r="P1852" s="245"/>
      <c r="Q1852" s="246"/>
      <c r="R1852" s="233"/>
      <c r="S1852" s="234" t="e">
        <f>IF(C1852="",NA(),MATCH($B1852&amp;$C1852,'Smelter Reference List'!$J:$J,0))</f>
        <v>#N/A</v>
      </c>
      <c r="T1852" s="235"/>
      <c r="U1852" s="235">
        <f t="shared" ca="1" si="56"/>
        <v>0</v>
      </c>
      <c r="V1852" s="235"/>
      <c r="W1852" s="235"/>
      <c r="Y1852" s="228" t="str">
        <f t="shared" si="57"/>
        <v/>
      </c>
    </row>
    <row r="1853" spans="1:25" s="228" customFormat="1" ht="20.25">
      <c r="A1853" s="257"/>
      <c r="B1853" s="232" t="str">
        <f>IF(LEN(A1853)=0,"",INDEX('Smelter Reference List'!$A:$A,MATCH($A1853,'Smelter Reference List'!$E:$E,0)))</f>
        <v/>
      </c>
      <c r="C1853" s="297" t="str">
        <f>IF(LEN(A1853)=0,"",INDEX('Smelter Reference List'!$C:$C,MATCH($A1853,'Smelter Reference List'!$E:$E,0)))</f>
        <v/>
      </c>
      <c r="D1853" s="161" t="str">
        <f ca="1">IF(ISERROR($S1853),"",OFFSET('Smelter Reference List'!$C$4,$S1853-4,0)&amp;"")</f>
        <v/>
      </c>
      <c r="E1853" s="161" t="str">
        <f ca="1">IF(ISERROR($S1853),"",OFFSET('Smelter Reference List'!$D$4,$S1853-4,0)&amp;"")</f>
        <v/>
      </c>
      <c r="F1853" s="161" t="str">
        <f ca="1">IF(ISERROR($S1853),"",OFFSET('Smelter Reference List'!$E$4,$S1853-4,0))</f>
        <v/>
      </c>
      <c r="G1853" s="161" t="str">
        <f ca="1">IF(C1853=$U$4,"Enter smelter details", IF(ISERROR($S1853),"",OFFSET('Smelter Reference List'!$F$4,$S1853-4,0)))</f>
        <v/>
      </c>
      <c r="H1853" s="247" t="str">
        <f ca="1">IF(ISERROR($S1853),"",OFFSET('Smelter Reference List'!$G$4,$S1853-4,0))</f>
        <v/>
      </c>
      <c r="I1853" s="248" t="str">
        <f ca="1">IF(ISERROR($S1853),"",OFFSET('Smelter Reference List'!$H$4,$S1853-4,0))</f>
        <v/>
      </c>
      <c r="J1853" s="248" t="str">
        <f ca="1">IF(ISERROR($S1853),"",OFFSET('Smelter Reference List'!$I$4,$S1853-4,0))</f>
        <v/>
      </c>
      <c r="K1853" s="245"/>
      <c r="L1853" s="245"/>
      <c r="M1853" s="245"/>
      <c r="N1853" s="245"/>
      <c r="O1853" s="245"/>
      <c r="P1853" s="245"/>
      <c r="Q1853" s="246"/>
      <c r="R1853" s="233"/>
      <c r="S1853" s="234" t="e">
        <f>IF(C1853="",NA(),MATCH($B1853&amp;$C1853,'Smelter Reference List'!$J:$J,0))</f>
        <v>#N/A</v>
      </c>
      <c r="T1853" s="235"/>
      <c r="U1853" s="235">
        <f t="shared" ca="1" si="56"/>
        <v>0</v>
      </c>
      <c r="V1853" s="235"/>
      <c r="W1853" s="235"/>
      <c r="Y1853" s="228" t="str">
        <f t="shared" si="57"/>
        <v/>
      </c>
    </row>
    <row r="1854" spans="1:25" s="228" customFormat="1" ht="20.25">
      <c r="A1854" s="257"/>
      <c r="B1854" s="232" t="str">
        <f>IF(LEN(A1854)=0,"",INDEX('Smelter Reference List'!$A:$A,MATCH($A1854,'Smelter Reference List'!$E:$E,0)))</f>
        <v/>
      </c>
      <c r="C1854" s="297" t="str">
        <f>IF(LEN(A1854)=0,"",INDEX('Smelter Reference List'!$C:$C,MATCH($A1854,'Smelter Reference List'!$E:$E,0)))</f>
        <v/>
      </c>
      <c r="D1854" s="161" t="str">
        <f ca="1">IF(ISERROR($S1854),"",OFFSET('Smelter Reference List'!$C$4,$S1854-4,0)&amp;"")</f>
        <v/>
      </c>
      <c r="E1854" s="161" t="str">
        <f ca="1">IF(ISERROR($S1854),"",OFFSET('Smelter Reference List'!$D$4,$S1854-4,0)&amp;"")</f>
        <v/>
      </c>
      <c r="F1854" s="161" t="str">
        <f ca="1">IF(ISERROR($S1854),"",OFFSET('Smelter Reference List'!$E$4,$S1854-4,0))</f>
        <v/>
      </c>
      <c r="G1854" s="161" t="str">
        <f ca="1">IF(C1854=$U$4,"Enter smelter details", IF(ISERROR($S1854),"",OFFSET('Smelter Reference List'!$F$4,$S1854-4,0)))</f>
        <v/>
      </c>
      <c r="H1854" s="247" t="str">
        <f ca="1">IF(ISERROR($S1854),"",OFFSET('Smelter Reference List'!$G$4,$S1854-4,0))</f>
        <v/>
      </c>
      <c r="I1854" s="248" t="str">
        <f ca="1">IF(ISERROR($S1854),"",OFFSET('Smelter Reference List'!$H$4,$S1854-4,0))</f>
        <v/>
      </c>
      <c r="J1854" s="248" t="str">
        <f ca="1">IF(ISERROR($S1854),"",OFFSET('Smelter Reference List'!$I$4,$S1854-4,0))</f>
        <v/>
      </c>
      <c r="K1854" s="245"/>
      <c r="L1854" s="245"/>
      <c r="M1854" s="245"/>
      <c r="N1854" s="245"/>
      <c r="O1854" s="245"/>
      <c r="P1854" s="245"/>
      <c r="Q1854" s="246"/>
      <c r="R1854" s="233"/>
      <c r="S1854" s="234" t="e">
        <f>IF(C1854="",NA(),MATCH($B1854&amp;$C1854,'Smelter Reference List'!$J:$J,0))</f>
        <v>#N/A</v>
      </c>
      <c r="T1854" s="235"/>
      <c r="U1854" s="235">
        <f t="shared" ca="1" si="56"/>
        <v>0</v>
      </c>
      <c r="V1854" s="235"/>
      <c r="W1854" s="235"/>
      <c r="Y1854" s="228" t="str">
        <f t="shared" si="57"/>
        <v/>
      </c>
    </row>
    <row r="1855" spans="1:25" s="228" customFormat="1" ht="20.25">
      <c r="A1855" s="257"/>
      <c r="B1855" s="232" t="str">
        <f>IF(LEN(A1855)=0,"",INDEX('Smelter Reference List'!$A:$A,MATCH($A1855,'Smelter Reference List'!$E:$E,0)))</f>
        <v/>
      </c>
      <c r="C1855" s="297" t="str">
        <f>IF(LEN(A1855)=0,"",INDEX('Smelter Reference List'!$C:$C,MATCH($A1855,'Smelter Reference List'!$E:$E,0)))</f>
        <v/>
      </c>
      <c r="D1855" s="161" t="str">
        <f ca="1">IF(ISERROR($S1855),"",OFFSET('Smelter Reference List'!$C$4,$S1855-4,0)&amp;"")</f>
        <v/>
      </c>
      <c r="E1855" s="161" t="str">
        <f ca="1">IF(ISERROR($S1855),"",OFFSET('Smelter Reference List'!$D$4,$S1855-4,0)&amp;"")</f>
        <v/>
      </c>
      <c r="F1855" s="161" t="str">
        <f ca="1">IF(ISERROR($S1855),"",OFFSET('Smelter Reference List'!$E$4,$S1855-4,0))</f>
        <v/>
      </c>
      <c r="G1855" s="161" t="str">
        <f ca="1">IF(C1855=$U$4,"Enter smelter details", IF(ISERROR($S1855),"",OFFSET('Smelter Reference List'!$F$4,$S1855-4,0)))</f>
        <v/>
      </c>
      <c r="H1855" s="247" t="str">
        <f ca="1">IF(ISERROR($S1855),"",OFFSET('Smelter Reference List'!$G$4,$S1855-4,0))</f>
        <v/>
      </c>
      <c r="I1855" s="248" t="str">
        <f ca="1">IF(ISERROR($S1855),"",OFFSET('Smelter Reference List'!$H$4,$S1855-4,0))</f>
        <v/>
      </c>
      <c r="J1855" s="248" t="str">
        <f ca="1">IF(ISERROR($S1855),"",OFFSET('Smelter Reference List'!$I$4,$S1855-4,0))</f>
        <v/>
      </c>
      <c r="K1855" s="245"/>
      <c r="L1855" s="245"/>
      <c r="M1855" s="245"/>
      <c r="N1855" s="245"/>
      <c r="O1855" s="245"/>
      <c r="P1855" s="245"/>
      <c r="Q1855" s="246"/>
      <c r="R1855" s="233"/>
      <c r="S1855" s="234" t="e">
        <f>IF(C1855="",NA(),MATCH($B1855&amp;$C1855,'Smelter Reference List'!$J:$J,0))</f>
        <v>#N/A</v>
      </c>
      <c r="T1855" s="235"/>
      <c r="U1855" s="235">
        <f t="shared" ca="1" si="56"/>
        <v>0</v>
      </c>
      <c r="V1855" s="235"/>
      <c r="W1855" s="235"/>
      <c r="Y1855" s="228" t="str">
        <f t="shared" si="57"/>
        <v/>
      </c>
    </row>
    <row r="1856" spans="1:25" s="228" customFormat="1" ht="20.25">
      <c r="A1856" s="257"/>
      <c r="B1856" s="232" t="str">
        <f>IF(LEN(A1856)=0,"",INDEX('Smelter Reference List'!$A:$A,MATCH($A1856,'Smelter Reference List'!$E:$E,0)))</f>
        <v/>
      </c>
      <c r="C1856" s="297" t="str">
        <f>IF(LEN(A1856)=0,"",INDEX('Smelter Reference List'!$C:$C,MATCH($A1856,'Smelter Reference List'!$E:$E,0)))</f>
        <v/>
      </c>
      <c r="D1856" s="161" t="str">
        <f ca="1">IF(ISERROR($S1856),"",OFFSET('Smelter Reference List'!$C$4,$S1856-4,0)&amp;"")</f>
        <v/>
      </c>
      <c r="E1856" s="161" t="str">
        <f ca="1">IF(ISERROR($S1856),"",OFFSET('Smelter Reference List'!$D$4,$S1856-4,0)&amp;"")</f>
        <v/>
      </c>
      <c r="F1856" s="161" t="str">
        <f ca="1">IF(ISERROR($S1856),"",OFFSET('Smelter Reference List'!$E$4,$S1856-4,0))</f>
        <v/>
      </c>
      <c r="G1856" s="161" t="str">
        <f ca="1">IF(C1856=$U$4,"Enter smelter details", IF(ISERROR($S1856),"",OFFSET('Smelter Reference List'!$F$4,$S1856-4,0)))</f>
        <v/>
      </c>
      <c r="H1856" s="247" t="str">
        <f ca="1">IF(ISERROR($S1856),"",OFFSET('Smelter Reference List'!$G$4,$S1856-4,0))</f>
        <v/>
      </c>
      <c r="I1856" s="248" t="str">
        <f ca="1">IF(ISERROR($S1856),"",OFFSET('Smelter Reference List'!$H$4,$S1856-4,0))</f>
        <v/>
      </c>
      <c r="J1856" s="248" t="str">
        <f ca="1">IF(ISERROR($S1856),"",OFFSET('Smelter Reference List'!$I$4,$S1856-4,0))</f>
        <v/>
      </c>
      <c r="K1856" s="245"/>
      <c r="L1856" s="245"/>
      <c r="M1856" s="245"/>
      <c r="N1856" s="245"/>
      <c r="O1856" s="245"/>
      <c r="P1856" s="245"/>
      <c r="Q1856" s="246"/>
      <c r="R1856" s="233"/>
      <c r="S1856" s="234" t="e">
        <f>IF(C1856="",NA(),MATCH($B1856&amp;$C1856,'Smelter Reference List'!$J:$J,0))</f>
        <v>#N/A</v>
      </c>
      <c r="T1856" s="235"/>
      <c r="U1856" s="235">
        <f t="shared" ca="1" si="56"/>
        <v>0</v>
      </c>
      <c r="V1856" s="235"/>
      <c r="W1856" s="235"/>
      <c r="Y1856" s="228" t="str">
        <f t="shared" si="57"/>
        <v/>
      </c>
    </row>
    <row r="1857" spans="1:25" s="228" customFormat="1" ht="20.25">
      <c r="A1857" s="257"/>
      <c r="B1857" s="232" t="str">
        <f>IF(LEN(A1857)=0,"",INDEX('Smelter Reference List'!$A:$A,MATCH($A1857,'Smelter Reference List'!$E:$E,0)))</f>
        <v/>
      </c>
      <c r="C1857" s="297" t="str">
        <f>IF(LEN(A1857)=0,"",INDEX('Smelter Reference List'!$C:$C,MATCH($A1857,'Smelter Reference List'!$E:$E,0)))</f>
        <v/>
      </c>
      <c r="D1857" s="161" t="str">
        <f ca="1">IF(ISERROR($S1857),"",OFFSET('Smelter Reference List'!$C$4,$S1857-4,0)&amp;"")</f>
        <v/>
      </c>
      <c r="E1857" s="161" t="str">
        <f ca="1">IF(ISERROR($S1857),"",OFFSET('Smelter Reference List'!$D$4,$S1857-4,0)&amp;"")</f>
        <v/>
      </c>
      <c r="F1857" s="161" t="str">
        <f ca="1">IF(ISERROR($S1857),"",OFFSET('Smelter Reference List'!$E$4,$S1857-4,0))</f>
        <v/>
      </c>
      <c r="G1857" s="161" t="str">
        <f ca="1">IF(C1857=$U$4,"Enter smelter details", IF(ISERROR($S1857),"",OFFSET('Smelter Reference List'!$F$4,$S1857-4,0)))</f>
        <v/>
      </c>
      <c r="H1857" s="247" t="str">
        <f ca="1">IF(ISERROR($S1857),"",OFFSET('Smelter Reference List'!$G$4,$S1857-4,0))</f>
        <v/>
      </c>
      <c r="I1857" s="248" t="str">
        <f ca="1">IF(ISERROR($S1857),"",OFFSET('Smelter Reference List'!$H$4,$S1857-4,0))</f>
        <v/>
      </c>
      <c r="J1857" s="248" t="str">
        <f ca="1">IF(ISERROR($S1857),"",OFFSET('Smelter Reference List'!$I$4,$S1857-4,0))</f>
        <v/>
      </c>
      <c r="K1857" s="245"/>
      <c r="L1857" s="245"/>
      <c r="M1857" s="245"/>
      <c r="N1857" s="245"/>
      <c r="O1857" s="245"/>
      <c r="P1857" s="245"/>
      <c r="Q1857" s="246"/>
      <c r="R1857" s="233"/>
      <c r="S1857" s="234" t="e">
        <f>IF(C1857="",NA(),MATCH($B1857&amp;$C1857,'Smelter Reference List'!$J:$J,0))</f>
        <v>#N/A</v>
      </c>
      <c r="T1857" s="235"/>
      <c r="U1857" s="235">
        <f t="shared" ca="1" si="56"/>
        <v>0</v>
      </c>
      <c r="V1857" s="235"/>
      <c r="W1857" s="235"/>
      <c r="Y1857" s="228" t="str">
        <f t="shared" si="57"/>
        <v/>
      </c>
    </row>
    <row r="1858" spans="1:25" s="228" customFormat="1" ht="20.25">
      <c r="A1858" s="257"/>
      <c r="B1858" s="232" t="str">
        <f>IF(LEN(A1858)=0,"",INDEX('Smelter Reference List'!$A:$A,MATCH($A1858,'Smelter Reference List'!$E:$E,0)))</f>
        <v/>
      </c>
      <c r="C1858" s="297" t="str">
        <f>IF(LEN(A1858)=0,"",INDEX('Smelter Reference List'!$C:$C,MATCH($A1858,'Smelter Reference List'!$E:$E,0)))</f>
        <v/>
      </c>
      <c r="D1858" s="161" t="str">
        <f ca="1">IF(ISERROR($S1858),"",OFFSET('Smelter Reference List'!$C$4,$S1858-4,0)&amp;"")</f>
        <v/>
      </c>
      <c r="E1858" s="161" t="str">
        <f ca="1">IF(ISERROR($S1858),"",OFFSET('Smelter Reference List'!$D$4,$S1858-4,0)&amp;"")</f>
        <v/>
      </c>
      <c r="F1858" s="161" t="str">
        <f ca="1">IF(ISERROR($S1858),"",OFFSET('Smelter Reference List'!$E$4,$S1858-4,0))</f>
        <v/>
      </c>
      <c r="G1858" s="161" t="str">
        <f ca="1">IF(C1858=$U$4,"Enter smelter details", IF(ISERROR($S1858),"",OFFSET('Smelter Reference List'!$F$4,$S1858-4,0)))</f>
        <v/>
      </c>
      <c r="H1858" s="247" t="str">
        <f ca="1">IF(ISERROR($S1858),"",OFFSET('Smelter Reference List'!$G$4,$S1858-4,0))</f>
        <v/>
      </c>
      <c r="I1858" s="248" t="str">
        <f ca="1">IF(ISERROR($S1858),"",OFFSET('Smelter Reference List'!$H$4,$S1858-4,0))</f>
        <v/>
      </c>
      <c r="J1858" s="248" t="str">
        <f ca="1">IF(ISERROR($S1858),"",OFFSET('Smelter Reference List'!$I$4,$S1858-4,0))</f>
        <v/>
      </c>
      <c r="K1858" s="245"/>
      <c r="L1858" s="245"/>
      <c r="M1858" s="245"/>
      <c r="N1858" s="245"/>
      <c r="O1858" s="245"/>
      <c r="P1858" s="245"/>
      <c r="Q1858" s="246"/>
      <c r="R1858" s="233"/>
      <c r="S1858" s="234" t="e">
        <f>IF(C1858="",NA(),MATCH($B1858&amp;$C1858,'Smelter Reference List'!$J:$J,0))</f>
        <v>#N/A</v>
      </c>
      <c r="T1858" s="235"/>
      <c r="U1858" s="235">
        <f t="shared" ca="1" si="56"/>
        <v>0</v>
      </c>
      <c r="V1858" s="235"/>
      <c r="W1858" s="235"/>
      <c r="Y1858" s="228" t="str">
        <f t="shared" si="57"/>
        <v/>
      </c>
    </row>
    <row r="1859" spans="1:25" s="228" customFormat="1" ht="20.25">
      <c r="A1859" s="257"/>
      <c r="B1859" s="232" t="str">
        <f>IF(LEN(A1859)=0,"",INDEX('Smelter Reference List'!$A:$A,MATCH($A1859,'Smelter Reference List'!$E:$E,0)))</f>
        <v/>
      </c>
      <c r="C1859" s="297" t="str">
        <f>IF(LEN(A1859)=0,"",INDEX('Smelter Reference List'!$C:$C,MATCH($A1859,'Smelter Reference List'!$E:$E,0)))</f>
        <v/>
      </c>
      <c r="D1859" s="161" t="str">
        <f ca="1">IF(ISERROR($S1859),"",OFFSET('Smelter Reference List'!$C$4,$S1859-4,0)&amp;"")</f>
        <v/>
      </c>
      <c r="E1859" s="161" t="str">
        <f ca="1">IF(ISERROR($S1859),"",OFFSET('Smelter Reference List'!$D$4,$S1859-4,0)&amp;"")</f>
        <v/>
      </c>
      <c r="F1859" s="161" t="str">
        <f ca="1">IF(ISERROR($S1859),"",OFFSET('Smelter Reference List'!$E$4,$S1859-4,0))</f>
        <v/>
      </c>
      <c r="G1859" s="161" t="str">
        <f ca="1">IF(C1859=$U$4,"Enter smelter details", IF(ISERROR($S1859),"",OFFSET('Smelter Reference List'!$F$4,$S1859-4,0)))</f>
        <v/>
      </c>
      <c r="H1859" s="247" t="str">
        <f ca="1">IF(ISERROR($S1859),"",OFFSET('Smelter Reference List'!$G$4,$S1859-4,0))</f>
        <v/>
      </c>
      <c r="I1859" s="248" t="str">
        <f ca="1">IF(ISERROR($S1859),"",OFFSET('Smelter Reference List'!$H$4,$S1859-4,0))</f>
        <v/>
      </c>
      <c r="J1859" s="248" t="str">
        <f ca="1">IF(ISERROR($S1859),"",OFFSET('Smelter Reference List'!$I$4,$S1859-4,0))</f>
        <v/>
      </c>
      <c r="K1859" s="245"/>
      <c r="L1859" s="245"/>
      <c r="M1859" s="245"/>
      <c r="N1859" s="245"/>
      <c r="O1859" s="245"/>
      <c r="P1859" s="245"/>
      <c r="Q1859" s="246"/>
      <c r="R1859" s="233"/>
      <c r="S1859" s="234" t="e">
        <f>IF(C1859="",NA(),MATCH($B1859&amp;$C1859,'Smelter Reference List'!$J:$J,0))</f>
        <v>#N/A</v>
      </c>
      <c r="T1859" s="235"/>
      <c r="U1859" s="235">
        <f t="shared" ca="1" si="56"/>
        <v>0</v>
      </c>
      <c r="V1859" s="235"/>
      <c r="W1859" s="235"/>
      <c r="Y1859" s="228" t="str">
        <f t="shared" si="57"/>
        <v/>
      </c>
    </row>
    <row r="1860" spans="1:25" s="228" customFormat="1" ht="20.25">
      <c r="A1860" s="257"/>
      <c r="B1860" s="232" t="str">
        <f>IF(LEN(A1860)=0,"",INDEX('Smelter Reference List'!$A:$A,MATCH($A1860,'Smelter Reference List'!$E:$E,0)))</f>
        <v/>
      </c>
      <c r="C1860" s="297" t="str">
        <f>IF(LEN(A1860)=0,"",INDEX('Smelter Reference List'!$C:$C,MATCH($A1860,'Smelter Reference List'!$E:$E,0)))</f>
        <v/>
      </c>
      <c r="D1860" s="161" t="str">
        <f ca="1">IF(ISERROR($S1860),"",OFFSET('Smelter Reference List'!$C$4,$S1860-4,0)&amp;"")</f>
        <v/>
      </c>
      <c r="E1860" s="161" t="str">
        <f ca="1">IF(ISERROR($S1860),"",OFFSET('Smelter Reference List'!$D$4,$S1860-4,0)&amp;"")</f>
        <v/>
      </c>
      <c r="F1860" s="161" t="str">
        <f ca="1">IF(ISERROR($S1860),"",OFFSET('Smelter Reference List'!$E$4,$S1860-4,0))</f>
        <v/>
      </c>
      <c r="G1860" s="161" t="str">
        <f ca="1">IF(C1860=$U$4,"Enter smelter details", IF(ISERROR($S1860),"",OFFSET('Smelter Reference List'!$F$4,$S1860-4,0)))</f>
        <v/>
      </c>
      <c r="H1860" s="247" t="str">
        <f ca="1">IF(ISERROR($S1860),"",OFFSET('Smelter Reference List'!$G$4,$S1860-4,0))</f>
        <v/>
      </c>
      <c r="I1860" s="248" t="str">
        <f ca="1">IF(ISERROR($S1860),"",OFFSET('Smelter Reference List'!$H$4,$S1860-4,0))</f>
        <v/>
      </c>
      <c r="J1860" s="248" t="str">
        <f ca="1">IF(ISERROR($S1860),"",OFFSET('Smelter Reference List'!$I$4,$S1860-4,0))</f>
        <v/>
      </c>
      <c r="K1860" s="245"/>
      <c r="L1860" s="245"/>
      <c r="M1860" s="245"/>
      <c r="N1860" s="245"/>
      <c r="O1860" s="245"/>
      <c r="P1860" s="245"/>
      <c r="Q1860" s="246"/>
      <c r="R1860" s="233"/>
      <c r="S1860" s="234" t="e">
        <f>IF(C1860="",NA(),MATCH($B1860&amp;$C1860,'Smelter Reference List'!$J:$J,0))</f>
        <v>#N/A</v>
      </c>
      <c r="T1860" s="235"/>
      <c r="U1860" s="235">
        <f t="shared" ca="1" si="56"/>
        <v>0</v>
      </c>
      <c r="V1860" s="235"/>
      <c r="W1860" s="235"/>
      <c r="Y1860" s="228" t="str">
        <f t="shared" si="57"/>
        <v/>
      </c>
    </row>
    <row r="1861" spans="1:25" s="228" customFormat="1" ht="20.25">
      <c r="A1861" s="257"/>
      <c r="B1861" s="232" t="str">
        <f>IF(LEN(A1861)=0,"",INDEX('Smelter Reference List'!$A:$A,MATCH($A1861,'Smelter Reference List'!$E:$E,0)))</f>
        <v/>
      </c>
      <c r="C1861" s="297" t="str">
        <f>IF(LEN(A1861)=0,"",INDEX('Smelter Reference List'!$C:$C,MATCH($A1861,'Smelter Reference List'!$E:$E,0)))</f>
        <v/>
      </c>
      <c r="D1861" s="161" t="str">
        <f ca="1">IF(ISERROR($S1861),"",OFFSET('Smelter Reference List'!$C$4,$S1861-4,0)&amp;"")</f>
        <v/>
      </c>
      <c r="E1861" s="161" t="str">
        <f ca="1">IF(ISERROR($S1861),"",OFFSET('Smelter Reference List'!$D$4,$S1861-4,0)&amp;"")</f>
        <v/>
      </c>
      <c r="F1861" s="161" t="str">
        <f ca="1">IF(ISERROR($S1861),"",OFFSET('Smelter Reference List'!$E$4,$S1861-4,0))</f>
        <v/>
      </c>
      <c r="G1861" s="161" t="str">
        <f ca="1">IF(C1861=$U$4,"Enter smelter details", IF(ISERROR($S1861),"",OFFSET('Smelter Reference List'!$F$4,$S1861-4,0)))</f>
        <v/>
      </c>
      <c r="H1861" s="247" t="str">
        <f ca="1">IF(ISERROR($S1861),"",OFFSET('Smelter Reference List'!$G$4,$S1861-4,0))</f>
        <v/>
      </c>
      <c r="I1861" s="248" t="str">
        <f ca="1">IF(ISERROR($S1861),"",OFFSET('Smelter Reference List'!$H$4,$S1861-4,0))</f>
        <v/>
      </c>
      <c r="J1861" s="248" t="str">
        <f ca="1">IF(ISERROR($S1861),"",OFFSET('Smelter Reference List'!$I$4,$S1861-4,0))</f>
        <v/>
      </c>
      <c r="K1861" s="245"/>
      <c r="L1861" s="245"/>
      <c r="M1861" s="245"/>
      <c r="N1861" s="245"/>
      <c r="O1861" s="245"/>
      <c r="P1861" s="245"/>
      <c r="Q1861" s="246"/>
      <c r="R1861" s="233"/>
      <c r="S1861" s="234" t="e">
        <f>IF(C1861="",NA(),MATCH($B1861&amp;$C1861,'Smelter Reference List'!$J:$J,0))</f>
        <v>#N/A</v>
      </c>
      <c r="T1861" s="235"/>
      <c r="U1861" s="235">
        <f t="shared" ca="1" si="56"/>
        <v>0</v>
      </c>
      <c r="V1861" s="235"/>
      <c r="W1861" s="235"/>
      <c r="Y1861" s="228" t="str">
        <f t="shared" si="57"/>
        <v/>
      </c>
    </row>
    <row r="1862" spans="1:25" s="228" customFormat="1" ht="20.25">
      <c r="A1862" s="257"/>
      <c r="B1862" s="232" t="str">
        <f>IF(LEN(A1862)=0,"",INDEX('Smelter Reference List'!$A:$A,MATCH($A1862,'Smelter Reference List'!$E:$E,0)))</f>
        <v/>
      </c>
      <c r="C1862" s="297" t="str">
        <f>IF(LEN(A1862)=0,"",INDEX('Smelter Reference List'!$C:$C,MATCH($A1862,'Smelter Reference List'!$E:$E,0)))</f>
        <v/>
      </c>
      <c r="D1862" s="161" t="str">
        <f ca="1">IF(ISERROR($S1862),"",OFFSET('Smelter Reference List'!$C$4,$S1862-4,0)&amp;"")</f>
        <v/>
      </c>
      <c r="E1862" s="161" t="str">
        <f ca="1">IF(ISERROR($S1862),"",OFFSET('Smelter Reference List'!$D$4,$S1862-4,0)&amp;"")</f>
        <v/>
      </c>
      <c r="F1862" s="161" t="str">
        <f ca="1">IF(ISERROR($S1862),"",OFFSET('Smelter Reference List'!$E$4,$S1862-4,0))</f>
        <v/>
      </c>
      <c r="G1862" s="161" t="str">
        <f ca="1">IF(C1862=$U$4,"Enter smelter details", IF(ISERROR($S1862),"",OFFSET('Smelter Reference List'!$F$4,$S1862-4,0)))</f>
        <v/>
      </c>
      <c r="H1862" s="247" t="str">
        <f ca="1">IF(ISERROR($S1862),"",OFFSET('Smelter Reference List'!$G$4,$S1862-4,0))</f>
        <v/>
      </c>
      <c r="I1862" s="248" t="str">
        <f ca="1">IF(ISERROR($S1862),"",OFFSET('Smelter Reference List'!$H$4,$S1862-4,0))</f>
        <v/>
      </c>
      <c r="J1862" s="248" t="str">
        <f ca="1">IF(ISERROR($S1862),"",OFFSET('Smelter Reference List'!$I$4,$S1862-4,0))</f>
        <v/>
      </c>
      <c r="K1862" s="245"/>
      <c r="L1862" s="245"/>
      <c r="M1862" s="245"/>
      <c r="N1862" s="245"/>
      <c r="O1862" s="245"/>
      <c r="P1862" s="245"/>
      <c r="Q1862" s="246"/>
      <c r="R1862" s="233"/>
      <c r="S1862" s="234" t="e">
        <f>IF(C1862="",NA(),MATCH($B1862&amp;$C1862,'Smelter Reference List'!$J:$J,0))</f>
        <v>#N/A</v>
      </c>
      <c r="T1862" s="235"/>
      <c r="U1862" s="235">
        <f t="shared" ref="U1862:U1925" ca="1" si="58">IF(AND(C1862="Smelter not listed",OR(LEN(D1862)=0,LEN(E1862)=0)),1,0)</f>
        <v>0</v>
      </c>
      <c r="V1862" s="235"/>
      <c r="W1862" s="235"/>
      <c r="Y1862" s="228" t="str">
        <f t="shared" ref="Y1862:Y1925" si="59">B1862&amp;C1862</f>
        <v/>
      </c>
    </row>
    <row r="1863" spans="1:25" s="228" customFormat="1" ht="20.25">
      <c r="A1863" s="257"/>
      <c r="B1863" s="232" t="str">
        <f>IF(LEN(A1863)=0,"",INDEX('Smelter Reference List'!$A:$A,MATCH($A1863,'Smelter Reference List'!$E:$E,0)))</f>
        <v/>
      </c>
      <c r="C1863" s="297" t="str">
        <f>IF(LEN(A1863)=0,"",INDEX('Smelter Reference List'!$C:$C,MATCH($A1863,'Smelter Reference List'!$E:$E,0)))</f>
        <v/>
      </c>
      <c r="D1863" s="161" t="str">
        <f ca="1">IF(ISERROR($S1863),"",OFFSET('Smelter Reference List'!$C$4,$S1863-4,0)&amp;"")</f>
        <v/>
      </c>
      <c r="E1863" s="161" t="str">
        <f ca="1">IF(ISERROR($S1863),"",OFFSET('Smelter Reference List'!$D$4,$S1863-4,0)&amp;"")</f>
        <v/>
      </c>
      <c r="F1863" s="161" t="str">
        <f ca="1">IF(ISERROR($S1863),"",OFFSET('Smelter Reference List'!$E$4,$S1863-4,0))</f>
        <v/>
      </c>
      <c r="G1863" s="161" t="str">
        <f ca="1">IF(C1863=$U$4,"Enter smelter details", IF(ISERROR($S1863),"",OFFSET('Smelter Reference List'!$F$4,$S1863-4,0)))</f>
        <v/>
      </c>
      <c r="H1863" s="247" t="str">
        <f ca="1">IF(ISERROR($S1863),"",OFFSET('Smelter Reference List'!$G$4,$S1863-4,0))</f>
        <v/>
      </c>
      <c r="I1863" s="248" t="str">
        <f ca="1">IF(ISERROR($S1863),"",OFFSET('Smelter Reference List'!$H$4,$S1863-4,0))</f>
        <v/>
      </c>
      <c r="J1863" s="248" t="str">
        <f ca="1">IF(ISERROR($S1863),"",OFFSET('Smelter Reference List'!$I$4,$S1863-4,0))</f>
        <v/>
      </c>
      <c r="K1863" s="245"/>
      <c r="L1863" s="245"/>
      <c r="M1863" s="245"/>
      <c r="N1863" s="245"/>
      <c r="O1863" s="245"/>
      <c r="P1863" s="245"/>
      <c r="Q1863" s="246"/>
      <c r="R1863" s="233"/>
      <c r="S1863" s="234" t="e">
        <f>IF(C1863="",NA(),MATCH($B1863&amp;$C1863,'Smelter Reference List'!$J:$J,0))</f>
        <v>#N/A</v>
      </c>
      <c r="T1863" s="235"/>
      <c r="U1863" s="235">
        <f t="shared" ca="1" si="58"/>
        <v>0</v>
      </c>
      <c r="V1863" s="235"/>
      <c r="W1863" s="235"/>
      <c r="Y1863" s="228" t="str">
        <f t="shared" si="59"/>
        <v/>
      </c>
    </row>
    <row r="1864" spans="1:25" s="228" customFormat="1" ht="20.25">
      <c r="A1864" s="257"/>
      <c r="B1864" s="232" t="str">
        <f>IF(LEN(A1864)=0,"",INDEX('Smelter Reference List'!$A:$A,MATCH($A1864,'Smelter Reference List'!$E:$E,0)))</f>
        <v/>
      </c>
      <c r="C1864" s="297" t="str">
        <f>IF(LEN(A1864)=0,"",INDEX('Smelter Reference List'!$C:$C,MATCH($A1864,'Smelter Reference List'!$E:$E,0)))</f>
        <v/>
      </c>
      <c r="D1864" s="161" t="str">
        <f ca="1">IF(ISERROR($S1864),"",OFFSET('Smelter Reference List'!$C$4,$S1864-4,0)&amp;"")</f>
        <v/>
      </c>
      <c r="E1864" s="161" t="str">
        <f ca="1">IF(ISERROR($S1864),"",OFFSET('Smelter Reference List'!$D$4,$S1864-4,0)&amp;"")</f>
        <v/>
      </c>
      <c r="F1864" s="161" t="str">
        <f ca="1">IF(ISERROR($S1864),"",OFFSET('Smelter Reference List'!$E$4,$S1864-4,0))</f>
        <v/>
      </c>
      <c r="G1864" s="161" t="str">
        <f ca="1">IF(C1864=$U$4,"Enter smelter details", IF(ISERROR($S1864),"",OFFSET('Smelter Reference List'!$F$4,$S1864-4,0)))</f>
        <v/>
      </c>
      <c r="H1864" s="247" t="str">
        <f ca="1">IF(ISERROR($S1864),"",OFFSET('Smelter Reference List'!$G$4,$S1864-4,0))</f>
        <v/>
      </c>
      <c r="I1864" s="248" t="str">
        <f ca="1">IF(ISERROR($S1864),"",OFFSET('Smelter Reference List'!$H$4,$S1864-4,0))</f>
        <v/>
      </c>
      <c r="J1864" s="248" t="str">
        <f ca="1">IF(ISERROR($S1864),"",OFFSET('Smelter Reference List'!$I$4,$S1864-4,0))</f>
        <v/>
      </c>
      <c r="K1864" s="245"/>
      <c r="L1864" s="245"/>
      <c r="M1864" s="245"/>
      <c r="N1864" s="245"/>
      <c r="O1864" s="245"/>
      <c r="P1864" s="245"/>
      <c r="Q1864" s="246"/>
      <c r="R1864" s="233"/>
      <c r="S1864" s="234" t="e">
        <f>IF(C1864="",NA(),MATCH($B1864&amp;$C1864,'Smelter Reference List'!$J:$J,0))</f>
        <v>#N/A</v>
      </c>
      <c r="T1864" s="235"/>
      <c r="U1864" s="235">
        <f t="shared" ca="1" si="58"/>
        <v>0</v>
      </c>
      <c r="V1864" s="235"/>
      <c r="W1864" s="235"/>
      <c r="Y1864" s="228" t="str">
        <f t="shared" si="59"/>
        <v/>
      </c>
    </row>
    <row r="1865" spans="1:25" s="228" customFormat="1" ht="20.25">
      <c r="A1865" s="257"/>
      <c r="B1865" s="232" t="str">
        <f>IF(LEN(A1865)=0,"",INDEX('Smelter Reference List'!$A:$A,MATCH($A1865,'Smelter Reference List'!$E:$E,0)))</f>
        <v/>
      </c>
      <c r="C1865" s="297" t="str">
        <f>IF(LEN(A1865)=0,"",INDEX('Smelter Reference List'!$C:$C,MATCH($A1865,'Smelter Reference List'!$E:$E,0)))</f>
        <v/>
      </c>
      <c r="D1865" s="161" t="str">
        <f ca="1">IF(ISERROR($S1865),"",OFFSET('Smelter Reference List'!$C$4,$S1865-4,0)&amp;"")</f>
        <v/>
      </c>
      <c r="E1865" s="161" t="str">
        <f ca="1">IF(ISERROR($S1865),"",OFFSET('Smelter Reference List'!$D$4,$S1865-4,0)&amp;"")</f>
        <v/>
      </c>
      <c r="F1865" s="161" t="str">
        <f ca="1">IF(ISERROR($S1865),"",OFFSET('Smelter Reference List'!$E$4,$S1865-4,0))</f>
        <v/>
      </c>
      <c r="G1865" s="161" t="str">
        <f ca="1">IF(C1865=$U$4,"Enter smelter details", IF(ISERROR($S1865),"",OFFSET('Smelter Reference List'!$F$4,$S1865-4,0)))</f>
        <v/>
      </c>
      <c r="H1865" s="247" t="str">
        <f ca="1">IF(ISERROR($S1865),"",OFFSET('Smelter Reference List'!$G$4,$S1865-4,0))</f>
        <v/>
      </c>
      <c r="I1865" s="248" t="str">
        <f ca="1">IF(ISERROR($S1865),"",OFFSET('Smelter Reference List'!$H$4,$S1865-4,0))</f>
        <v/>
      </c>
      <c r="J1865" s="248" t="str">
        <f ca="1">IF(ISERROR($S1865),"",OFFSET('Smelter Reference List'!$I$4,$S1865-4,0))</f>
        <v/>
      </c>
      <c r="K1865" s="245"/>
      <c r="L1865" s="245"/>
      <c r="M1865" s="245"/>
      <c r="N1865" s="245"/>
      <c r="O1865" s="245"/>
      <c r="P1865" s="245"/>
      <c r="Q1865" s="246"/>
      <c r="R1865" s="233"/>
      <c r="S1865" s="234" t="e">
        <f>IF(C1865="",NA(),MATCH($B1865&amp;$C1865,'Smelter Reference List'!$J:$J,0))</f>
        <v>#N/A</v>
      </c>
      <c r="T1865" s="235"/>
      <c r="U1865" s="235">
        <f t="shared" ca="1" si="58"/>
        <v>0</v>
      </c>
      <c r="V1865" s="235"/>
      <c r="W1865" s="235"/>
      <c r="Y1865" s="228" t="str">
        <f t="shared" si="59"/>
        <v/>
      </c>
    </row>
    <row r="1866" spans="1:25" s="228" customFormat="1" ht="20.25">
      <c r="A1866" s="257"/>
      <c r="B1866" s="232" t="str">
        <f>IF(LEN(A1866)=0,"",INDEX('Smelter Reference List'!$A:$A,MATCH($A1866,'Smelter Reference List'!$E:$E,0)))</f>
        <v/>
      </c>
      <c r="C1866" s="297" t="str">
        <f>IF(LEN(A1866)=0,"",INDEX('Smelter Reference List'!$C:$C,MATCH($A1866,'Smelter Reference List'!$E:$E,0)))</f>
        <v/>
      </c>
      <c r="D1866" s="161" t="str">
        <f ca="1">IF(ISERROR($S1866),"",OFFSET('Smelter Reference List'!$C$4,$S1866-4,0)&amp;"")</f>
        <v/>
      </c>
      <c r="E1866" s="161" t="str">
        <f ca="1">IF(ISERROR($S1866),"",OFFSET('Smelter Reference List'!$D$4,$S1866-4,0)&amp;"")</f>
        <v/>
      </c>
      <c r="F1866" s="161" t="str">
        <f ca="1">IF(ISERROR($S1866),"",OFFSET('Smelter Reference List'!$E$4,$S1866-4,0))</f>
        <v/>
      </c>
      <c r="G1866" s="161" t="str">
        <f ca="1">IF(C1866=$U$4,"Enter smelter details", IF(ISERROR($S1866),"",OFFSET('Smelter Reference List'!$F$4,$S1866-4,0)))</f>
        <v/>
      </c>
      <c r="H1866" s="247" t="str">
        <f ca="1">IF(ISERROR($S1866),"",OFFSET('Smelter Reference List'!$G$4,$S1866-4,0))</f>
        <v/>
      </c>
      <c r="I1866" s="248" t="str">
        <f ca="1">IF(ISERROR($S1866),"",OFFSET('Smelter Reference List'!$H$4,$S1866-4,0))</f>
        <v/>
      </c>
      <c r="J1866" s="248" t="str">
        <f ca="1">IF(ISERROR($S1866),"",OFFSET('Smelter Reference List'!$I$4,$S1866-4,0))</f>
        <v/>
      </c>
      <c r="K1866" s="245"/>
      <c r="L1866" s="245"/>
      <c r="M1866" s="245"/>
      <c r="N1866" s="245"/>
      <c r="O1866" s="245"/>
      <c r="P1866" s="245"/>
      <c r="Q1866" s="246"/>
      <c r="R1866" s="233"/>
      <c r="S1866" s="234" t="e">
        <f>IF(C1866="",NA(),MATCH($B1866&amp;$C1866,'Smelter Reference List'!$J:$J,0))</f>
        <v>#N/A</v>
      </c>
      <c r="T1866" s="235"/>
      <c r="U1866" s="235">
        <f t="shared" ca="1" si="58"/>
        <v>0</v>
      </c>
      <c r="V1866" s="235"/>
      <c r="W1866" s="235"/>
      <c r="Y1866" s="228" t="str">
        <f t="shared" si="59"/>
        <v/>
      </c>
    </row>
    <row r="1867" spans="1:25" s="228" customFormat="1" ht="20.25">
      <c r="A1867" s="257"/>
      <c r="B1867" s="232" t="str">
        <f>IF(LEN(A1867)=0,"",INDEX('Smelter Reference List'!$A:$A,MATCH($A1867,'Smelter Reference List'!$E:$E,0)))</f>
        <v/>
      </c>
      <c r="C1867" s="297" t="str">
        <f>IF(LEN(A1867)=0,"",INDEX('Smelter Reference List'!$C:$C,MATCH($A1867,'Smelter Reference List'!$E:$E,0)))</f>
        <v/>
      </c>
      <c r="D1867" s="161" t="str">
        <f ca="1">IF(ISERROR($S1867),"",OFFSET('Smelter Reference List'!$C$4,$S1867-4,0)&amp;"")</f>
        <v/>
      </c>
      <c r="E1867" s="161" t="str">
        <f ca="1">IF(ISERROR($S1867),"",OFFSET('Smelter Reference List'!$D$4,$S1867-4,0)&amp;"")</f>
        <v/>
      </c>
      <c r="F1867" s="161" t="str">
        <f ca="1">IF(ISERROR($S1867),"",OFFSET('Smelter Reference List'!$E$4,$S1867-4,0))</f>
        <v/>
      </c>
      <c r="G1867" s="161" t="str">
        <f ca="1">IF(C1867=$U$4,"Enter smelter details", IF(ISERROR($S1867),"",OFFSET('Smelter Reference List'!$F$4,$S1867-4,0)))</f>
        <v/>
      </c>
      <c r="H1867" s="247" t="str">
        <f ca="1">IF(ISERROR($S1867),"",OFFSET('Smelter Reference List'!$G$4,$S1867-4,0))</f>
        <v/>
      </c>
      <c r="I1867" s="248" t="str">
        <f ca="1">IF(ISERROR($S1867),"",OFFSET('Smelter Reference List'!$H$4,$S1867-4,0))</f>
        <v/>
      </c>
      <c r="J1867" s="248" t="str">
        <f ca="1">IF(ISERROR($S1867),"",OFFSET('Smelter Reference List'!$I$4,$S1867-4,0))</f>
        <v/>
      </c>
      <c r="K1867" s="245"/>
      <c r="L1867" s="245"/>
      <c r="M1867" s="245"/>
      <c r="N1867" s="245"/>
      <c r="O1867" s="245"/>
      <c r="P1867" s="245"/>
      <c r="Q1867" s="246"/>
      <c r="R1867" s="233"/>
      <c r="S1867" s="234" t="e">
        <f>IF(C1867="",NA(),MATCH($B1867&amp;$C1867,'Smelter Reference List'!$J:$J,0))</f>
        <v>#N/A</v>
      </c>
      <c r="T1867" s="235"/>
      <c r="U1867" s="235">
        <f t="shared" ca="1" si="58"/>
        <v>0</v>
      </c>
      <c r="V1867" s="235"/>
      <c r="W1867" s="235"/>
      <c r="Y1867" s="228" t="str">
        <f t="shared" si="59"/>
        <v/>
      </c>
    </row>
    <row r="1868" spans="1:25" s="228" customFormat="1" ht="20.25">
      <c r="A1868" s="257"/>
      <c r="B1868" s="232" t="str">
        <f>IF(LEN(A1868)=0,"",INDEX('Smelter Reference List'!$A:$A,MATCH($A1868,'Smelter Reference List'!$E:$E,0)))</f>
        <v/>
      </c>
      <c r="C1868" s="297" t="str">
        <f>IF(LEN(A1868)=0,"",INDEX('Smelter Reference List'!$C:$C,MATCH($A1868,'Smelter Reference List'!$E:$E,0)))</f>
        <v/>
      </c>
      <c r="D1868" s="161" t="str">
        <f ca="1">IF(ISERROR($S1868),"",OFFSET('Smelter Reference List'!$C$4,$S1868-4,0)&amp;"")</f>
        <v/>
      </c>
      <c r="E1868" s="161" t="str">
        <f ca="1">IF(ISERROR($S1868),"",OFFSET('Smelter Reference List'!$D$4,$S1868-4,0)&amp;"")</f>
        <v/>
      </c>
      <c r="F1868" s="161" t="str">
        <f ca="1">IF(ISERROR($S1868),"",OFFSET('Smelter Reference List'!$E$4,$S1868-4,0))</f>
        <v/>
      </c>
      <c r="G1868" s="161" t="str">
        <f ca="1">IF(C1868=$U$4,"Enter smelter details", IF(ISERROR($S1868),"",OFFSET('Smelter Reference List'!$F$4,$S1868-4,0)))</f>
        <v/>
      </c>
      <c r="H1868" s="247" t="str">
        <f ca="1">IF(ISERROR($S1868),"",OFFSET('Smelter Reference List'!$G$4,$S1868-4,0))</f>
        <v/>
      </c>
      <c r="I1868" s="248" t="str">
        <f ca="1">IF(ISERROR($S1868),"",OFFSET('Smelter Reference List'!$H$4,$S1868-4,0))</f>
        <v/>
      </c>
      <c r="J1868" s="248" t="str">
        <f ca="1">IF(ISERROR($S1868),"",OFFSET('Smelter Reference List'!$I$4,$S1868-4,0))</f>
        <v/>
      </c>
      <c r="K1868" s="245"/>
      <c r="L1868" s="245"/>
      <c r="M1868" s="245"/>
      <c r="N1868" s="245"/>
      <c r="O1868" s="245"/>
      <c r="P1868" s="245"/>
      <c r="Q1868" s="246"/>
      <c r="R1868" s="233"/>
      <c r="S1868" s="234" t="e">
        <f>IF(C1868="",NA(),MATCH($B1868&amp;$C1868,'Smelter Reference List'!$J:$J,0))</f>
        <v>#N/A</v>
      </c>
      <c r="T1868" s="235"/>
      <c r="U1868" s="235">
        <f t="shared" ca="1" si="58"/>
        <v>0</v>
      </c>
      <c r="V1868" s="235"/>
      <c r="W1868" s="235"/>
      <c r="Y1868" s="228" t="str">
        <f t="shared" si="59"/>
        <v/>
      </c>
    </row>
    <row r="1869" spans="1:25" s="228" customFormat="1" ht="20.25">
      <c r="A1869" s="257"/>
      <c r="B1869" s="232" t="str">
        <f>IF(LEN(A1869)=0,"",INDEX('Smelter Reference List'!$A:$A,MATCH($A1869,'Smelter Reference List'!$E:$E,0)))</f>
        <v/>
      </c>
      <c r="C1869" s="297" t="str">
        <f>IF(LEN(A1869)=0,"",INDEX('Smelter Reference List'!$C:$C,MATCH($A1869,'Smelter Reference List'!$E:$E,0)))</f>
        <v/>
      </c>
      <c r="D1869" s="161" t="str">
        <f ca="1">IF(ISERROR($S1869),"",OFFSET('Smelter Reference List'!$C$4,$S1869-4,0)&amp;"")</f>
        <v/>
      </c>
      <c r="E1869" s="161" t="str">
        <f ca="1">IF(ISERROR($S1869),"",OFFSET('Smelter Reference List'!$D$4,$S1869-4,0)&amp;"")</f>
        <v/>
      </c>
      <c r="F1869" s="161" t="str">
        <f ca="1">IF(ISERROR($S1869),"",OFFSET('Smelter Reference List'!$E$4,$S1869-4,0))</f>
        <v/>
      </c>
      <c r="G1869" s="161" t="str">
        <f ca="1">IF(C1869=$U$4,"Enter smelter details", IF(ISERROR($S1869),"",OFFSET('Smelter Reference List'!$F$4,$S1869-4,0)))</f>
        <v/>
      </c>
      <c r="H1869" s="247" t="str">
        <f ca="1">IF(ISERROR($S1869),"",OFFSET('Smelter Reference List'!$G$4,$S1869-4,0))</f>
        <v/>
      </c>
      <c r="I1869" s="248" t="str">
        <f ca="1">IF(ISERROR($S1869),"",OFFSET('Smelter Reference List'!$H$4,$S1869-4,0))</f>
        <v/>
      </c>
      <c r="J1869" s="248" t="str">
        <f ca="1">IF(ISERROR($S1869),"",OFFSET('Smelter Reference List'!$I$4,$S1869-4,0))</f>
        <v/>
      </c>
      <c r="K1869" s="245"/>
      <c r="L1869" s="245"/>
      <c r="M1869" s="245"/>
      <c r="N1869" s="245"/>
      <c r="O1869" s="245"/>
      <c r="P1869" s="245"/>
      <c r="Q1869" s="246"/>
      <c r="R1869" s="233"/>
      <c r="S1869" s="234" t="e">
        <f>IF(C1869="",NA(),MATCH($B1869&amp;$C1869,'Smelter Reference List'!$J:$J,0))</f>
        <v>#N/A</v>
      </c>
      <c r="T1869" s="235"/>
      <c r="U1869" s="235">
        <f t="shared" ca="1" si="58"/>
        <v>0</v>
      </c>
      <c r="V1869" s="235"/>
      <c r="W1869" s="235"/>
      <c r="Y1869" s="228" t="str">
        <f t="shared" si="59"/>
        <v/>
      </c>
    </row>
    <row r="1870" spans="1:25" s="228" customFormat="1" ht="20.25">
      <c r="A1870" s="257"/>
      <c r="B1870" s="232" t="str">
        <f>IF(LEN(A1870)=0,"",INDEX('Smelter Reference List'!$A:$A,MATCH($A1870,'Smelter Reference List'!$E:$E,0)))</f>
        <v/>
      </c>
      <c r="C1870" s="297" t="str">
        <f>IF(LEN(A1870)=0,"",INDEX('Smelter Reference List'!$C:$C,MATCH($A1870,'Smelter Reference List'!$E:$E,0)))</f>
        <v/>
      </c>
      <c r="D1870" s="161" t="str">
        <f ca="1">IF(ISERROR($S1870),"",OFFSET('Smelter Reference List'!$C$4,$S1870-4,0)&amp;"")</f>
        <v/>
      </c>
      <c r="E1870" s="161" t="str">
        <f ca="1">IF(ISERROR($S1870),"",OFFSET('Smelter Reference List'!$D$4,$S1870-4,0)&amp;"")</f>
        <v/>
      </c>
      <c r="F1870" s="161" t="str">
        <f ca="1">IF(ISERROR($S1870),"",OFFSET('Smelter Reference List'!$E$4,$S1870-4,0))</f>
        <v/>
      </c>
      <c r="G1870" s="161" t="str">
        <f ca="1">IF(C1870=$U$4,"Enter smelter details", IF(ISERROR($S1870),"",OFFSET('Smelter Reference List'!$F$4,$S1870-4,0)))</f>
        <v/>
      </c>
      <c r="H1870" s="247" t="str">
        <f ca="1">IF(ISERROR($S1870),"",OFFSET('Smelter Reference List'!$G$4,$S1870-4,0))</f>
        <v/>
      </c>
      <c r="I1870" s="248" t="str">
        <f ca="1">IF(ISERROR($S1870),"",OFFSET('Smelter Reference List'!$H$4,$S1870-4,0))</f>
        <v/>
      </c>
      <c r="J1870" s="248" t="str">
        <f ca="1">IF(ISERROR($S1870),"",OFFSET('Smelter Reference List'!$I$4,$S1870-4,0))</f>
        <v/>
      </c>
      <c r="K1870" s="245"/>
      <c r="L1870" s="245"/>
      <c r="M1870" s="245"/>
      <c r="N1870" s="245"/>
      <c r="O1870" s="245"/>
      <c r="P1870" s="245"/>
      <c r="Q1870" s="246"/>
      <c r="R1870" s="233"/>
      <c r="S1870" s="234" t="e">
        <f>IF(C1870="",NA(),MATCH($B1870&amp;$C1870,'Smelter Reference List'!$J:$J,0))</f>
        <v>#N/A</v>
      </c>
      <c r="T1870" s="235"/>
      <c r="U1870" s="235">
        <f t="shared" ca="1" si="58"/>
        <v>0</v>
      </c>
      <c r="V1870" s="235"/>
      <c r="W1870" s="235"/>
      <c r="Y1870" s="228" t="str">
        <f t="shared" si="59"/>
        <v/>
      </c>
    </row>
    <row r="1871" spans="1:25" s="228" customFormat="1" ht="20.25">
      <c r="A1871" s="257"/>
      <c r="B1871" s="232" t="str">
        <f>IF(LEN(A1871)=0,"",INDEX('Smelter Reference List'!$A:$A,MATCH($A1871,'Smelter Reference List'!$E:$E,0)))</f>
        <v/>
      </c>
      <c r="C1871" s="297" t="str">
        <f>IF(LEN(A1871)=0,"",INDEX('Smelter Reference List'!$C:$C,MATCH($A1871,'Smelter Reference List'!$E:$E,0)))</f>
        <v/>
      </c>
      <c r="D1871" s="161" t="str">
        <f ca="1">IF(ISERROR($S1871),"",OFFSET('Smelter Reference List'!$C$4,$S1871-4,0)&amp;"")</f>
        <v/>
      </c>
      <c r="E1871" s="161" t="str">
        <f ca="1">IF(ISERROR($S1871),"",OFFSET('Smelter Reference List'!$D$4,$S1871-4,0)&amp;"")</f>
        <v/>
      </c>
      <c r="F1871" s="161" t="str">
        <f ca="1">IF(ISERROR($S1871),"",OFFSET('Smelter Reference List'!$E$4,$S1871-4,0))</f>
        <v/>
      </c>
      <c r="G1871" s="161" t="str">
        <f ca="1">IF(C1871=$U$4,"Enter smelter details", IF(ISERROR($S1871),"",OFFSET('Smelter Reference List'!$F$4,$S1871-4,0)))</f>
        <v/>
      </c>
      <c r="H1871" s="247" t="str">
        <f ca="1">IF(ISERROR($S1871),"",OFFSET('Smelter Reference List'!$G$4,$S1871-4,0))</f>
        <v/>
      </c>
      <c r="I1871" s="248" t="str">
        <f ca="1">IF(ISERROR($S1871),"",OFFSET('Smelter Reference List'!$H$4,$S1871-4,0))</f>
        <v/>
      </c>
      <c r="J1871" s="248" t="str">
        <f ca="1">IF(ISERROR($S1871),"",OFFSET('Smelter Reference List'!$I$4,$S1871-4,0))</f>
        <v/>
      </c>
      <c r="K1871" s="245"/>
      <c r="L1871" s="245"/>
      <c r="M1871" s="245"/>
      <c r="N1871" s="245"/>
      <c r="O1871" s="245"/>
      <c r="P1871" s="245"/>
      <c r="Q1871" s="246"/>
      <c r="R1871" s="233"/>
      <c r="S1871" s="234" t="e">
        <f>IF(C1871="",NA(),MATCH($B1871&amp;$C1871,'Smelter Reference List'!$J:$J,0))</f>
        <v>#N/A</v>
      </c>
      <c r="T1871" s="235"/>
      <c r="U1871" s="235">
        <f t="shared" ca="1" si="58"/>
        <v>0</v>
      </c>
      <c r="V1871" s="235"/>
      <c r="W1871" s="235"/>
      <c r="Y1871" s="228" t="str">
        <f t="shared" si="59"/>
        <v/>
      </c>
    </row>
    <row r="1872" spans="1:25" s="228" customFormat="1" ht="20.25">
      <c r="A1872" s="257"/>
      <c r="B1872" s="232" t="str">
        <f>IF(LEN(A1872)=0,"",INDEX('Smelter Reference List'!$A:$A,MATCH($A1872,'Smelter Reference List'!$E:$E,0)))</f>
        <v/>
      </c>
      <c r="C1872" s="297" t="str">
        <f>IF(LEN(A1872)=0,"",INDEX('Smelter Reference List'!$C:$C,MATCH($A1872,'Smelter Reference List'!$E:$E,0)))</f>
        <v/>
      </c>
      <c r="D1872" s="161" t="str">
        <f ca="1">IF(ISERROR($S1872),"",OFFSET('Smelter Reference List'!$C$4,$S1872-4,0)&amp;"")</f>
        <v/>
      </c>
      <c r="E1872" s="161" t="str">
        <f ca="1">IF(ISERROR($S1872),"",OFFSET('Smelter Reference List'!$D$4,$S1872-4,0)&amp;"")</f>
        <v/>
      </c>
      <c r="F1872" s="161" t="str">
        <f ca="1">IF(ISERROR($S1872),"",OFFSET('Smelter Reference List'!$E$4,$S1872-4,0))</f>
        <v/>
      </c>
      <c r="G1872" s="161" t="str">
        <f ca="1">IF(C1872=$U$4,"Enter smelter details", IF(ISERROR($S1872),"",OFFSET('Smelter Reference List'!$F$4,$S1872-4,0)))</f>
        <v/>
      </c>
      <c r="H1872" s="247" t="str">
        <f ca="1">IF(ISERROR($S1872),"",OFFSET('Smelter Reference List'!$G$4,$S1872-4,0))</f>
        <v/>
      </c>
      <c r="I1872" s="248" t="str">
        <f ca="1">IF(ISERROR($S1872),"",OFFSET('Smelter Reference List'!$H$4,$S1872-4,0))</f>
        <v/>
      </c>
      <c r="J1872" s="248" t="str">
        <f ca="1">IF(ISERROR($S1872),"",OFFSET('Smelter Reference List'!$I$4,$S1872-4,0))</f>
        <v/>
      </c>
      <c r="K1872" s="245"/>
      <c r="L1872" s="245"/>
      <c r="M1872" s="245"/>
      <c r="N1872" s="245"/>
      <c r="O1872" s="245"/>
      <c r="P1872" s="245"/>
      <c r="Q1872" s="246"/>
      <c r="R1872" s="233"/>
      <c r="S1872" s="234" t="e">
        <f>IF(C1872="",NA(),MATCH($B1872&amp;$C1872,'Smelter Reference List'!$J:$J,0))</f>
        <v>#N/A</v>
      </c>
      <c r="T1872" s="235"/>
      <c r="U1872" s="235">
        <f t="shared" ca="1" si="58"/>
        <v>0</v>
      </c>
      <c r="V1872" s="235"/>
      <c r="W1872" s="235"/>
      <c r="Y1872" s="228" t="str">
        <f t="shared" si="59"/>
        <v/>
      </c>
    </row>
    <row r="1873" spans="1:25" s="228" customFormat="1" ht="20.25">
      <c r="A1873" s="257"/>
      <c r="B1873" s="232" t="str">
        <f>IF(LEN(A1873)=0,"",INDEX('Smelter Reference List'!$A:$A,MATCH($A1873,'Smelter Reference List'!$E:$E,0)))</f>
        <v/>
      </c>
      <c r="C1873" s="297" t="str">
        <f>IF(LEN(A1873)=0,"",INDEX('Smelter Reference List'!$C:$C,MATCH($A1873,'Smelter Reference List'!$E:$E,0)))</f>
        <v/>
      </c>
      <c r="D1873" s="161" t="str">
        <f ca="1">IF(ISERROR($S1873),"",OFFSET('Smelter Reference List'!$C$4,$S1873-4,0)&amp;"")</f>
        <v/>
      </c>
      <c r="E1873" s="161" t="str">
        <f ca="1">IF(ISERROR($S1873),"",OFFSET('Smelter Reference List'!$D$4,$S1873-4,0)&amp;"")</f>
        <v/>
      </c>
      <c r="F1873" s="161" t="str">
        <f ca="1">IF(ISERROR($S1873),"",OFFSET('Smelter Reference List'!$E$4,$S1873-4,0))</f>
        <v/>
      </c>
      <c r="G1873" s="161" t="str">
        <f ca="1">IF(C1873=$U$4,"Enter smelter details", IF(ISERROR($S1873),"",OFFSET('Smelter Reference List'!$F$4,$S1873-4,0)))</f>
        <v/>
      </c>
      <c r="H1873" s="247" t="str">
        <f ca="1">IF(ISERROR($S1873),"",OFFSET('Smelter Reference List'!$G$4,$S1873-4,0))</f>
        <v/>
      </c>
      <c r="I1873" s="248" t="str">
        <f ca="1">IF(ISERROR($S1873),"",OFFSET('Smelter Reference List'!$H$4,$S1873-4,0))</f>
        <v/>
      </c>
      <c r="J1873" s="248" t="str">
        <f ca="1">IF(ISERROR($S1873),"",OFFSET('Smelter Reference List'!$I$4,$S1873-4,0))</f>
        <v/>
      </c>
      <c r="K1873" s="245"/>
      <c r="L1873" s="245"/>
      <c r="M1873" s="245"/>
      <c r="N1873" s="245"/>
      <c r="O1873" s="245"/>
      <c r="P1873" s="245"/>
      <c r="Q1873" s="246"/>
      <c r="R1873" s="233"/>
      <c r="S1873" s="234" t="e">
        <f>IF(C1873="",NA(),MATCH($B1873&amp;$C1873,'Smelter Reference List'!$J:$J,0))</f>
        <v>#N/A</v>
      </c>
      <c r="T1873" s="235"/>
      <c r="U1873" s="235">
        <f t="shared" ca="1" si="58"/>
        <v>0</v>
      </c>
      <c r="V1873" s="235"/>
      <c r="W1873" s="235"/>
      <c r="Y1873" s="228" t="str">
        <f t="shared" si="59"/>
        <v/>
      </c>
    </row>
    <row r="1874" spans="1:25" s="228" customFormat="1" ht="20.25">
      <c r="A1874" s="257"/>
      <c r="B1874" s="232" t="str">
        <f>IF(LEN(A1874)=0,"",INDEX('Smelter Reference List'!$A:$A,MATCH($A1874,'Smelter Reference List'!$E:$E,0)))</f>
        <v/>
      </c>
      <c r="C1874" s="297" t="str">
        <f>IF(LEN(A1874)=0,"",INDEX('Smelter Reference List'!$C:$C,MATCH($A1874,'Smelter Reference List'!$E:$E,0)))</f>
        <v/>
      </c>
      <c r="D1874" s="161" t="str">
        <f ca="1">IF(ISERROR($S1874),"",OFFSET('Smelter Reference List'!$C$4,$S1874-4,0)&amp;"")</f>
        <v/>
      </c>
      <c r="E1874" s="161" t="str">
        <f ca="1">IF(ISERROR($S1874),"",OFFSET('Smelter Reference List'!$D$4,$S1874-4,0)&amp;"")</f>
        <v/>
      </c>
      <c r="F1874" s="161" t="str">
        <f ca="1">IF(ISERROR($S1874),"",OFFSET('Smelter Reference List'!$E$4,$S1874-4,0))</f>
        <v/>
      </c>
      <c r="G1874" s="161" t="str">
        <f ca="1">IF(C1874=$U$4,"Enter smelter details", IF(ISERROR($S1874),"",OFFSET('Smelter Reference List'!$F$4,$S1874-4,0)))</f>
        <v/>
      </c>
      <c r="H1874" s="247" t="str">
        <f ca="1">IF(ISERROR($S1874),"",OFFSET('Smelter Reference List'!$G$4,$S1874-4,0))</f>
        <v/>
      </c>
      <c r="I1874" s="248" t="str">
        <f ca="1">IF(ISERROR($S1874),"",OFFSET('Smelter Reference List'!$H$4,$S1874-4,0))</f>
        <v/>
      </c>
      <c r="J1874" s="248" t="str">
        <f ca="1">IF(ISERROR($S1874),"",OFFSET('Smelter Reference List'!$I$4,$S1874-4,0))</f>
        <v/>
      </c>
      <c r="K1874" s="245"/>
      <c r="L1874" s="245"/>
      <c r="M1874" s="245"/>
      <c r="N1874" s="245"/>
      <c r="O1874" s="245"/>
      <c r="P1874" s="245"/>
      <c r="Q1874" s="246"/>
      <c r="R1874" s="233"/>
      <c r="S1874" s="234" t="e">
        <f>IF(C1874="",NA(),MATCH($B1874&amp;$C1874,'Smelter Reference List'!$J:$J,0))</f>
        <v>#N/A</v>
      </c>
      <c r="T1874" s="235"/>
      <c r="U1874" s="235">
        <f t="shared" ca="1" si="58"/>
        <v>0</v>
      </c>
      <c r="V1874" s="235"/>
      <c r="W1874" s="235"/>
      <c r="Y1874" s="228" t="str">
        <f t="shared" si="59"/>
        <v/>
      </c>
    </row>
    <row r="1875" spans="1:25" s="228" customFormat="1" ht="20.25">
      <c r="A1875" s="257"/>
      <c r="B1875" s="232" t="str">
        <f>IF(LEN(A1875)=0,"",INDEX('Smelter Reference List'!$A:$A,MATCH($A1875,'Smelter Reference List'!$E:$E,0)))</f>
        <v/>
      </c>
      <c r="C1875" s="297" t="str">
        <f>IF(LEN(A1875)=0,"",INDEX('Smelter Reference List'!$C:$C,MATCH($A1875,'Smelter Reference List'!$E:$E,0)))</f>
        <v/>
      </c>
      <c r="D1875" s="161" t="str">
        <f ca="1">IF(ISERROR($S1875),"",OFFSET('Smelter Reference List'!$C$4,$S1875-4,0)&amp;"")</f>
        <v/>
      </c>
      <c r="E1875" s="161" t="str">
        <f ca="1">IF(ISERROR($S1875),"",OFFSET('Smelter Reference List'!$D$4,$S1875-4,0)&amp;"")</f>
        <v/>
      </c>
      <c r="F1875" s="161" t="str">
        <f ca="1">IF(ISERROR($S1875),"",OFFSET('Smelter Reference List'!$E$4,$S1875-4,0))</f>
        <v/>
      </c>
      <c r="G1875" s="161" t="str">
        <f ca="1">IF(C1875=$U$4,"Enter smelter details", IF(ISERROR($S1875),"",OFFSET('Smelter Reference List'!$F$4,$S1875-4,0)))</f>
        <v/>
      </c>
      <c r="H1875" s="247" t="str">
        <f ca="1">IF(ISERROR($S1875),"",OFFSET('Smelter Reference List'!$G$4,$S1875-4,0))</f>
        <v/>
      </c>
      <c r="I1875" s="248" t="str">
        <f ca="1">IF(ISERROR($S1875),"",OFFSET('Smelter Reference List'!$H$4,$S1875-4,0))</f>
        <v/>
      </c>
      <c r="J1875" s="248" t="str">
        <f ca="1">IF(ISERROR($S1875),"",OFFSET('Smelter Reference List'!$I$4,$S1875-4,0))</f>
        <v/>
      </c>
      <c r="K1875" s="245"/>
      <c r="L1875" s="245"/>
      <c r="M1875" s="245"/>
      <c r="N1875" s="245"/>
      <c r="O1875" s="245"/>
      <c r="P1875" s="245"/>
      <c r="Q1875" s="246"/>
      <c r="R1875" s="233"/>
      <c r="S1875" s="234" t="e">
        <f>IF(C1875="",NA(),MATCH($B1875&amp;$C1875,'Smelter Reference List'!$J:$J,0))</f>
        <v>#N/A</v>
      </c>
      <c r="T1875" s="235"/>
      <c r="U1875" s="235">
        <f t="shared" ca="1" si="58"/>
        <v>0</v>
      </c>
      <c r="V1875" s="235"/>
      <c r="W1875" s="235"/>
      <c r="Y1875" s="228" t="str">
        <f t="shared" si="59"/>
        <v/>
      </c>
    </row>
    <row r="1876" spans="1:25" s="228" customFormat="1" ht="20.25">
      <c r="A1876" s="257"/>
      <c r="B1876" s="232" t="str">
        <f>IF(LEN(A1876)=0,"",INDEX('Smelter Reference List'!$A:$A,MATCH($A1876,'Smelter Reference List'!$E:$E,0)))</f>
        <v/>
      </c>
      <c r="C1876" s="297" t="str">
        <f>IF(LEN(A1876)=0,"",INDEX('Smelter Reference List'!$C:$C,MATCH($A1876,'Smelter Reference List'!$E:$E,0)))</f>
        <v/>
      </c>
      <c r="D1876" s="161" t="str">
        <f ca="1">IF(ISERROR($S1876),"",OFFSET('Smelter Reference List'!$C$4,$S1876-4,0)&amp;"")</f>
        <v/>
      </c>
      <c r="E1876" s="161" t="str">
        <f ca="1">IF(ISERROR($S1876),"",OFFSET('Smelter Reference List'!$D$4,$S1876-4,0)&amp;"")</f>
        <v/>
      </c>
      <c r="F1876" s="161" t="str">
        <f ca="1">IF(ISERROR($S1876),"",OFFSET('Smelter Reference List'!$E$4,$S1876-4,0))</f>
        <v/>
      </c>
      <c r="G1876" s="161" t="str">
        <f ca="1">IF(C1876=$U$4,"Enter smelter details", IF(ISERROR($S1876),"",OFFSET('Smelter Reference List'!$F$4,$S1876-4,0)))</f>
        <v/>
      </c>
      <c r="H1876" s="247" t="str">
        <f ca="1">IF(ISERROR($S1876),"",OFFSET('Smelter Reference List'!$G$4,$S1876-4,0))</f>
        <v/>
      </c>
      <c r="I1876" s="248" t="str">
        <f ca="1">IF(ISERROR($S1876),"",OFFSET('Smelter Reference List'!$H$4,$S1876-4,0))</f>
        <v/>
      </c>
      <c r="J1876" s="248" t="str">
        <f ca="1">IF(ISERROR($S1876),"",OFFSET('Smelter Reference List'!$I$4,$S1876-4,0))</f>
        <v/>
      </c>
      <c r="K1876" s="245"/>
      <c r="L1876" s="245"/>
      <c r="M1876" s="245"/>
      <c r="N1876" s="245"/>
      <c r="O1876" s="245"/>
      <c r="P1876" s="245"/>
      <c r="Q1876" s="246"/>
      <c r="R1876" s="233"/>
      <c r="S1876" s="234" t="e">
        <f>IF(C1876="",NA(),MATCH($B1876&amp;$C1876,'Smelter Reference List'!$J:$J,0))</f>
        <v>#N/A</v>
      </c>
      <c r="T1876" s="235"/>
      <c r="U1876" s="235">
        <f t="shared" ca="1" si="58"/>
        <v>0</v>
      </c>
      <c r="V1876" s="235"/>
      <c r="W1876" s="235"/>
      <c r="Y1876" s="228" t="str">
        <f t="shared" si="59"/>
        <v/>
      </c>
    </row>
    <row r="1877" spans="1:25" s="228" customFormat="1" ht="20.25">
      <c r="A1877" s="257"/>
      <c r="B1877" s="232" t="str">
        <f>IF(LEN(A1877)=0,"",INDEX('Smelter Reference List'!$A:$A,MATCH($A1877,'Smelter Reference List'!$E:$E,0)))</f>
        <v/>
      </c>
      <c r="C1877" s="297" t="str">
        <f>IF(LEN(A1877)=0,"",INDEX('Smelter Reference List'!$C:$C,MATCH($A1877,'Smelter Reference List'!$E:$E,0)))</f>
        <v/>
      </c>
      <c r="D1877" s="161" t="str">
        <f ca="1">IF(ISERROR($S1877),"",OFFSET('Smelter Reference List'!$C$4,$S1877-4,0)&amp;"")</f>
        <v/>
      </c>
      <c r="E1877" s="161" t="str">
        <f ca="1">IF(ISERROR($S1877),"",OFFSET('Smelter Reference List'!$D$4,$S1877-4,0)&amp;"")</f>
        <v/>
      </c>
      <c r="F1877" s="161" t="str">
        <f ca="1">IF(ISERROR($S1877),"",OFFSET('Smelter Reference List'!$E$4,$S1877-4,0))</f>
        <v/>
      </c>
      <c r="G1877" s="161" t="str">
        <f ca="1">IF(C1877=$U$4,"Enter smelter details", IF(ISERROR($S1877),"",OFFSET('Smelter Reference List'!$F$4,$S1877-4,0)))</f>
        <v/>
      </c>
      <c r="H1877" s="247" t="str">
        <f ca="1">IF(ISERROR($S1877),"",OFFSET('Smelter Reference List'!$G$4,$S1877-4,0))</f>
        <v/>
      </c>
      <c r="I1877" s="248" t="str">
        <f ca="1">IF(ISERROR($S1877),"",OFFSET('Smelter Reference List'!$H$4,$S1877-4,0))</f>
        <v/>
      </c>
      <c r="J1877" s="248" t="str">
        <f ca="1">IF(ISERROR($S1877),"",OFFSET('Smelter Reference List'!$I$4,$S1877-4,0))</f>
        <v/>
      </c>
      <c r="K1877" s="245"/>
      <c r="L1877" s="245"/>
      <c r="M1877" s="245"/>
      <c r="N1877" s="245"/>
      <c r="O1877" s="245"/>
      <c r="P1877" s="245"/>
      <c r="Q1877" s="246"/>
      <c r="R1877" s="233"/>
      <c r="S1877" s="234" t="e">
        <f>IF(C1877="",NA(),MATCH($B1877&amp;$C1877,'Smelter Reference List'!$J:$J,0))</f>
        <v>#N/A</v>
      </c>
      <c r="T1877" s="235"/>
      <c r="U1877" s="235">
        <f t="shared" ca="1" si="58"/>
        <v>0</v>
      </c>
      <c r="V1877" s="235"/>
      <c r="W1877" s="235"/>
      <c r="Y1877" s="228" t="str">
        <f t="shared" si="59"/>
        <v/>
      </c>
    </row>
    <row r="1878" spans="1:25" s="228" customFormat="1" ht="20.25">
      <c r="A1878" s="257"/>
      <c r="B1878" s="232" t="str">
        <f>IF(LEN(A1878)=0,"",INDEX('Smelter Reference List'!$A:$A,MATCH($A1878,'Smelter Reference List'!$E:$E,0)))</f>
        <v/>
      </c>
      <c r="C1878" s="297" t="str">
        <f>IF(LEN(A1878)=0,"",INDEX('Smelter Reference List'!$C:$C,MATCH($A1878,'Smelter Reference List'!$E:$E,0)))</f>
        <v/>
      </c>
      <c r="D1878" s="161" t="str">
        <f ca="1">IF(ISERROR($S1878),"",OFFSET('Smelter Reference List'!$C$4,$S1878-4,0)&amp;"")</f>
        <v/>
      </c>
      <c r="E1878" s="161" t="str">
        <f ca="1">IF(ISERROR($S1878),"",OFFSET('Smelter Reference List'!$D$4,$S1878-4,0)&amp;"")</f>
        <v/>
      </c>
      <c r="F1878" s="161" t="str">
        <f ca="1">IF(ISERROR($S1878),"",OFFSET('Smelter Reference List'!$E$4,$S1878-4,0))</f>
        <v/>
      </c>
      <c r="G1878" s="161" t="str">
        <f ca="1">IF(C1878=$U$4,"Enter smelter details", IF(ISERROR($S1878),"",OFFSET('Smelter Reference List'!$F$4,$S1878-4,0)))</f>
        <v/>
      </c>
      <c r="H1878" s="247" t="str">
        <f ca="1">IF(ISERROR($S1878),"",OFFSET('Smelter Reference List'!$G$4,$S1878-4,0))</f>
        <v/>
      </c>
      <c r="I1878" s="248" t="str">
        <f ca="1">IF(ISERROR($S1878),"",OFFSET('Smelter Reference List'!$H$4,$S1878-4,0))</f>
        <v/>
      </c>
      <c r="J1878" s="248" t="str">
        <f ca="1">IF(ISERROR($S1878),"",OFFSET('Smelter Reference List'!$I$4,$S1878-4,0))</f>
        <v/>
      </c>
      <c r="K1878" s="245"/>
      <c r="L1878" s="245"/>
      <c r="M1878" s="245"/>
      <c r="N1878" s="245"/>
      <c r="O1878" s="245"/>
      <c r="P1878" s="245"/>
      <c r="Q1878" s="246"/>
      <c r="R1878" s="233"/>
      <c r="S1878" s="234" t="e">
        <f>IF(C1878="",NA(),MATCH($B1878&amp;$C1878,'Smelter Reference List'!$J:$J,0))</f>
        <v>#N/A</v>
      </c>
      <c r="T1878" s="235"/>
      <c r="U1878" s="235">
        <f t="shared" ca="1" si="58"/>
        <v>0</v>
      </c>
      <c r="V1878" s="235"/>
      <c r="W1878" s="235"/>
      <c r="Y1878" s="228" t="str">
        <f t="shared" si="59"/>
        <v/>
      </c>
    </row>
    <row r="1879" spans="1:25" s="228" customFormat="1" ht="20.25">
      <c r="A1879" s="257"/>
      <c r="B1879" s="232" t="str">
        <f>IF(LEN(A1879)=0,"",INDEX('Smelter Reference List'!$A:$A,MATCH($A1879,'Smelter Reference List'!$E:$E,0)))</f>
        <v/>
      </c>
      <c r="C1879" s="297" t="str">
        <f>IF(LEN(A1879)=0,"",INDEX('Smelter Reference List'!$C:$C,MATCH($A1879,'Smelter Reference List'!$E:$E,0)))</f>
        <v/>
      </c>
      <c r="D1879" s="161" t="str">
        <f ca="1">IF(ISERROR($S1879),"",OFFSET('Smelter Reference List'!$C$4,$S1879-4,0)&amp;"")</f>
        <v/>
      </c>
      <c r="E1879" s="161" t="str">
        <f ca="1">IF(ISERROR($S1879),"",OFFSET('Smelter Reference List'!$D$4,$S1879-4,0)&amp;"")</f>
        <v/>
      </c>
      <c r="F1879" s="161" t="str">
        <f ca="1">IF(ISERROR($S1879),"",OFFSET('Smelter Reference List'!$E$4,$S1879-4,0))</f>
        <v/>
      </c>
      <c r="G1879" s="161" t="str">
        <f ca="1">IF(C1879=$U$4,"Enter smelter details", IF(ISERROR($S1879),"",OFFSET('Smelter Reference List'!$F$4,$S1879-4,0)))</f>
        <v/>
      </c>
      <c r="H1879" s="247" t="str">
        <f ca="1">IF(ISERROR($S1879),"",OFFSET('Smelter Reference List'!$G$4,$S1879-4,0))</f>
        <v/>
      </c>
      <c r="I1879" s="248" t="str">
        <f ca="1">IF(ISERROR($S1879),"",OFFSET('Smelter Reference List'!$H$4,$S1879-4,0))</f>
        <v/>
      </c>
      <c r="J1879" s="248" t="str">
        <f ca="1">IF(ISERROR($S1879),"",OFFSET('Smelter Reference List'!$I$4,$S1879-4,0))</f>
        <v/>
      </c>
      <c r="K1879" s="245"/>
      <c r="L1879" s="245"/>
      <c r="M1879" s="245"/>
      <c r="N1879" s="245"/>
      <c r="O1879" s="245"/>
      <c r="P1879" s="245"/>
      <c r="Q1879" s="246"/>
      <c r="R1879" s="233"/>
      <c r="S1879" s="234" t="e">
        <f>IF(C1879="",NA(),MATCH($B1879&amp;$C1879,'Smelter Reference List'!$J:$J,0))</f>
        <v>#N/A</v>
      </c>
      <c r="T1879" s="235"/>
      <c r="U1879" s="235">
        <f t="shared" ca="1" si="58"/>
        <v>0</v>
      </c>
      <c r="V1879" s="235"/>
      <c r="W1879" s="235"/>
      <c r="Y1879" s="228" t="str">
        <f t="shared" si="59"/>
        <v/>
      </c>
    </row>
    <row r="1880" spans="1:25" s="228" customFormat="1" ht="20.25">
      <c r="A1880" s="257"/>
      <c r="B1880" s="232" t="str">
        <f>IF(LEN(A1880)=0,"",INDEX('Smelter Reference List'!$A:$A,MATCH($A1880,'Smelter Reference List'!$E:$E,0)))</f>
        <v/>
      </c>
      <c r="C1880" s="297" t="str">
        <f>IF(LEN(A1880)=0,"",INDEX('Smelter Reference List'!$C:$C,MATCH($A1880,'Smelter Reference List'!$E:$E,0)))</f>
        <v/>
      </c>
      <c r="D1880" s="161" t="str">
        <f ca="1">IF(ISERROR($S1880),"",OFFSET('Smelter Reference List'!$C$4,$S1880-4,0)&amp;"")</f>
        <v/>
      </c>
      <c r="E1880" s="161" t="str">
        <f ca="1">IF(ISERROR($S1880),"",OFFSET('Smelter Reference List'!$D$4,$S1880-4,0)&amp;"")</f>
        <v/>
      </c>
      <c r="F1880" s="161" t="str">
        <f ca="1">IF(ISERROR($S1880),"",OFFSET('Smelter Reference List'!$E$4,$S1880-4,0))</f>
        <v/>
      </c>
      <c r="G1880" s="161" t="str">
        <f ca="1">IF(C1880=$U$4,"Enter smelter details", IF(ISERROR($S1880),"",OFFSET('Smelter Reference List'!$F$4,$S1880-4,0)))</f>
        <v/>
      </c>
      <c r="H1880" s="247" t="str">
        <f ca="1">IF(ISERROR($S1880),"",OFFSET('Smelter Reference List'!$G$4,$S1880-4,0))</f>
        <v/>
      </c>
      <c r="I1880" s="248" t="str">
        <f ca="1">IF(ISERROR($S1880),"",OFFSET('Smelter Reference List'!$H$4,$S1880-4,0))</f>
        <v/>
      </c>
      <c r="J1880" s="248" t="str">
        <f ca="1">IF(ISERROR($S1880),"",OFFSET('Smelter Reference List'!$I$4,$S1880-4,0))</f>
        <v/>
      </c>
      <c r="K1880" s="245"/>
      <c r="L1880" s="245"/>
      <c r="M1880" s="245"/>
      <c r="N1880" s="245"/>
      <c r="O1880" s="245"/>
      <c r="P1880" s="245"/>
      <c r="Q1880" s="246"/>
      <c r="R1880" s="233"/>
      <c r="S1880" s="234" t="e">
        <f>IF(C1880="",NA(),MATCH($B1880&amp;$C1880,'Smelter Reference List'!$J:$J,0))</f>
        <v>#N/A</v>
      </c>
      <c r="T1880" s="235"/>
      <c r="U1880" s="235">
        <f t="shared" ca="1" si="58"/>
        <v>0</v>
      </c>
      <c r="V1880" s="235"/>
      <c r="W1880" s="235"/>
      <c r="Y1880" s="228" t="str">
        <f t="shared" si="59"/>
        <v/>
      </c>
    </row>
    <row r="1881" spans="1:25" s="228" customFormat="1" ht="20.25">
      <c r="A1881" s="257"/>
      <c r="B1881" s="232" t="str">
        <f>IF(LEN(A1881)=0,"",INDEX('Smelter Reference List'!$A:$A,MATCH($A1881,'Smelter Reference List'!$E:$E,0)))</f>
        <v/>
      </c>
      <c r="C1881" s="297" t="str">
        <f>IF(LEN(A1881)=0,"",INDEX('Smelter Reference List'!$C:$C,MATCH($A1881,'Smelter Reference List'!$E:$E,0)))</f>
        <v/>
      </c>
      <c r="D1881" s="161" t="str">
        <f ca="1">IF(ISERROR($S1881),"",OFFSET('Smelter Reference List'!$C$4,$S1881-4,0)&amp;"")</f>
        <v/>
      </c>
      <c r="E1881" s="161" t="str">
        <f ca="1">IF(ISERROR($S1881),"",OFFSET('Smelter Reference List'!$D$4,$S1881-4,0)&amp;"")</f>
        <v/>
      </c>
      <c r="F1881" s="161" t="str">
        <f ca="1">IF(ISERROR($S1881),"",OFFSET('Smelter Reference List'!$E$4,$S1881-4,0))</f>
        <v/>
      </c>
      <c r="G1881" s="161" t="str">
        <f ca="1">IF(C1881=$U$4,"Enter smelter details", IF(ISERROR($S1881),"",OFFSET('Smelter Reference List'!$F$4,$S1881-4,0)))</f>
        <v/>
      </c>
      <c r="H1881" s="247" t="str">
        <f ca="1">IF(ISERROR($S1881),"",OFFSET('Smelter Reference List'!$G$4,$S1881-4,0))</f>
        <v/>
      </c>
      <c r="I1881" s="248" t="str">
        <f ca="1">IF(ISERROR($S1881),"",OFFSET('Smelter Reference List'!$H$4,$S1881-4,0))</f>
        <v/>
      </c>
      <c r="J1881" s="248" t="str">
        <f ca="1">IF(ISERROR($S1881),"",OFFSET('Smelter Reference List'!$I$4,$S1881-4,0))</f>
        <v/>
      </c>
      <c r="K1881" s="245"/>
      <c r="L1881" s="245"/>
      <c r="M1881" s="245"/>
      <c r="N1881" s="245"/>
      <c r="O1881" s="245"/>
      <c r="P1881" s="245"/>
      <c r="Q1881" s="246"/>
      <c r="R1881" s="233"/>
      <c r="S1881" s="234" t="e">
        <f>IF(C1881="",NA(),MATCH($B1881&amp;$C1881,'Smelter Reference List'!$J:$J,0))</f>
        <v>#N/A</v>
      </c>
      <c r="T1881" s="235"/>
      <c r="U1881" s="235">
        <f t="shared" ca="1" si="58"/>
        <v>0</v>
      </c>
      <c r="V1881" s="235"/>
      <c r="W1881" s="235"/>
      <c r="Y1881" s="228" t="str">
        <f t="shared" si="59"/>
        <v/>
      </c>
    </row>
    <row r="1882" spans="1:25" s="228" customFormat="1" ht="20.25">
      <c r="A1882" s="257"/>
      <c r="B1882" s="232" t="str">
        <f>IF(LEN(A1882)=0,"",INDEX('Smelter Reference List'!$A:$A,MATCH($A1882,'Smelter Reference List'!$E:$E,0)))</f>
        <v/>
      </c>
      <c r="C1882" s="297" t="str">
        <f>IF(LEN(A1882)=0,"",INDEX('Smelter Reference List'!$C:$C,MATCH($A1882,'Smelter Reference List'!$E:$E,0)))</f>
        <v/>
      </c>
      <c r="D1882" s="161" t="str">
        <f ca="1">IF(ISERROR($S1882),"",OFFSET('Smelter Reference List'!$C$4,$S1882-4,0)&amp;"")</f>
        <v/>
      </c>
      <c r="E1882" s="161" t="str">
        <f ca="1">IF(ISERROR($S1882),"",OFFSET('Smelter Reference List'!$D$4,$S1882-4,0)&amp;"")</f>
        <v/>
      </c>
      <c r="F1882" s="161" t="str">
        <f ca="1">IF(ISERROR($S1882),"",OFFSET('Smelter Reference List'!$E$4,$S1882-4,0))</f>
        <v/>
      </c>
      <c r="G1882" s="161" t="str">
        <f ca="1">IF(C1882=$U$4,"Enter smelter details", IF(ISERROR($S1882),"",OFFSET('Smelter Reference List'!$F$4,$S1882-4,0)))</f>
        <v/>
      </c>
      <c r="H1882" s="247" t="str">
        <f ca="1">IF(ISERROR($S1882),"",OFFSET('Smelter Reference List'!$G$4,$S1882-4,0))</f>
        <v/>
      </c>
      <c r="I1882" s="248" t="str">
        <f ca="1">IF(ISERROR($S1882),"",OFFSET('Smelter Reference List'!$H$4,$S1882-4,0))</f>
        <v/>
      </c>
      <c r="J1882" s="248" t="str">
        <f ca="1">IF(ISERROR($S1882),"",OFFSET('Smelter Reference List'!$I$4,$S1882-4,0))</f>
        <v/>
      </c>
      <c r="K1882" s="245"/>
      <c r="L1882" s="245"/>
      <c r="M1882" s="245"/>
      <c r="N1882" s="245"/>
      <c r="O1882" s="245"/>
      <c r="P1882" s="245"/>
      <c r="Q1882" s="246"/>
      <c r="R1882" s="233"/>
      <c r="S1882" s="234" t="e">
        <f>IF(C1882="",NA(),MATCH($B1882&amp;$C1882,'Smelter Reference List'!$J:$J,0))</f>
        <v>#N/A</v>
      </c>
      <c r="T1882" s="235"/>
      <c r="U1882" s="235">
        <f t="shared" ca="1" si="58"/>
        <v>0</v>
      </c>
      <c r="V1882" s="235"/>
      <c r="W1882" s="235"/>
      <c r="Y1882" s="228" t="str">
        <f t="shared" si="59"/>
        <v/>
      </c>
    </row>
    <row r="1883" spans="1:25" s="228" customFormat="1" ht="20.25">
      <c r="A1883" s="257"/>
      <c r="B1883" s="232" t="str">
        <f>IF(LEN(A1883)=0,"",INDEX('Smelter Reference List'!$A:$A,MATCH($A1883,'Smelter Reference List'!$E:$E,0)))</f>
        <v/>
      </c>
      <c r="C1883" s="297" t="str">
        <f>IF(LEN(A1883)=0,"",INDEX('Smelter Reference List'!$C:$C,MATCH($A1883,'Smelter Reference List'!$E:$E,0)))</f>
        <v/>
      </c>
      <c r="D1883" s="161" t="str">
        <f ca="1">IF(ISERROR($S1883),"",OFFSET('Smelter Reference List'!$C$4,$S1883-4,0)&amp;"")</f>
        <v/>
      </c>
      <c r="E1883" s="161" t="str">
        <f ca="1">IF(ISERROR($S1883),"",OFFSET('Smelter Reference List'!$D$4,$S1883-4,0)&amp;"")</f>
        <v/>
      </c>
      <c r="F1883" s="161" t="str">
        <f ca="1">IF(ISERROR($S1883),"",OFFSET('Smelter Reference List'!$E$4,$S1883-4,0))</f>
        <v/>
      </c>
      <c r="G1883" s="161" t="str">
        <f ca="1">IF(C1883=$U$4,"Enter smelter details", IF(ISERROR($S1883),"",OFFSET('Smelter Reference List'!$F$4,$S1883-4,0)))</f>
        <v/>
      </c>
      <c r="H1883" s="247" t="str">
        <f ca="1">IF(ISERROR($S1883),"",OFFSET('Smelter Reference List'!$G$4,$S1883-4,0))</f>
        <v/>
      </c>
      <c r="I1883" s="248" t="str">
        <f ca="1">IF(ISERROR($S1883),"",OFFSET('Smelter Reference List'!$H$4,$S1883-4,0))</f>
        <v/>
      </c>
      <c r="J1883" s="248" t="str">
        <f ca="1">IF(ISERROR($S1883),"",OFFSET('Smelter Reference List'!$I$4,$S1883-4,0))</f>
        <v/>
      </c>
      <c r="K1883" s="245"/>
      <c r="L1883" s="245"/>
      <c r="M1883" s="245"/>
      <c r="N1883" s="245"/>
      <c r="O1883" s="245"/>
      <c r="P1883" s="245"/>
      <c r="Q1883" s="246"/>
      <c r="R1883" s="233"/>
      <c r="S1883" s="234" t="e">
        <f>IF(C1883="",NA(),MATCH($B1883&amp;$C1883,'Smelter Reference List'!$J:$J,0))</f>
        <v>#N/A</v>
      </c>
      <c r="T1883" s="235"/>
      <c r="U1883" s="235">
        <f t="shared" ca="1" si="58"/>
        <v>0</v>
      </c>
      <c r="V1883" s="235"/>
      <c r="W1883" s="235"/>
      <c r="Y1883" s="228" t="str">
        <f t="shared" si="59"/>
        <v/>
      </c>
    </row>
    <row r="1884" spans="1:25" s="228" customFormat="1" ht="20.25">
      <c r="A1884" s="257"/>
      <c r="B1884" s="232" t="str">
        <f>IF(LEN(A1884)=0,"",INDEX('Smelter Reference List'!$A:$A,MATCH($A1884,'Smelter Reference List'!$E:$E,0)))</f>
        <v/>
      </c>
      <c r="C1884" s="297" t="str">
        <f>IF(LEN(A1884)=0,"",INDEX('Smelter Reference List'!$C:$C,MATCH($A1884,'Smelter Reference List'!$E:$E,0)))</f>
        <v/>
      </c>
      <c r="D1884" s="161" t="str">
        <f ca="1">IF(ISERROR($S1884),"",OFFSET('Smelter Reference List'!$C$4,$S1884-4,0)&amp;"")</f>
        <v/>
      </c>
      <c r="E1884" s="161" t="str">
        <f ca="1">IF(ISERROR($S1884),"",OFFSET('Smelter Reference List'!$D$4,$S1884-4,0)&amp;"")</f>
        <v/>
      </c>
      <c r="F1884" s="161" t="str">
        <f ca="1">IF(ISERROR($S1884),"",OFFSET('Smelter Reference List'!$E$4,$S1884-4,0))</f>
        <v/>
      </c>
      <c r="G1884" s="161" t="str">
        <f ca="1">IF(C1884=$U$4,"Enter smelter details", IF(ISERROR($S1884),"",OFFSET('Smelter Reference List'!$F$4,$S1884-4,0)))</f>
        <v/>
      </c>
      <c r="H1884" s="247" t="str">
        <f ca="1">IF(ISERROR($S1884),"",OFFSET('Smelter Reference List'!$G$4,$S1884-4,0))</f>
        <v/>
      </c>
      <c r="I1884" s="248" t="str">
        <f ca="1">IF(ISERROR($S1884),"",OFFSET('Smelter Reference List'!$H$4,$S1884-4,0))</f>
        <v/>
      </c>
      <c r="J1884" s="248" t="str">
        <f ca="1">IF(ISERROR($S1884),"",OFFSET('Smelter Reference List'!$I$4,$S1884-4,0))</f>
        <v/>
      </c>
      <c r="K1884" s="245"/>
      <c r="L1884" s="245"/>
      <c r="M1884" s="245"/>
      <c r="N1884" s="245"/>
      <c r="O1884" s="245"/>
      <c r="P1884" s="245"/>
      <c r="Q1884" s="246"/>
      <c r="R1884" s="233"/>
      <c r="S1884" s="234" t="e">
        <f>IF(C1884="",NA(),MATCH($B1884&amp;$C1884,'Smelter Reference List'!$J:$J,0))</f>
        <v>#N/A</v>
      </c>
      <c r="T1884" s="235"/>
      <c r="U1884" s="235">
        <f t="shared" ca="1" si="58"/>
        <v>0</v>
      </c>
      <c r="V1884" s="235"/>
      <c r="W1884" s="235"/>
      <c r="Y1884" s="228" t="str">
        <f t="shared" si="59"/>
        <v/>
      </c>
    </row>
    <row r="1885" spans="1:25" s="228" customFormat="1" ht="20.25">
      <c r="A1885" s="257"/>
      <c r="B1885" s="232" t="str">
        <f>IF(LEN(A1885)=0,"",INDEX('Smelter Reference List'!$A:$A,MATCH($A1885,'Smelter Reference List'!$E:$E,0)))</f>
        <v/>
      </c>
      <c r="C1885" s="297" t="str">
        <f>IF(LEN(A1885)=0,"",INDEX('Smelter Reference List'!$C:$C,MATCH($A1885,'Smelter Reference List'!$E:$E,0)))</f>
        <v/>
      </c>
      <c r="D1885" s="161" t="str">
        <f ca="1">IF(ISERROR($S1885),"",OFFSET('Smelter Reference List'!$C$4,$S1885-4,0)&amp;"")</f>
        <v/>
      </c>
      <c r="E1885" s="161" t="str">
        <f ca="1">IF(ISERROR($S1885),"",OFFSET('Smelter Reference List'!$D$4,$S1885-4,0)&amp;"")</f>
        <v/>
      </c>
      <c r="F1885" s="161" t="str">
        <f ca="1">IF(ISERROR($S1885),"",OFFSET('Smelter Reference List'!$E$4,$S1885-4,0))</f>
        <v/>
      </c>
      <c r="G1885" s="161" t="str">
        <f ca="1">IF(C1885=$U$4,"Enter smelter details", IF(ISERROR($S1885),"",OFFSET('Smelter Reference List'!$F$4,$S1885-4,0)))</f>
        <v/>
      </c>
      <c r="H1885" s="247" t="str">
        <f ca="1">IF(ISERROR($S1885),"",OFFSET('Smelter Reference List'!$G$4,$S1885-4,0))</f>
        <v/>
      </c>
      <c r="I1885" s="248" t="str">
        <f ca="1">IF(ISERROR($S1885),"",OFFSET('Smelter Reference List'!$H$4,$S1885-4,0))</f>
        <v/>
      </c>
      <c r="J1885" s="248" t="str">
        <f ca="1">IF(ISERROR($S1885),"",OFFSET('Smelter Reference List'!$I$4,$S1885-4,0))</f>
        <v/>
      </c>
      <c r="K1885" s="245"/>
      <c r="L1885" s="245"/>
      <c r="M1885" s="245"/>
      <c r="N1885" s="245"/>
      <c r="O1885" s="245"/>
      <c r="P1885" s="245"/>
      <c r="Q1885" s="246"/>
      <c r="R1885" s="233"/>
      <c r="S1885" s="234" t="e">
        <f>IF(C1885="",NA(),MATCH($B1885&amp;$C1885,'Smelter Reference List'!$J:$J,0))</f>
        <v>#N/A</v>
      </c>
      <c r="T1885" s="235"/>
      <c r="U1885" s="235">
        <f t="shared" ca="1" si="58"/>
        <v>0</v>
      </c>
      <c r="V1885" s="235"/>
      <c r="W1885" s="235"/>
      <c r="Y1885" s="228" t="str">
        <f t="shared" si="59"/>
        <v/>
      </c>
    </row>
    <row r="1886" spans="1:25" s="228" customFormat="1" ht="20.25">
      <c r="A1886" s="257"/>
      <c r="B1886" s="232" t="str">
        <f>IF(LEN(A1886)=0,"",INDEX('Smelter Reference List'!$A:$A,MATCH($A1886,'Smelter Reference List'!$E:$E,0)))</f>
        <v/>
      </c>
      <c r="C1886" s="297" t="str">
        <f>IF(LEN(A1886)=0,"",INDEX('Smelter Reference List'!$C:$C,MATCH($A1886,'Smelter Reference List'!$E:$E,0)))</f>
        <v/>
      </c>
      <c r="D1886" s="161" t="str">
        <f ca="1">IF(ISERROR($S1886),"",OFFSET('Smelter Reference List'!$C$4,$S1886-4,0)&amp;"")</f>
        <v/>
      </c>
      <c r="E1886" s="161" t="str">
        <f ca="1">IF(ISERROR($S1886),"",OFFSET('Smelter Reference List'!$D$4,$S1886-4,0)&amp;"")</f>
        <v/>
      </c>
      <c r="F1886" s="161" t="str">
        <f ca="1">IF(ISERROR($S1886),"",OFFSET('Smelter Reference List'!$E$4,$S1886-4,0))</f>
        <v/>
      </c>
      <c r="G1886" s="161" t="str">
        <f ca="1">IF(C1886=$U$4,"Enter smelter details", IF(ISERROR($S1886),"",OFFSET('Smelter Reference List'!$F$4,$S1886-4,0)))</f>
        <v/>
      </c>
      <c r="H1886" s="247" t="str">
        <f ca="1">IF(ISERROR($S1886),"",OFFSET('Smelter Reference List'!$G$4,$S1886-4,0))</f>
        <v/>
      </c>
      <c r="I1886" s="248" t="str">
        <f ca="1">IF(ISERROR($S1886),"",OFFSET('Smelter Reference List'!$H$4,$S1886-4,0))</f>
        <v/>
      </c>
      <c r="J1886" s="248" t="str">
        <f ca="1">IF(ISERROR($S1886),"",OFFSET('Smelter Reference List'!$I$4,$S1886-4,0))</f>
        <v/>
      </c>
      <c r="K1886" s="245"/>
      <c r="L1886" s="245"/>
      <c r="M1886" s="245"/>
      <c r="N1886" s="245"/>
      <c r="O1886" s="245"/>
      <c r="P1886" s="245"/>
      <c r="Q1886" s="246"/>
      <c r="R1886" s="233"/>
      <c r="S1886" s="234" t="e">
        <f>IF(C1886="",NA(),MATCH($B1886&amp;$C1886,'Smelter Reference List'!$J:$J,0))</f>
        <v>#N/A</v>
      </c>
      <c r="T1886" s="235"/>
      <c r="U1886" s="235">
        <f t="shared" ca="1" si="58"/>
        <v>0</v>
      </c>
      <c r="V1886" s="235"/>
      <c r="W1886" s="235"/>
      <c r="Y1886" s="228" t="str">
        <f t="shared" si="59"/>
        <v/>
      </c>
    </row>
    <row r="1887" spans="1:25" s="228" customFormat="1" ht="20.25">
      <c r="A1887" s="257"/>
      <c r="B1887" s="232" t="str">
        <f>IF(LEN(A1887)=0,"",INDEX('Smelter Reference List'!$A:$A,MATCH($A1887,'Smelter Reference List'!$E:$E,0)))</f>
        <v/>
      </c>
      <c r="C1887" s="297" t="str">
        <f>IF(LEN(A1887)=0,"",INDEX('Smelter Reference List'!$C:$C,MATCH($A1887,'Smelter Reference List'!$E:$E,0)))</f>
        <v/>
      </c>
      <c r="D1887" s="161" t="str">
        <f ca="1">IF(ISERROR($S1887),"",OFFSET('Smelter Reference List'!$C$4,$S1887-4,0)&amp;"")</f>
        <v/>
      </c>
      <c r="E1887" s="161" t="str">
        <f ca="1">IF(ISERROR($S1887),"",OFFSET('Smelter Reference List'!$D$4,$S1887-4,0)&amp;"")</f>
        <v/>
      </c>
      <c r="F1887" s="161" t="str">
        <f ca="1">IF(ISERROR($S1887),"",OFFSET('Smelter Reference List'!$E$4,$S1887-4,0))</f>
        <v/>
      </c>
      <c r="G1887" s="161" t="str">
        <f ca="1">IF(C1887=$U$4,"Enter smelter details", IF(ISERROR($S1887),"",OFFSET('Smelter Reference List'!$F$4,$S1887-4,0)))</f>
        <v/>
      </c>
      <c r="H1887" s="247" t="str">
        <f ca="1">IF(ISERROR($S1887),"",OFFSET('Smelter Reference List'!$G$4,$S1887-4,0))</f>
        <v/>
      </c>
      <c r="I1887" s="248" t="str">
        <f ca="1">IF(ISERROR($S1887),"",OFFSET('Smelter Reference List'!$H$4,$S1887-4,0))</f>
        <v/>
      </c>
      <c r="J1887" s="248" t="str">
        <f ca="1">IF(ISERROR($S1887),"",OFFSET('Smelter Reference List'!$I$4,$S1887-4,0))</f>
        <v/>
      </c>
      <c r="K1887" s="245"/>
      <c r="L1887" s="245"/>
      <c r="M1887" s="245"/>
      <c r="N1887" s="245"/>
      <c r="O1887" s="245"/>
      <c r="P1887" s="245"/>
      <c r="Q1887" s="246"/>
      <c r="R1887" s="233"/>
      <c r="S1887" s="234" t="e">
        <f>IF(C1887="",NA(),MATCH($B1887&amp;$C1887,'Smelter Reference List'!$J:$J,0))</f>
        <v>#N/A</v>
      </c>
      <c r="T1887" s="235"/>
      <c r="U1887" s="235">
        <f t="shared" ca="1" si="58"/>
        <v>0</v>
      </c>
      <c r="V1887" s="235"/>
      <c r="W1887" s="235"/>
      <c r="Y1887" s="228" t="str">
        <f t="shared" si="59"/>
        <v/>
      </c>
    </row>
    <row r="1888" spans="1:25" s="228" customFormat="1" ht="20.25">
      <c r="A1888" s="257"/>
      <c r="B1888" s="232" t="str">
        <f>IF(LEN(A1888)=0,"",INDEX('Smelter Reference List'!$A:$A,MATCH($A1888,'Smelter Reference List'!$E:$E,0)))</f>
        <v/>
      </c>
      <c r="C1888" s="297" t="str">
        <f>IF(LEN(A1888)=0,"",INDEX('Smelter Reference List'!$C:$C,MATCH($A1888,'Smelter Reference List'!$E:$E,0)))</f>
        <v/>
      </c>
      <c r="D1888" s="161" t="str">
        <f ca="1">IF(ISERROR($S1888),"",OFFSET('Smelter Reference List'!$C$4,$S1888-4,0)&amp;"")</f>
        <v/>
      </c>
      <c r="E1888" s="161" t="str">
        <f ca="1">IF(ISERROR($S1888),"",OFFSET('Smelter Reference List'!$D$4,$S1888-4,0)&amp;"")</f>
        <v/>
      </c>
      <c r="F1888" s="161" t="str">
        <f ca="1">IF(ISERROR($S1888),"",OFFSET('Smelter Reference List'!$E$4,$S1888-4,0))</f>
        <v/>
      </c>
      <c r="G1888" s="161" t="str">
        <f ca="1">IF(C1888=$U$4,"Enter smelter details", IF(ISERROR($S1888),"",OFFSET('Smelter Reference List'!$F$4,$S1888-4,0)))</f>
        <v/>
      </c>
      <c r="H1888" s="247" t="str">
        <f ca="1">IF(ISERROR($S1888),"",OFFSET('Smelter Reference List'!$G$4,$S1888-4,0))</f>
        <v/>
      </c>
      <c r="I1888" s="248" t="str">
        <f ca="1">IF(ISERROR($S1888),"",OFFSET('Smelter Reference List'!$H$4,$S1888-4,0))</f>
        <v/>
      </c>
      <c r="J1888" s="248" t="str">
        <f ca="1">IF(ISERROR($S1888),"",OFFSET('Smelter Reference List'!$I$4,$S1888-4,0))</f>
        <v/>
      </c>
      <c r="K1888" s="245"/>
      <c r="L1888" s="245"/>
      <c r="M1888" s="245"/>
      <c r="N1888" s="245"/>
      <c r="O1888" s="245"/>
      <c r="P1888" s="245"/>
      <c r="Q1888" s="246"/>
      <c r="R1888" s="233"/>
      <c r="S1888" s="234" t="e">
        <f>IF(C1888="",NA(),MATCH($B1888&amp;$C1888,'Smelter Reference List'!$J:$J,0))</f>
        <v>#N/A</v>
      </c>
      <c r="T1888" s="235"/>
      <c r="U1888" s="235">
        <f t="shared" ca="1" si="58"/>
        <v>0</v>
      </c>
      <c r="V1888" s="235"/>
      <c r="W1888" s="235"/>
      <c r="Y1888" s="228" t="str">
        <f t="shared" si="59"/>
        <v/>
      </c>
    </row>
    <row r="1889" spans="1:25" s="228" customFormat="1" ht="20.25">
      <c r="A1889" s="257"/>
      <c r="B1889" s="232" t="str">
        <f>IF(LEN(A1889)=0,"",INDEX('Smelter Reference List'!$A:$A,MATCH($A1889,'Smelter Reference List'!$E:$E,0)))</f>
        <v/>
      </c>
      <c r="C1889" s="297" t="str">
        <f>IF(LEN(A1889)=0,"",INDEX('Smelter Reference List'!$C:$C,MATCH($A1889,'Smelter Reference List'!$E:$E,0)))</f>
        <v/>
      </c>
      <c r="D1889" s="161" t="str">
        <f ca="1">IF(ISERROR($S1889),"",OFFSET('Smelter Reference List'!$C$4,$S1889-4,0)&amp;"")</f>
        <v/>
      </c>
      <c r="E1889" s="161" t="str">
        <f ca="1">IF(ISERROR($S1889),"",OFFSET('Smelter Reference List'!$D$4,$S1889-4,0)&amp;"")</f>
        <v/>
      </c>
      <c r="F1889" s="161" t="str">
        <f ca="1">IF(ISERROR($S1889),"",OFFSET('Smelter Reference List'!$E$4,$S1889-4,0))</f>
        <v/>
      </c>
      <c r="G1889" s="161" t="str">
        <f ca="1">IF(C1889=$U$4,"Enter smelter details", IF(ISERROR($S1889),"",OFFSET('Smelter Reference List'!$F$4,$S1889-4,0)))</f>
        <v/>
      </c>
      <c r="H1889" s="247" t="str">
        <f ca="1">IF(ISERROR($S1889),"",OFFSET('Smelter Reference List'!$G$4,$S1889-4,0))</f>
        <v/>
      </c>
      <c r="I1889" s="248" t="str">
        <f ca="1">IF(ISERROR($S1889),"",OFFSET('Smelter Reference List'!$H$4,$S1889-4,0))</f>
        <v/>
      </c>
      <c r="J1889" s="248" t="str">
        <f ca="1">IF(ISERROR($S1889),"",OFFSET('Smelter Reference List'!$I$4,$S1889-4,0))</f>
        <v/>
      </c>
      <c r="K1889" s="245"/>
      <c r="L1889" s="245"/>
      <c r="M1889" s="245"/>
      <c r="N1889" s="245"/>
      <c r="O1889" s="245"/>
      <c r="P1889" s="245"/>
      <c r="Q1889" s="246"/>
      <c r="R1889" s="233"/>
      <c r="S1889" s="234" t="e">
        <f>IF(C1889="",NA(),MATCH($B1889&amp;$C1889,'Smelter Reference List'!$J:$J,0))</f>
        <v>#N/A</v>
      </c>
      <c r="T1889" s="235"/>
      <c r="U1889" s="235">
        <f t="shared" ca="1" si="58"/>
        <v>0</v>
      </c>
      <c r="V1889" s="235"/>
      <c r="W1889" s="235"/>
      <c r="Y1889" s="228" t="str">
        <f t="shared" si="59"/>
        <v/>
      </c>
    </row>
    <row r="1890" spans="1:25" s="228" customFormat="1" ht="20.25">
      <c r="A1890" s="257"/>
      <c r="B1890" s="232" t="str">
        <f>IF(LEN(A1890)=0,"",INDEX('Smelter Reference List'!$A:$A,MATCH($A1890,'Smelter Reference List'!$E:$E,0)))</f>
        <v/>
      </c>
      <c r="C1890" s="297" t="str">
        <f>IF(LEN(A1890)=0,"",INDEX('Smelter Reference List'!$C:$C,MATCH($A1890,'Smelter Reference List'!$E:$E,0)))</f>
        <v/>
      </c>
      <c r="D1890" s="161" t="str">
        <f ca="1">IF(ISERROR($S1890),"",OFFSET('Smelter Reference List'!$C$4,$S1890-4,0)&amp;"")</f>
        <v/>
      </c>
      <c r="E1890" s="161" t="str">
        <f ca="1">IF(ISERROR($S1890),"",OFFSET('Smelter Reference List'!$D$4,$S1890-4,0)&amp;"")</f>
        <v/>
      </c>
      <c r="F1890" s="161" t="str">
        <f ca="1">IF(ISERROR($S1890),"",OFFSET('Smelter Reference List'!$E$4,$S1890-4,0))</f>
        <v/>
      </c>
      <c r="G1890" s="161" t="str">
        <f ca="1">IF(C1890=$U$4,"Enter smelter details", IF(ISERROR($S1890),"",OFFSET('Smelter Reference List'!$F$4,$S1890-4,0)))</f>
        <v/>
      </c>
      <c r="H1890" s="247" t="str">
        <f ca="1">IF(ISERROR($S1890),"",OFFSET('Smelter Reference List'!$G$4,$S1890-4,0))</f>
        <v/>
      </c>
      <c r="I1890" s="248" t="str">
        <f ca="1">IF(ISERROR($S1890),"",OFFSET('Smelter Reference List'!$H$4,$S1890-4,0))</f>
        <v/>
      </c>
      <c r="J1890" s="248" t="str">
        <f ca="1">IF(ISERROR($S1890),"",OFFSET('Smelter Reference List'!$I$4,$S1890-4,0))</f>
        <v/>
      </c>
      <c r="K1890" s="245"/>
      <c r="L1890" s="245"/>
      <c r="M1890" s="245"/>
      <c r="N1890" s="245"/>
      <c r="O1890" s="245"/>
      <c r="P1890" s="245"/>
      <c r="Q1890" s="246"/>
      <c r="R1890" s="233"/>
      <c r="S1890" s="234" t="e">
        <f>IF(C1890="",NA(),MATCH($B1890&amp;$C1890,'Smelter Reference List'!$J:$J,0))</f>
        <v>#N/A</v>
      </c>
      <c r="T1890" s="235"/>
      <c r="U1890" s="235">
        <f t="shared" ca="1" si="58"/>
        <v>0</v>
      </c>
      <c r="V1890" s="235"/>
      <c r="W1890" s="235"/>
      <c r="Y1890" s="228" t="str">
        <f t="shared" si="59"/>
        <v/>
      </c>
    </row>
    <row r="1891" spans="1:25" s="228" customFormat="1" ht="20.25">
      <c r="A1891" s="257"/>
      <c r="B1891" s="232" t="str">
        <f>IF(LEN(A1891)=0,"",INDEX('Smelter Reference List'!$A:$A,MATCH($A1891,'Smelter Reference List'!$E:$E,0)))</f>
        <v/>
      </c>
      <c r="C1891" s="297" t="str">
        <f>IF(LEN(A1891)=0,"",INDEX('Smelter Reference List'!$C:$C,MATCH($A1891,'Smelter Reference List'!$E:$E,0)))</f>
        <v/>
      </c>
      <c r="D1891" s="161" t="str">
        <f ca="1">IF(ISERROR($S1891),"",OFFSET('Smelter Reference List'!$C$4,$S1891-4,0)&amp;"")</f>
        <v/>
      </c>
      <c r="E1891" s="161" t="str">
        <f ca="1">IF(ISERROR($S1891),"",OFFSET('Smelter Reference List'!$D$4,$S1891-4,0)&amp;"")</f>
        <v/>
      </c>
      <c r="F1891" s="161" t="str">
        <f ca="1">IF(ISERROR($S1891),"",OFFSET('Smelter Reference List'!$E$4,$S1891-4,0))</f>
        <v/>
      </c>
      <c r="G1891" s="161" t="str">
        <f ca="1">IF(C1891=$U$4,"Enter smelter details", IF(ISERROR($S1891),"",OFFSET('Smelter Reference List'!$F$4,$S1891-4,0)))</f>
        <v/>
      </c>
      <c r="H1891" s="247" t="str">
        <f ca="1">IF(ISERROR($S1891),"",OFFSET('Smelter Reference List'!$G$4,$S1891-4,0))</f>
        <v/>
      </c>
      <c r="I1891" s="248" t="str">
        <f ca="1">IF(ISERROR($S1891),"",OFFSET('Smelter Reference List'!$H$4,$S1891-4,0))</f>
        <v/>
      </c>
      <c r="J1891" s="248" t="str">
        <f ca="1">IF(ISERROR($S1891),"",OFFSET('Smelter Reference List'!$I$4,$S1891-4,0))</f>
        <v/>
      </c>
      <c r="K1891" s="245"/>
      <c r="L1891" s="245"/>
      <c r="M1891" s="245"/>
      <c r="N1891" s="245"/>
      <c r="O1891" s="245"/>
      <c r="P1891" s="245"/>
      <c r="Q1891" s="246"/>
      <c r="R1891" s="233"/>
      <c r="S1891" s="234" t="e">
        <f>IF(C1891="",NA(),MATCH($B1891&amp;$C1891,'Smelter Reference List'!$J:$J,0))</f>
        <v>#N/A</v>
      </c>
      <c r="T1891" s="235"/>
      <c r="U1891" s="235">
        <f t="shared" ca="1" si="58"/>
        <v>0</v>
      </c>
      <c r="V1891" s="235"/>
      <c r="W1891" s="235"/>
      <c r="Y1891" s="228" t="str">
        <f t="shared" si="59"/>
        <v/>
      </c>
    </row>
    <row r="1892" spans="1:25" s="228" customFormat="1" ht="20.25">
      <c r="A1892" s="257"/>
      <c r="B1892" s="232" t="str">
        <f>IF(LEN(A1892)=0,"",INDEX('Smelter Reference List'!$A:$A,MATCH($A1892,'Smelter Reference List'!$E:$E,0)))</f>
        <v/>
      </c>
      <c r="C1892" s="297" t="str">
        <f>IF(LEN(A1892)=0,"",INDEX('Smelter Reference List'!$C:$C,MATCH($A1892,'Smelter Reference List'!$E:$E,0)))</f>
        <v/>
      </c>
      <c r="D1892" s="161" t="str">
        <f ca="1">IF(ISERROR($S1892),"",OFFSET('Smelter Reference List'!$C$4,$S1892-4,0)&amp;"")</f>
        <v/>
      </c>
      <c r="E1892" s="161" t="str">
        <f ca="1">IF(ISERROR($S1892),"",OFFSET('Smelter Reference List'!$D$4,$S1892-4,0)&amp;"")</f>
        <v/>
      </c>
      <c r="F1892" s="161" t="str">
        <f ca="1">IF(ISERROR($S1892),"",OFFSET('Smelter Reference List'!$E$4,$S1892-4,0))</f>
        <v/>
      </c>
      <c r="G1892" s="161" t="str">
        <f ca="1">IF(C1892=$U$4,"Enter smelter details", IF(ISERROR($S1892),"",OFFSET('Smelter Reference List'!$F$4,$S1892-4,0)))</f>
        <v/>
      </c>
      <c r="H1892" s="247" t="str">
        <f ca="1">IF(ISERROR($S1892),"",OFFSET('Smelter Reference List'!$G$4,$S1892-4,0))</f>
        <v/>
      </c>
      <c r="I1892" s="248" t="str">
        <f ca="1">IF(ISERROR($S1892),"",OFFSET('Smelter Reference List'!$H$4,$S1892-4,0))</f>
        <v/>
      </c>
      <c r="J1892" s="248" t="str">
        <f ca="1">IF(ISERROR($S1892),"",OFFSET('Smelter Reference List'!$I$4,$S1892-4,0))</f>
        <v/>
      </c>
      <c r="K1892" s="245"/>
      <c r="L1892" s="245"/>
      <c r="M1892" s="245"/>
      <c r="N1892" s="245"/>
      <c r="O1892" s="245"/>
      <c r="P1892" s="245"/>
      <c r="Q1892" s="246"/>
      <c r="R1892" s="233"/>
      <c r="S1892" s="234" t="e">
        <f>IF(C1892="",NA(),MATCH($B1892&amp;$C1892,'Smelter Reference List'!$J:$J,0))</f>
        <v>#N/A</v>
      </c>
      <c r="T1892" s="235"/>
      <c r="U1892" s="235">
        <f t="shared" ca="1" si="58"/>
        <v>0</v>
      </c>
      <c r="V1892" s="235"/>
      <c r="W1892" s="235"/>
      <c r="Y1892" s="228" t="str">
        <f t="shared" si="59"/>
        <v/>
      </c>
    </row>
    <row r="1893" spans="1:25" s="228" customFormat="1" ht="20.25">
      <c r="A1893" s="257"/>
      <c r="B1893" s="232" t="str">
        <f>IF(LEN(A1893)=0,"",INDEX('Smelter Reference List'!$A:$A,MATCH($A1893,'Smelter Reference List'!$E:$E,0)))</f>
        <v/>
      </c>
      <c r="C1893" s="297" t="str">
        <f>IF(LEN(A1893)=0,"",INDEX('Smelter Reference List'!$C:$C,MATCH($A1893,'Smelter Reference List'!$E:$E,0)))</f>
        <v/>
      </c>
      <c r="D1893" s="161" t="str">
        <f ca="1">IF(ISERROR($S1893),"",OFFSET('Smelter Reference List'!$C$4,$S1893-4,0)&amp;"")</f>
        <v/>
      </c>
      <c r="E1893" s="161" t="str">
        <f ca="1">IF(ISERROR($S1893),"",OFFSET('Smelter Reference List'!$D$4,$S1893-4,0)&amp;"")</f>
        <v/>
      </c>
      <c r="F1893" s="161" t="str">
        <f ca="1">IF(ISERROR($S1893),"",OFFSET('Smelter Reference List'!$E$4,$S1893-4,0))</f>
        <v/>
      </c>
      <c r="G1893" s="161" t="str">
        <f ca="1">IF(C1893=$U$4,"Enter smelter details", IF(ISERROR($S1893),"",OFFSET('Smelter Reference List'!$F$4,$S1893-4,0)))</f>
        <v/>
      </c>
      <c r="H1893" s="247" t="str">
        <f ca="1">IF(ISERROR($S1893),"",OFFSET('Smelter Reference List'!$G$4,$S1893-4,0))</f>
        <v/>
      </c>
      <c r="I1893" s="248" t="str">
        <f ca="1">IF(ISERROR($S1893),"",OFFSET('Smelter Reference List'!$H$4,$S1893-4,0))</f>
        <v/>
      </c>
      <c r="J1893" s="248" t="str">
        <f ca="1">IF(ISERROR($S1893),"",OFFSET('Smelter Reference List'!$I$4,$S1893-4,0))</f>
        <v/>
      </c>
      <c r="K1893" s="245"/>
      <c r="L1893" s="245"/>
      <c r="M1893" s="245"/>
      <c r="N1893" s="245"/>
      <c r="O1893" s="245"/>
      <c r="P1893" s="245"/>
      <c r="Q1893" s="246"/>
      <c r="R1893" s="233"/>
      <c r="S1893" s="234" t="e">
        <f>IF(C1893="",NA(),MATCH($B1893&amp;$C1893,'Smelter Reference List'!$J:$J,0))</f>
        <v>#N/A</v>
      </c>
      <c r="T1893" s="235"/>
      <c r="U1893" s="235">
        <f t="shared" ca="1" si="58"/>
        <v>0</v>
      </c>
      <c r="V1893" s="235"/>
      <c r="W1893" s="235"/>
      <c r="Y1893" s="228" t="str">
        <f t="shared" si="59"/>
        <v/>
      </c>
    </row>
    <row r="1894" spans="1:25" s="228" customFormat="1" ht="20.25">
      <c r="A1894" s="257"/>
      <c r="B1894" s="232" t="str">
        <f>IF(LEN(A1894)=0,"",INDEX('Smelter Reference List'!$A:$A,MATCH($A1894,'Smelter Reference List'!$E:$E,0)))</f>
        <v/>
      </c>
      <c r="C1894" s="297" t="str">
        <f>IF(LEN(A1894)=0,"",INDEX('Smelter Reference List'!$C:$C,MATCH($A1894,'Smelter Reference List'!$E:$E,0)))</f>
        <v/>
      </c>
      <c r="D1894" s="161" t="str">
        <f ca="1">IF(ISERROR($S1894),"",OFFSET('Smelter Reference List'!$C$4,$S1894-4,0)&amp;"")</f>
        <v/>
      </c>
      <c r="E1894" s="161" t="str">
        <f ca="1">IF(ISERROR($S1894),"",OFFSET('Smelter Reference List'!$D$4,$S1894-4,0)&amp;"")</f>
        <v/>
      </c>
      <c r="F1894" s="161" t="str">
        <f ca="1">IF(ISERROR($S1894),"",OFFSET('Smelter Reference List'!$E$4,$S1894-4,0))</f>
        <v/>
      </c>
      <c r="G1894" s="161" t="str">
        <f ca="1">IF(C1894=$U$4,"Enter smelter details", IF(ISERROR($S1894),"",OFFSET('Smelter Reference List'!$F$4,$S1894-4,0)))</f>
        <v/>
      </c>
      <c r="H1894" s="247" t="str">
        <f ca="1">IF(ISERROR($S1894),"",OFFSET('Smelter Reference List'!$G$4,$S1894-4,0))</f>
        <v/>
      </c>
      <c r="I1894" s="248" t="str">
        <f ca="1">IF(ISERROR($S1894),"",OFFSET('Smelter Reference List'!$H$4,$S1894-4,0))</f>
        <v/>
      </c>
      <c r="J1894" s="248" t="str">
        <f ca="1">IF(ISERROR($S1894),"",OFFSET('Smelter Reference List'!$I$4,$S1894-4,0))</f>
        <v/>
      </c>
      <c r="K1894" s="245"/>
      <c r="L1894" s="245"/>
      <c r="M1894" s="245"/>
      <c r="N1894" s="245"/>
      <c r="O1894" s="245"/>
      <c r="P1894" s="245"/>
      <c r="Q1894" s="246"/>
      <c r="R1894" s="233"/>
      <c r="S1894" s="234" t="e">
        <f>IF(C1894="",NA(),MATCH($B1894&amp;$C1894,'Smelter Reference List'!$J:$J,0))</f>
        <v>#N/A</v>
      </c>
      <c r="T1894" s="235"/>
      <c r="U1894" s="235">
        <f t="shared" ca="1" si="58"/>
        <v>0</v>
      </c>
      <c r="V1894" s="235"/>
      <c r="W1894" s="235"/>
      <c r="Y1894" s="228" t="str">
        <f t="shared" si="59"/>
        <v/>
      </c>
    </row>
    <row r="1895" spans="1:25" s="228" customFormat="1" ht="20.25">
      <c r="A1895" s="257"/>
      <c r="B1895" s="232" t="str">
        <f>IF(LEN(A1895)=0,"",INDEX('Smelter Reference List'!$A:$A,MATCH($A1895,'Smelter Reference List'!$E:$E,0)))</f>
        <v/>
      </c>
      <c r="C1895" s="297" t="str">
        <f>IF(LEN(A1895)=0,"",INDEX('Smelter Reference List'!$C:$C,MATCH($A1895,'Smelter Reference List'!$E:$E,0)))</f>
        <v/>
      </c>
      <c r="D1895" s="161" t="str">
        <f ca="1">IF(ISERROR($S1895),"",OFFSET('Smelter Reference List'!$C$4,$S1895-4,0)&amp;"")</f>
        <v/>
      </c>
      <c r="E1895" s="161" t="str">
        <f ca="1">IF(ISERROR($S1895),"",OFFSET('Smelter Reference List'!$D$4,$S1895-4,0)&amp;"")</f>
        <v/>
      </c>
      <c r="F1895" s="161" t="str">
        <f ca="1">IF(ISERROR($S1895),"",OFFSET('Smelter Reference List'!$E$4,$S1895-4,0))</f>
        <v/>
      </c>
      <c r="G1895" s="161" t="str">
        <f ca="1">IF(C1895=$U$4,"Enter smelter details", IF(ISERROR($S1895),"",OFFSET('Smelter Reference List'!$F$4,$S1895-4,0)))</f>
        <v/>
      </c>
      <c r="H1895" s="247" t="str">
        <f ca="1">IF(ISERROR($S1895),"",OFFSET('Smelter Reference List'!$G$4,$S1895-4,0))</f>
        <v/>
      </c>
      <c r="I1895" s="248" t="str">
        <f ca="1">IF(ISERROR($S1895),"",OFFSET('Smelter Reference List'!$H$4,$S1895-4,0))</f>
        <v/>
      </c>
      <c r="J1895" s="248" t="str">
        <f ca="1">IF(ISERROR($S1895),"",OFFSET('Smelter Reference List'!$I$4,$S1895-4,0))</f>
        <v/>
      </c>
      <c r="K1895" s="245"/>
      <c r="L1895" s="245"/>
      <c r="M1895" s="245"/>
      <c r="N1895" s="245"/>
      <c r="O1895" s="245"/>
      <c r="P1895" s="245"/>
      <c r="Q1895" s="246"/>
      <c r="R1895" s="233"/>
      <c r="S1895" s="234" t="e">
        <f>IF(C1895="",NA(),MATCH($B1895&amp;$C1895,'Smelter Reference List'!$J:$J,0))</f>
        <v>#N/A</v>
      </c>
      <c r="T1895" s="235"/>
      <c r="U1895" s="235">
        <f t="shared" ca="1" si="58"/>
        <v>0</v>
      </c>
      <c r="V1895" s="235"/>
      <c r="W1895" s="235"/>
      <c r="Y1895" s="228" t="str">
        <f t="shared" si="59"/>
        <v/>
      </c>
    </row>
    <row r="1896" spans="1:25" s="228" customFormat="1" ht="20.25">
      <c r="A1896" s="257"/>
      <c r="B1896" s="232" t="str">
        <f>IF(LEN(A1896)=0,"",INDEX('Smelter Reference List'!$A:$A,MATCH($A1896,'Smelter Reference List'!$E:$E,0)))</f>
        <v/>
      </c>
      <c r="C1896" s="297" t="str">
        <f>IF(LEN(A1896)=0,"",INDEX('Smelter Reference List'!$C:$C,MATCH($A1896,'Smelter Reference List'!$E:$E,0)))</f>
        <v/>
      </c>
      <c r="D1896" s="161" t="str">
        <f ca="1">IF(ISERROR($S1896),"",OFFSET('Smelter Reference List'!$C$4,$S1896-4,0)&amp;"")</f>
        <v/>
      </c>
      <c r="E1896" s="161" t="str">
        <f ca="1">IF(ISERROR($S1896),"",OFFSET('Smelter Reference List'!$D$4,$S1896-4,0)&amp;"")</f>
        <v/>
      </c>
      <c r="F1896" s="161" t="str">
        <f ca="1">IF(ISERROR($S1896),"",OFFSET('Smelter Reference List'!$E$4,$S1896-4,0))</f>
        <v/>
      </c>
      <c r="G1896" s="161" t="str">
        <f ca="1">IF(C1896=$U$4,"Enter smelter details", IF(ISERROR($S1896),"",OFFSET('Smelter Reference List'!$F$4,$S1896-4,0)))</f>
        <v/>
      </c>
      <c r="H1896" s="247" t="str">
        <f ca="1">IF(ISERROR($S1896),"",OFFSET('Smelter Reference List'!$G$4,$S1896-4,0))</f>
        <v/>
      </c>
      <c r="I1896" s="248" t="str">
        <f ca="1">IF(ISERROR($S1896),"",OFFSET('Smelter Reference List'!$H$4,$S1896-4,0))</f>
        <v/>
      </c>
      <c r="J1896" s="248" t="str">
        <f ca="1">IF(ISERROR($S1896),"",OFFSET('Smelter Reference List'!$I$4,$S1896-4,0))</f>
        <v/>
      </c>
      <c r="K1896" s="245"/>
      <c r="L1896" s="245"/>
      <c r="M1896" s="245"/>
      <c r="N1896" s="245"/>
      <c r="O1896" s="245"/>
      <c r="P1896" s="245"/>
      <c r="Q1896" s="246"/>
      <c r="R1896" s="233"/>
      <c r="S1896" s="234" t="e">
        <f>IF(C1896="",NA(),MATCH($B1896&amp;$C1896,'Smelter Reference List'!$J:$J,0))</f>
        <v>#N/A</v>
      </c>
      <c r="T1896" s="235"/>
      <c r="U1896" s="235">
        <f t="shared" ca="1" si="58"/>
        <v>0</v>
      </c>
      <c r="V1896" s="235"/>
      <c r="W1896" s="235"/>
      <c r="Y1896" s="228" t="str">
        <f t="shared" si="59"/>
        <v/>
      </c>
    </row>
    <row r="1897" spans="1:25" s="228" customFormat="1" ht="20.25">
      <c r="A1897" s="257"/>
      <c r="B1897" s="232" t="str">
        <f>IF(LEN(A1897)=0,"",INDEX('Smelter Reference List'!$A:$A,MATCH($A1897,'Smelter Reference List'!$E:$E,0)))</f>
        <v/>
      </c>
      <c r="C1897" s="297" t="str">
        <f>IF(LEN(A1897)=0,"",INDEX('Smelter Reference List'!$C:$C,MATCH($A1897,'Smelter Reference List'!$E:$E,0)))</f>
        <v/>
      </c>
      <c r="D1897" s="161" t="str">
        <f ca="1">IF(ISERROR($S1897),"",OFFSET('Smelter Reference List'!$C$4,$S1897-4,0)&amp;"")</f>
        <v/>
      </c>
      <c r="E1897" s="161" t="str">
        <f ca="1">IF(ISERROR($S1897),"",OFFSET('Smelter Reference List'!$D$4,$S1897-4,0)&amp;"")</f>
        <v/>
      </c>
      <c r="F1897" s="161" t="str">
        <f ca="1">IF(ISERROR($S1897),"",OFFSET('Smelter Reference List'!$E$4,$S1897-4,0))</f>
        <v/>
      </c>
      <c r="G1897" s="161" t="str">
        <f ca="1">IF(C1897=$U$4,"Enter smelter details", IF(ISERROR($S1897),"",OFFSET('Smelter Reference List'!$F$4,$S1897-4,0)))</f>
        <v/>
      </c>
      <c r="H1897" s="247" t="str">
        <f ca="1">IF(ISERROR($S1897),"",OFFSET('Smelter Reference List'!$G$4,$S1897-4,0))</f>
        <v/>
      </c>
      <c r="I1897" s="248" t="str">
        <f ca="1">IF(ISERROR($S1897),"",OFFSET('Smelter Reference List'!$H$4,$S1897-4,0))</f>
        <v/>
      </c>
      <c r="J1897" s="248" t="str">
        <f ca="1">IF(ISERROR($S1897),"",OFFSET('Smelter Reference List'!$I$4,$S1897-4,0))</f>
        <v/>
      </c>
      <c r="K1897" s="245"/>
      <c r="L1897" s="245"/>
      <c r="M1897" s="245"/>
      <c r="N1897" s="245"/>
      <c r="O1897" s="245"/>
      <c r="P1897" s="245"/>
      <c r="Q1897" s="246"/>
      <c r="R1897" s="233"/>
      <c r="S1897" s="234" t="e">
        <f>IF(C1897="",NA(),MATCH($B1897&amp;$C1897,'Smelter Reference List'!$J:$J,0))</f>
        <v>#N/A</v>
      </c>
      <c r="T1897" s="235"/>
      <c r="U1897" s="235">
        <f t="shared" ca="1" si="58"/>
        <v>0</v>
      </c>
      <c r="V1897" s="235"/>
      <c r="W1897" s="235"/>
      <c r="Y1897" s="228" t="str">
        <f t="shared" si="59"/>
        <v/>
      </c>
    </row>
    <row r="1898" spans="1:25" s="228" customFormat="1" ht="20.25">
      <c r="A1898" s="257"/>
      <c r="B1898" s="232" t="str">
        <f>IF(LEN(A1898)=0,"",INDEX('Smelter Reference List'!$A:$A,MATCH($A1898,'Smelter Reference List'!$E:$E,0)))</f>
        <v/>
      </c>
      <c r="C1898" s="297" t="str">
        <f>IF(LEN(A1898)=0,"",INDEX('Smelter Reference List'!$C:$C,MATCH($A1898,'Smelter Reference List'!$E:$E,0)))</f>
        <v/>
      </c>
      <c r="D1898" s="161" t="str">
        <f ca="1">IF(ISERROR($S1898),"",OFFSET('Smelter Reference List'!$C$4,$S1898-4,0)&amp;"")</f>
        <v/>
      </c>
      <c r="E1898" s="161" t="str">
        <f ca="1">IF(ISERROR($S1898),"",OFFSET('Smelter Reference List'!$D$4,$S1898-4,0)&amp;"")</f>
        <v/>
      </c>
      <c r="F1898" s="161" t="str">
        <f ca="1">IF(ISERROR($S1898),"",OFFSET('Smelter Reference List'!$E$4,$S1898-4,0))</f>
        <v/>
      </c>
      <c r="G1898" s="161" t="str">
        <f ca="1">IF(C1898=$U$4,"Enter smelter details", IF(ISERROR($S1898),"",OFFSET('Smelter Reference List'!$F$4,$S1898-4,0)))</f>
        <v/>
      </c>
      <c r="H1898" s="247" t="str">
        <f ca="1">IF(ISERROR($S1898),"",OFFSET('Smelter Reference List'!$G$4,$S1898-4,0))</f>
        <v/>
      </c>
      <c r="I1898" s="248" t="str">
        <f ca="1">IF(ISERROR($S1898),"",OFFSET('Smelter Reference List'!$H$4,$S1898-4,0))</f>
        <v/>
      </c>
      <c r="J1898" s="248" t="str">
        <f ca="1">IF(ISERROR($S1898),"",OFFSET('Smelter Reference List'!$I$4,$S1898-4,0))</f>
        <v/>
      </c>
      <c r="K1898" s="245"/>
      <c r="L1898" s="245"/>
      <c r="M1898" s="245"/>
      <c r="N1898" s="245"/>
      <c r="O1898" s="245"/>
      <c r="P1898" s="245"/>
      <c r="Q1898" s="246"/>
      <c r="R1898" s="233"/>
      <c r="S1898" s="234" t="e">
        <f>IF(C1898="",NA(),MATCH($B1898&amp;$C1898,'Smelter Reference List'!$J:$J,0))</f>
        <v>#N/A</v>
      </c>
      <c r="T1898" s="235"/>
      <c r="U1898" s="235">
        <f t="shared" ca="1" si="58"/>
        <v>0</v>
      </c>
      <c r="V1898" s="235"/>
      <c r="W1898" s="235"/>
      <c r="Y1898" s="228" t="str">
        <f t="shared" si="59"/>
        <v/>
      </c>
    </row>
    <row r="1899" spans="1:25" s="228" customFormat="1" ht="20.25">
      <c r="A1899" s="257"/>
      <c r="B1899" s="232" t="str">
        <f>IF(LEN(A1899)=0,"",INDEX('Smelter Reference List'!$A:$A,MATCH($A1899,'Smelter Reference List'!$E:$E,0)))</f>
        <v/>
      </c>
      <c r="C1899" s="297" t="str">
        <f>IF(LEN(A1899)=0,"",INDEX('Smelter Reference List'!$C:$C,MATCH($A1899,'Smelter Reference List'!$E:$E,0)))</f>
        <v/>
      </c>
      <c r="D1899" s="161" t="str">
        <f ca="1">IF(ISERROR($S1899),"",OFFSET('Smelter Reference List'!$C$4,$S1899-4,0)&amp;"")</f>
        <v/>
      </c>
      <c r="E1899" s="161" t="str">
        <f ca="1">IF(ISERROR($S1899),"",OFFSET('Smelter Reference List'!$D$4,$S1899-4,0)&amp;"")</f>
        <v/>
      </c>
      <c r="F1899" s="161" t="str">
        <f ca="1">IF(ISERROR($S1899),"",OFFSET('Smelter Reference List'!$E$4,$S1899-4,0))</f>
        <v/>
      </c>
      <c r="G1899" s="161" t="str">
        <f ca="1">IF(C1899=$U$4,"Enter smelter details", IF(ISERROR($S1899),"",OFFSET('Smelter Reference List'!$F$4,$S1899-4,0)))</f>
        <v/>
      </c>
      <c r="H1899" s="247" t="str">
        <f ca="1">IF(ISERROR($S1899),"",OFFSET('Smelter Reference List'!$G$4,$S1899-4,0))</f>
        <v/>
      </c>
      <c r="I1899" s="248" t="str">
        <f ca="1">IF(ISERROR($S1899),"",OFFSET('Smelter Reference List'!$H$4,$S1899-4,0))</f>
        <v/>
      </c>
      <c r="J1899" s="248" t="str">
        <f ca="1">IF(ISERROR($S1899),"",OFFSET('Smelter Reference List'!$I$4,$S1899-4,0))</f>
        <v/>
      </c>
      <c r="K1899" s="245"/>
      <c r="L1899" s="245"/>
      <c r="M1899" s="245"/>
      <c r="N1899" s="245"/>
      <c r="O1899" s="245"/>
      <c r="P1899" s="245"/>
      <c r="Q1899" s="246"/>
      <c r="R1899" s="233"/>
      <c r="S1899" s="234" t="e">
        <f>IF(C1899="",NA(),MATCH($B1899&amp;$C1899,'Smelter Reference List'!$J:$J,0))</f>
        <v>#N/A</v>
      </c>
      <c r="T1899" s="235"/>
      <c r="U1899" s="235">
        <f t="shared" ca="1" si="58"/>
        <v>0</v>
      </c>
      <c r="V1899" s="235"/>
      <c r="W1899" s="235"/>
      <c r="Y1899" s="228" t="str">
        <f t="shared" si="59"/>
        <v/>
      </c>
    </row>
    <row r="1900" spans="1:25" s="228" customFormat="1" ht="20.25">
      <c r="A1900" s="257"/>
      <c r="B1900" s="232" t="str">
        <f>IF(LEN(A1900)=0,"",INDEX('Smelter Reference List'!$A:$A,MATCH($A1900,'Smelter Reference List'!$E:$E,0)))</f>
        <v/>
      </c>
      <c r="C1900" s="297" t="str">
        <f>IF(LEN(A1900)=0,"",INDEX('Smelter Reference List'!$C:$C,MATCH($A1900,'Smelter Reference List'!$E:$E,0)))</f>
        <v/>
      </c>
      <c r="D1900" s="161" t="str">
        <f ca="1">IF(ISERROR($S1900),"",OFFSET('Smelter Reference List'!$C$4,$S1900-4,0)&amp;"")</f>
        <v/>
      </c>
      <c r="E1900" s="161" t="str">
        <f ca="1">IF(ISERROR($S1900),"",OFFSET('Smelter Reference List'!$D$4,$S1900-4,0)&amp;"")</f>
        <v/>
      </c>
      <c r="F1900" s="161" t="str">
        <f ca="1">IF(ISERROR($S1900),"",OFFSET('Smelter Reference List'!$E$4,$S1900-4,0))</f>
        <v/>
      </c>
      <c r="G1900" s="161" t="str">
        <f ca="1">IF(C1900=$U$4,"Enter smelter details", IF(ISERROR($S1900),"",OFFSET('Smelter Reference List'!$F$4,$S1900-4,0)))</f>
        <v/>
      </c>
      <c r="H1900" s="247" t="str">
        <f ca="1">IF(ISERROR($S1900),"",OFFSET('Smelter Reference List'!$G$4,$S1900-4,0))</f>
        <v/>
      </c>
      <c r="I1900" s="248" t="str">
        <f ca="1">IF(ISERROR($S1900),"",OFFSET('Smelter Reference List'!$H$4,$S1900-4,0))</f>
        <v/>
      </c>
      <c r="J1900" s="248" t="str">
        <f ca="1">IF(ISERROR($S1900),"",OFFSET('Smelter Reference List'!$I$4,$S1900-4,0))</f>
        <v/>
      </c>
      <c r="K1900" s="245"/>
      <c r="L1900" s="245"/>
      <c r="M1900" s="245"/>
      <c r="N1900" s="245"/>
      <c r="O1900" s="245"/>
      <c r="P1900" s="245"/>
      <c r="Q1900" s="246"/>
      <c r="R1900" s="233"/>
      <c r="S1900" s="234" t="e">
        <f>IF(C1900="",NA(),MATCH($B1900&amp;$C1900,'Smelter Reference List'!$J:$J,0))</f>
        <v>#N/A</v>
      </c>
      <c r="T1900" s="235"/>
      <c r="U1900" s="235">
        <f t="shared" ca="1" si="58"/>
        <v>0</v>
      </c>
      <c r="V1900" s="235"/>
      <c r="W1900" s="235"/>
      <c r="Y1900" s="228" t="str">
        <f t="shared" si="59"/>
        <v/>
      </c>
    </row>
    <row r="1901" spans="1:25" s="228" customFormat="1" ht="20.25">
      <c r="A1901" s="257"/>
      <c r="B1901" s="232" t="str">
        <f>IF(LEN(A1901)=0,"",INDEX('Smelter Reference List'!$A:$A,MATCH($A1901,'Smelter Reference List'!$E:$E,0)))</f>
        <v/>
      </c>
      <c r="C1901" s="297" t="str">
        <f>IF(LEN(A1901)=0,"",INDEX('Smelter Reference List'!$C:$C,MATCH($A1901,'Smelter Reference List'!$E:$E,0)))</f>
        <v/>
      </c>
      <c r="D1901" s="161" t="str">
        <f ca="1">IF(ISERROR($S1901),"",OFFSET('Smelter Reference List'!$C$4,$S1901-4,0)&amp;"")</f>
        <v/>
      </c>
      <c r="E1901" s="161" t="str">
        <f ca="1">IF(ISERROR($S1901),"",OFFSET('Smelter Reference List'!$D$4,$S1901-4,0)&amp;"")</f>
        <v/>
      </c>
      <c r="F1901" s="161" t="str">
        <f ca="1">IF(ISERROR($S1901),"",OFFSET('Smelter Reference List'!$E$4,$S1901-4,0))</f>
        <v/>
      </c>
      <c r="G1901" s="161" t="str">
        <f ca="1">IF(C1901=$U$4,"Enter smelter details", IF(ISERROR($S1901),"",OFFSET('Smelter Reference List'!$F$4,$S1901-4,0)))</f>
        <v/>
      </c>
      <c r="H1901" s="247" t="str">
        <f ca="1">IF(ISERROR($S1901),"",OFFSET('Smelter Reference List'!$G$4,$S1901-4,0))</f>
        <v/>
      </c>
      <c r="I1901" s="248" t="str">
        <f ca="1">IF(ISERROR($S1901),"",OFFSET('Smelter Reference List'!$H$4,$S1901-4,0))</f>
        <v/>
      </c>
      <c r="J1901" s="248" t="str">
        <f ca="1">IF(ISERROR($S1901),"",OFFSET('Smelter Reference List'!$I$4,$S1901-4,0))</f>
        <v/>
      </c>
      <c r="K1901" s="245"/>
      <c r="L1901" s="245"/>
      <c r="M1901" s="245"/>
      <c r="N1901" s="245"/>
      <c r="O1901" s="245"/>
      <c r="P1901" s="245"/>
      <c r="Q1901" s="246"/>
      <c r="R1901" s="233"/>
      <c r="S1901" s="234" t="e">
        <f>IF(C1901="",NA(),MATCH($B1901&amp;$C1901,'Smelter Reference List'!$J:$J,0))</f>
        <v>#N/A</v>
      </c>
      <c r="T1901" s="235"/>
      <c r="U1901" s="235">
        <f t="shared" ca="1" si="58"/>
        <v>0</v>
      </c>
      <c r="V1901" s="235"/>
      <c r="W1901" s="235"/>
      <c r="Y1901" s="228" t="str">
        <f t="shared" si="59"/>
        <v/>
      </c>
    </row>
    <row r="1902" spans="1:25" s="228" customFormat="1" ht="20.25">
      <c r="A1902" s="257"/>
      <c r="B1902" s="232" t="str">
        <f>IF(LEN(A1902)=0,"",INDEX('Smelter Reference List'!$A:$A,MATCH($A1902,'Smelter Reference List'!$E:$E,0)))</f>
        <v/>
      </c>
      <c r="C1902" s="297" t="str">
        <f>IF(LEN(A1902)=0,"",INDEX('Smelter Reference List'!$C:$C,MATCH($A1902,'Smelter Reference List'!$E:$E,0)))</f>
        <v/>
      </c>
      <c r="D1902" s="161" t="str">
        <f ca="1">IF(ISERROR($S1902),"",OFFSET('Smelter Reference List'!$C$4,$S1902-4,0)&amp;"")</f>
        <v/>
      </c>
      <c r="E1902" s="161" t="str">
        <f ca="1">IF(ISERROR($S1902),"",OFFSET('Smelter Reference List'!$D$4,$S1902-4,0)&amp;"")</f>
        <v/>
      </c>
      <c r="F1902" s="161" t="str">
        <f ca="1">IF(ISERROR($S1902),"",OFFSET('Smelter Reference List'!$E$4,$S1902-4,0))</f>
        <v/>
      </c>
      <c r="G1902" s="161" t="str">
        <f ca="1">IF(C1902=$U$4,"Enter smelter details", IF(ISERROR($S1902),"",OFFSET('Smelter Reference List'!$F$4,$S1902-4,0)))</f>
        <v/>
      </c>
      <c r="H1902" s="247" t="str">
        <f ca="1">IF(ISERROR($S1902),"",OFFSET('Smelter Reference List'!$G$4,$S1902-4,0))</f>
        <v/>
      </c>
      <c r="I1902" s="248" t="str">
        <f ca="1">IF(ISERROR($S1902),"",OFFSET('Smelter Reference List'!$H$4,$S1902-4,0))</f>
        <v/>
      </c>
      <c r="J1902" s="248" t="str">
        <f ca="1">IF(ISERROR($S1902),"",OFFSET('Smelter Reference List'!$I$4,$S1902-4,0))</f>
        <v/>
      </c>
      <c r="K1902" s="245"/>
      <c r="L1902" s="245"/>
      <c r="M1902" s="245"/>
      <c r="N1902" s="245"/>
      <c r="O1902" s="245"/>
      <c r="P1902" s="245"/>
      <c r="Q1902" s="246"/>
      <c r="R1902" s="233"/>
      <c r="S1902" s="234" t="e">
        <f>IF(C1902="",NA(),MATCH($B1902&amp;$C1902,'Smelter Reference List'!$J:$J,0))</f>
        <v>#N/A</v>
      </c>
      <c r="T1902" s="235"/>
      <c r="U1902" s="235">
        <f t="shared" ca="1" si="58"/>
        <v>0</v>
      </c>
      <c r="V1902" s="235"/>
      <c r="W1902" s="235"/>
      <c r="Y1902" s="228" t="str">
        <f t="shared" si="59"/>
        <v/>
      </c>
    </row>
    <row r="1903" spans="1:25" s="228" customFormat="1" ht="20.25">
      <c r="A1903" s="257"/>
      <c r="B1903" s="232" t="str">
        <f>IF(LEN(A1903)=0,"",INDEX('Smelter Reference List'!$A:$A,MATCH($A1903,'Smelter Reference List'!$E:$E,0)))</f>
        <v/>
      </c>
      <c r="C1903" s="297" t="str">
        <f>IF(LEN(A1903)=0,"",INDEX('Smelter Reference List'!$C:$C,MATCH($A1903,'Smelter Reference List'!$E:$E,0)))</f>
        <v/>
      </c>
      <c r="D1903" s="161" t="str">
        <f ca="1">IF(ISERROR($S1903),"",OFFSET('Smelter Reference List'!$C$4,$S1903-4,0)&amp;"")</f>
        <v/>
      </c>
      <c r="E1903" s="161" t="str">
        <f ca="1">IF(ISERROR($S1903),"",OFFSET('Smelter Reference List'!$D$4,$S1903-4,0)&amp;"")</f>
        <v/>
      </c>
      <c r="F1903" s="161" t="str">
        <f ca="1">IF(ISERROR($S1903),"",OFFSET('Smelter Reference List'!$E$4,$S1903-4,0))</f>
        <v/>
      </c>
      <c r="G1903" s="161" t="str">
        <f ca="1">IF(C1903=$U$4,"Enter smelter details", IF(ISERROR($S1903),"",OFFSET('Smelter Reference List'!$F$4,$S1903-4,0)))</f>
        <v/>
      </c>
      <c r="H1903" s="247" t="str">
        <f ca="1">IF(ISERROR($S1903),"",OFFSET('Smelter Reference List'!$G$4,$S1903-4,0))</f>
        <v/>
      </c>
      <c r="I1903" s="248" t="str">
        <f ca="1">IF(ISERROR($S1903),"",OFFSET('Smelter Reference List'!$H$4,$S1903-4,0))</f>
        <v/>
      </c>
      <c r="J1903" s="248" t="str">
        <f ca="1">IF(ISERROR($S1903),"",OFFSET('Smelter Reference List'!$I$4,$S1903-4,0))</f>
        <v/>
      </c>
      <c r="K1903" s="245"/>
      <c r="L1903" s="245"/>
      <c r="M1903" s="245"/>
      <c r="N1903" s="245"/>
      <c r="O1903" s="245"/>
      <c r="P1903" s="245"/>
      <c r="Q1903" s="246"/>
      <c r="R1903" s="233"/>
      <c r="S1903" s="234" t="e">
        <f>IF(C1903="",NA(),MATCH($B1903&amp;$C1903,'Smelter Reference List'!$J:$J,0))</f>
        <v>#N/A</v>
      </c>
      <c r="T1903" s="235"/>
      <c r="U1903" s="235">
        <f t="shared" ca="1" si="58"/>
        <v>0</v>
      </c>
      <c r="V1903" s="235"/>
      <c r="W1903" s="235"/>
      <c r="Y1903" s="228" t="str">
        <f t="shared" si="59"/>
        <v/>
      </c>
    </row>
    <row r="1904" spans="1:25" s="228" customFormat="1" ht="20.25">
      <c r="A1904" s="257"/>
      <c r="B1904" s="232" t="str">
        <f>IF(LEN(A1904)=0,"",INDEX('Smelter Reference List'!$A:$A,MATCH($A1904,'Smelter Reference List'!$E:$E,0)))</f>
        <v/>
      </c>
      <c r="C1904" s="297" t="str">
        <f>IF(LEN(A1904)=0,"",INDEX('Smelter Reference List'!$C:$C,MATCH($A1904,'Smelter Reference List'!$E:$E,0)))</f>
        <v/>
      </c>
      <c r="D1904" s="161" t="str">
        <f ca="1">IF(ISERROR($S1904),"",OFFSET('Smelter Reference List'!$C$4,$S1904-4,0)&amp;"")</f>
        <v/>
      </c>
      <c r="E1904" s="161" t="str">
        <f ca="1">IF(ISERROR($S1904),"",OFFSET('Smelter Reference List'!$D$4,$S1904-4,0)&amp;"")</f>
        <v/>
      </c>
      <c r="F1904" s="161" t="str">
        <f ca="1">IF(ISERROR($S1904),"",OFFSET('Smelter Reference List'!$E$4,$S1904-4,0))</f>
        <v/>
      </c>
      <c r="G1904" s="161" t="str">
        <f ca="1">IF(C1904=$U$4,"Enter smelter details", IF(ISERROR($S1904),"",OFFSET('Smelter Reference List'!$F$4,$S1904-4,0)))</f>
        <v/>
      </c>
      <c r="H1904" s="247" t="str">
        <f ca="1">IF(ISERROR($S1904),"",OFFSET('Smelter Reference List'!$G$4,$S1904-4,0))</f>
        <v/>
      </c>
      <c r="I1904" s="248" t="str">
        <f ca="1">IF(ISERROR($S1904),"",OFFSET('Smelter Reference List'!$H$4,$S1904-4,0))</f>
        <v/>
      </c>
      <c r="J1904" s="248" t="str">
        <f ca="1">IF(ISERROR($S1904),"",OFFSET('Smelter Reference List'!$I$4,$S1904-4,0))</f>
        <v/>
      </c>
      <c r="K1904" s="245"/>
      <c r="L1904" s="245"/>
      <c r="M1904" s="245"/>
      <c r="N1904" s="245"/>
      <c r="O1904" s="245"/>
      <c r="P1904" s="245"/>
      <c r="Q1904" s="246"/>
      <c r="R1904" s="233"/>
      <c r="S1904" s="234" t="e">
        <f>IF(C1904="",NA(),MATCH($B1904&amp;$C1904,'Smelter Reference List'!$J:$J,0))</f>
        <v>#N/A</v>
      </c>
      <c r="T1904" s="235"/>
      <c r="U1904" s="235">
        <f t="shared" ca="1" si="58"/>
        <v>0</v>
      </c>
      <c r="V1904" s="235"/>
      <c r="W1904" s="235"/>
      <c r="Y1904" s="228" t="str">
        <f t="shared" si="59"/>
        <v/>
      </c>
    </row>
    <row r="1905" spans="1:25" s="228" customFormat="1" ht="20.25">
      <c r="A1905" s="257"/>
      <c r="B1905" s="232" t="str">
        <f>IF(LEN(A1905)=0,"",INDEX('Smelter Reference List'!$A:$A,MATCH($A1905,'Smelter Reference List'!$E:$E,0)))</f>
        <v/>
      </c>
      <c r="C1905" s="297" t="str">
        <f>IF(LEN(A1905)=0,"",INDEX('Smelter Reference List'!$C:$C,MATCH($A1905,'Smelter Reference List'!$E:$E,0)))</f>
        <v/>
      </c>
      <c r="D1905" s="161" t="str">
        <f ca="1">IF(ISERROR($S1905),"",OFFSET('Smelter Reference List'!$C$4,$S1905-4,0)&amp;"")</f>
        <v/>
      </c>
      <c r="E1905" s="161" t="str">
        <f ca="1">IF(ISERROR($S1905),"",OFFSET('Smelter Reference List'!$D$4,$S1905-4,0)&amp;"")</f>
        <v/>
      </c>
      <c r="F1905" s="161" t="str">
        <f ca="1">IF(ISERROR($S1905),"",OFFSET('Smelter Reference List'!$E$4,$S1905-4,0))</f>
        <v/>
      </c>
      <c r="G1905" s="161" t="str">
        <f ca="1">IF(C1905=$U$4,"Enter smelter details", IF(ISERROR($S1905),"",OFFSET('Smelter Reference List'!$F$4,$S1905-4,0)))</f>
        <v/>
      </c>
      <c r="H1905" s="247" t="str">
        <f ca="1">IF(ISERROR($S1905),"",OFFSET('Smelter Reference List'!$G$4,$S1905-4,0))</f>
        <v/>
      </c>
      <c r="I1905" s="248" t="str">
        <f ca="1">IF(ISERROR($S1905),"",OFFSET('Smelter Reference List'!$H$4,$S1905-4,0))</f>
        <v/>
      </c>
      <c r="J1905" s="248" t="str">
        <f ca="1">IF(ISERROR($S1905),"",OFFSET('Smelter Reference List'!$I$4,$S1905-4,0))</f>
        <v/>
      </c>
      <c r="K1905" s="245"/>
      <c r="L1905" s="245"/>
      <c r="M1905" s="245"/>
      <c r="N1905" s="245"/>
      <c r="O1905" s="245"/>
      <c r="P1905" s="245"/>
      <c r="Q1905" s="246"/>
      <c r="R1905" s="233"/>
      <c r="S1905" s="234" t="e">
        <f>IF(C1905="",NA(),MATCH($B1905&amp;$C1905,'Smelter Reference List'!$J:$J,0))</f>
        <v>#N/A</v>
      </c>
      <c r="T1905" s="235"/>
      <c r="U1905" s="235">
        <f t="shared" ca="1" si="58"/>
        <v>0</v>
      </c>
      <c r="V1905" s="235"/>
      <c r="W1905" s="235"/>
      <c r="Y1905" s="228" t="str">
        <f t="shared" si="59"/>
        <v/>
      </c>
    </row>
    <row r="1906" spans="1:25" s="228" customFormat="1" ht="20.25">
      <c r="A1906" s="257"/>
      <c r="B1906" s="232" t="str">
        <f>IF(LEN(A1906)=0,"",INDEX('Smelter Reference List'!$A:$A,MATCH($A1906,'Smelter Reference List'!$E:$E,0)))</f>
        <v/>
      </c>
      <c r="C1906" s="297" t="str">
        <f>IF(LEN(A1906)=0,"",INDEX('Smelter Reference List'!$C:$C,MATCH($A1906,'Smelter Reference List'!$E:$E,0)))</f>
        <v/>
      </c>
      <c r="D1906" s="161" t="str">
        <f ca="1">IF(ISERROR($S1906),"",OFFSET('Smelter Reference List'!$C$4,$S1906-4,0)&amp;"")</f>
        <v/>
      </c>
      <c r="E1906" s="161" t="str">
        <f ca="1">IF(ISERROR($S1906),"",OFFSET('Smelter Reference List'!$D$4,$S1906-4,0)&amp;"")</f>
        <v/>
      </c>
      <c r="F1906" s="161" t="str">
        <f ca="1">IF(ISERROR($S1906),"",OFFSET('Smelter Reference List'!$E$4,$S1906-4,0))</f>
        <v/>
      </c>
      <c r="G1906" s="161" t="str">
        <f ca="1">IF(C1906=$U$4,"Enter smelter details", IF(ISERROR($S1906),"",OFFSET('Smelter Reference List'!$F$4,$S1906-4,0)))</f>
        <v/>
      </c>
      <c r="H1906" s="247" t="str">
        <f ca="1">IF(ISERROR($S1906),"",OFFSET('Smelter Reference List'!$G$4,$S1906-4,0))</f>
        <v/>
      </c>
      <c r="I1906" s="248" t="str">
        <f ca="1">IF(ISERROR($S1906),"",OFFSET('Smelter Reference List'!$H$4,$S1906-4,0))</f>
        <v/>
      </c>
      <c r="J1906" s="248" t="str">
        <f ca="1">IF(ISERROR($S1906),"",OFFSET('Smelter Reference List'!$I$4,$S1906-4,0))</f>
        <v/>
      </c>
      <c r="K1906" s="245"/>
      <c r="L1906" s="245"/>
      <c r="M1906" s="245"/>
      <c r="N1906" s="245"/>
      <c r="O1906" s="245"/>
      <c r="P1906" s="245"/>
      <c r="Q1906" s="246"/>
      <c r="R1906" s="233"/>
      <c r="S1906" s="234" t="e">
        <f>IF(C1906="",NA(),MATCH($B1906&amp;$C1906,'Smelter Reference List'!$J:$J,0))</f>
        <v>#N/A</v>
      </c>
      <c r="T1906" s="235"/>
      <c r="U1906" s="235">
        <f t="shared" ca="1" si="58"/>
        <v>0</v>
      </c>
      <c r="V1906" s="235"/>
      <c r="W1906" s="235"/>
      <c r="Y1906" s="228" t="str">
        <f t="shared" si="59"/>
        <v/>
      </c>
    </row>
    <row r="1907" spans="1:25" s="228" customFormat="1" ht="20.25">
      <c r="A1907" s="257"/>
      <c r="B1907" s="232" t="str">
        <f>IF(LEN(A1907)=0,"",INDEX('Smelter Reference List'!$A:$A,MATCH($A1907,'Smelter Reference List'!$E:$E,0)))</f>
        <v/>
      </c>
      <c r="C1907" s="297" t="str">
        <f>IF(LEN(A1907)=0,"",INDEX('Smelter Reference List'!$C:$C,MATCH($A1907,'Smelter Reference List'!$E:$E,0)))</f>
        <v/>
      </c>
      <c r="D1907" s="161" t="str">
        <f ca="1">IF(ISERROR($S1907),"",OFFSET('Smelter Reference List'!$C$4,$S1907-4,0)&amp;"")</f>
        <v/>
      </c>
      <c r="E1907" s="161" t="str">
        <f ca="1">IF(ISERROR($S1907),"",OFFSET('Smelter Reference List'!$D$4,$S1907-4,0)&amp;"")</f>
        <v/>
      </c>
      <c r="F1907" s="161" t="str">
        <f ca="1">IF(ISERROR($S1907),"",OFFSET('Smelter Reference List'!$E$4,$S1907-4,0))</f>
        <v/>
      </c>
      <c r="G1907" s="161" t="str">
        <f ca="1">IF(C1907=$U$4,"Enter smelter details", IF(ISERROR($S1907),"",OFFSET('Smelter Reference List'!$F$4,$S1907-4,0)))</f>
        <v/>
      </c>
      <c r="H1907" s="247" t="str">
        <f ca="1">IF(ISERROR($S1907),"",OFFSET('Smelter Reference List'!$G$4,$S1907-4,0))</f>
        <v/>
      </c>
      <c r="I1907" s="248" t="str">
        <f ca="1">IF(ISERROR($S1907),"",OFFSET('Smelter Reference List'!$H$4,$S1907-4,0))</f>
        <v/>
      </c>
      <c r="J1907" s="248" t="str">
        <f ca="1">IF(ISERROR($S1907),"",OFFSET('Smelter Reference List'!$I$4,$S1907-4,0))</f>
        <v/>
      </c>
      <c r="K1907" s="245"/>
      <c r="L1907" s="245"/>
      <c r="M1907" s="245"/>
      <c r="N1907" s="245"/>
      <c r="O1907" s="245"/>
      <c r="P1907" s="245"/>
      <c r="Q1907" s="246"/>
      <c r="R1907" s="233"/>
      <c r="S1907" s="234" t="e">
        <f>IF(C1907="",NA(),MATCH($B1907&amp;$C1907,'Smelter Reference List'!$J:$J,0))</f>
        <v>#N/A</v>
      </c>
      <c r="T1907" s="235"/>
      <c r="U1907" s="235">
        <f t="shared" ca="1" si="58"/>
        <v>0</v>
      </c>
      <c r="V1907" s="235"/>
      <c r="W1907" s="235"/>
      <c r="Y1907" s="228" t="str">
        <f t="shared" si="59"/>
        <v/>
      </c>
    </row>
    <row r="1908" spans="1:25" s="228" customFormat="1" ht="20.25">
      <c r="A1908" s="257"/>
      <c r="B1908" s="232" t="str">
        <f>IF(LEN(A1908)=0,"",INDEX('Smelter Reference List'!$A:$A,MATCH($A1908,'Smelter Reference List'!$E:$E,0)))</f>
        <v/>
      </c>
      <c r="C1908" s="297" t="str">
        <f>IF(LEN(A1908)=0,"",INDEX('Smelter Reference List'!$C:$C,MATCH($A1908,'Smelter Reference List'!$E:$E,0)))</f>
        <v/>
      </c>
      <c r="D1908" s="161" t="str">
        <f ca="1">IF(ISERROR($S1908),"",OFFSET('Smelter Reference List'!$C$4,$S1908-4,0)&amp;"")</f>
        <v/>
      </c>
      <c r="E1908" s="161" t="str">
        <f ca="1">IF(ISERROR($S1908),"",OFFSET('Smelter Reference List'!$D$4,$S1908-4,0)&amp;"")</f>
        <v/>
      </c>
      <c r="F1908" s="161" t="str">
        <f ca="1">IF(ISERROR($S1908),"",OFFSET('Smelter Reference List'!$E$4,$S1908-4,0))</f>
        <v/>
      </c>
      <c r="G1908" s="161" t="str">
        <f ca="1">IF(C1908=$U$4,"Enter smelter details", IF(ISERROR($S1908),"",OFFSET('Smelter Reference List'!$F$4,$S1908-4,0)))</f>
        <v/>
      </c>
      <c r="H1908" s="247" t="str">
        <f ca="1">IF(ISERROR($S1908),"",OFFSET('Smelter Reference List'!$G$4,$S1908-4,0))</f>
        <v/>
      </c>
      <c r="I1908" s="248" t="str">
        <f ca="1">IF(ISERROR($S1908),"",OFFSET('Smelter Reference List'!$H$4,$S1908-4,0))</f>
        <v/>
      </c>
      <c r="J1908" s="248" t="str">
        <f ca="1">IF(ISERROR($S1908),"",OFFSET('Smelter Reference List'!$I$4,$S1908-4,0))</f>
        <v/>
      </c>
      <c r="K1908" s="245"/>
      <c r="L1908" s="245"/>
      <c r="M1908" s="245"/>
      <c r="N1908" s="245"/>
      <c r="O1908" s="245"/>
      <c r="P1908" s="245"/>
      <c r="Q1908" s="246"/>
      <c r="R1908" s="233"/>
      <c r="S1908" s="234" t="e">
        <f>IF(C1908="",NA(),MATCH($B1908&amp;$C1908,'Smelter Reference List'!$J:$J,0))</f>
        <v>#N/A</v>
      </c>
      <c r="T1908" s="235"/>
      <c r="U1908" s="235">
        <f t="shared" ca="1" si="58"/>
        <v>0</v>
      </c>
      <c r="V1908" s="235"/>
      <c r="W1908" s="235"/>
      <c r="Y1908" s="228" t="str">
        <f t="shared" si="59"/>
        <v/>
      </c>
    </row>
    <row r="1909" spans="1:25" s="228" customFormat="1" ht="20.25">
      <c r="A1909" s="257"/>
      <c r="B1909" s="232" t="str">
        <f>IF(LEN(A1909)=0,"",INDEX('Smelter Reference List'!$A:$A,MATCH($A1909,'Smelter Reference List'!$E:$E,0)))</f>
        <v/>
      </c>
      <c r="C1909" s="297" t="str">
        <f>IF(LEN(A1909)=0,"",INDEX('Smelter Reference List'!$C:$C,MATCH($A1909,'Smelter Reference List'!$E:$E,0)))</f>
        <v/>
      </c>
      <c r="D1909" s="161" t="str">
        <f ca="1">IF(ISERROR($S1909),"",OFFSET('Smelter Reference List'!$C$4,$S1909-4,0)&amp;"")</f>
        <v/>
      </c>
      <c r="E1909" s="161" t="str">
        <f ca="1">IF(ISERROR($S1909),"",OFFSET('Smelter Reference List'!$D$4,$S1909-4,0)&amp;"")</f>
        <v/>
      </c>
      <c r="F1909" s="161" t="str">
        <f ca="1">IF(ISERROR($S1909),"",OFFSET('Smelter Reference List'!$E$4,$S1909-4,0))</f>
        <v/>
      </c>
      <c r="G1909" s="161" t="str">
        <f ca="1">IF(C1909=$U$4,"Enter smelter details", IF(ISERROR($S1909),"",OFFSET('Smelter Reference List'!$F$4,$S1909-4,0)))</f>
        <v/>
      </c>
      <c r="H1909" s="247" t="str">
        <f ca="1">IF(ISERROR($S1909),"",OFFSET('Smelter Reference List'!$G$4,$S1909-4,0))</f>
        <v/>
      </c>
      <c r="I1909" s="248" t="str">
        <f ca="1">IF(ISERROR($S1909),"",OFFSET('Smelter Reference List'!$H$4,$S1909-4,0))</f>
        <v/>
      </c>
      <c r="J1909" s="248" t="str">
        <f ca="1">IF(ISERROR($S1909),"",OFFSET('Smelter Reference List'!$I$4,$S1909-4,0))</f>
        <v/>
      </c>
      <c r="K1909" s="245"/>
      <c r="L1909" s="245"/>
      <c r="M1909" s="245"/>
      <c r="N1909" s="245"/>
      <c r="O1909" s="245"/>
      <c r="P1909" s="245"/>
      <c r="Q1909" s="246"/>
      <c r="R1909" s="233"/>
      <c r="S1909" s="234" t="e">
        <f>IF(C1909="",NA(),MATCH($B1909&amp;$C1909,'Smelter Reference List'!$J:$J,0))</f>
        <v>#N/A</v>
      </c>
      <c r="T1909" s="235"/>
      <c r="U1909" s="235">
        <f t="shared" ca="1" si="58"/>
        <v>0</v>
      </c>
      <c r="V1909" s="235"/>
      <c r="W1909" s="235"/>
      <c r="Y1909" s="228" t="str">
        <f t="shared" si="59"/>
        <v/>
      </c>
    </row>
    <row r="1910" spans="1:25" s="228" customFormat="1" ht="20.25">
      <c r="A1910" s="257"/>
      <c r="B1910" s="232" t="str">
        <f>IF(LEN(A1910)=0,"",INDEX('Smelter Reference List'!$A:$A,MATCH($A1910,'Smelter Reference List'!$E:$E,0)))</f>
        <v/>
      </c>
      <c r="C1910" s="297" t="str">
        <f>IF(LEN(A1910)=0,"",INDEX('Smelter Reference List'!$C:$C,MATCH($A1910,'Smelter Reference List'!$E:$E,0)))</f>
        <v/>
      </c>
      <c r="D1910" s="161" t="str">
        <f ca="1">IF(ISERROR($S1910),"",OFFSET('Smelter Reference List'!$C$4,$S1910-4,0)&amp;"")</f>
        <v/>
      </c>
      <c r="E1910" s="161" t="str">
        <f ca="1">IF(ISERROR($S1910),"",OFFSET('Smelter Reference List'!$D$4,$S1910-4,0)&amp;"")</f>
        <v/>
      </c>
      <c r="F1910" s="161" t="str">
        <f ca="1">IF(ISERROR($S1910),"",OFFSET('Smelter Reference List'!$E$4,$S1910-4,0))</f>
        <v/>
      </c>
      <c r="G1910" s="161" t="str">
        <f ca="1">IF(C1910=$U$4,"Enter smelter details", IF(ISERROR($S1910),"",OFFSET('Smelter Reference List'!$F$4,$S1910-4,0)))</f>
        <v/>
      </c>
      <c r="H1910" s="247" t="str">
        <f ca="1">IF(ISERROR($S1910),"",OFFSET('Smelter Reference List'!$G$4,$S1910-4,0))</f>
        <v/>
      </c>
      <c r="I1910" s="248" t="str">
        <f ca="1">IF(ISERROR($S1910),"",OFFSET('Smelter Reference List'!$H$4,$S1910-4,0))</f>
        <v/>
      </c>
      <c r="J1910" s="248" t="str">
        <f ca="1">IF(ISERROR($S1910),"",OFFSET('Smelter Reference List'!$I$4,$S1910-4,0))</f>
        <v/>
      </c>
      <c r="K1910" s="245"/>
      <c r="L1910" s="245"/>
      <c r="M1910" s="245"/>
      <c r="N1910" s="245"/>
      <c r="O1910" s="245"/>
      <c r="P1910" s="245"/>
      <c r="Q1910" s="246"/>
      <c r="R1910" s="233"/>
      <c r="S1910" s="234" t="e">
        <f>IF(C1910="",NA(),MATCH($B1910&amp;$C1910,'Smelter Reference List'!$J:$J,0))</f>
        <v>#N/A</v>
      </c>
      <c r="T1910" s="235"/>
      <c r="U1910" s="235">
        <f t="shared" ca="1" si="58"/>
        <v>0</v>
      </c>
      <c r="V1910" s="235"/>
      <c r="W1910" s="235"/>
      <c r="Y1910" s="228" t="str">
        <f t="shared" si="59"/>
        <v/>
      </c>
    </row>
    <row r="1911" spans="1:25" s="228" customFormat="1" ht="20.25">
      <c r="A1911" s="257"/>
      <c r="B1911" s="232" t="str">
        <f>IF(LEN(A1911)=0,"",INDEX('Smelter Reference List'!$A:$A,MATCH($A1911,'Smelter Reference List'!$E:$E,0)))</f>
        <v/>
      </c>
      <c r="C1911" s="297" t="str">
        <f>IF(LEN(A1911)=0,"",INDEX('Smelter Reference List'!$C:$C,MATCH($A1911,'Smelter Reference List'!$E:$E,0)))</f>
        <v/>
      </c>
      <c r="D1911" s="161" t="str">
        <f ca="1">IF(ISERROR($S1911),"",OFFSET('Smelter Reference List'!$C$4,$S1911-4,0)&amp;"")</f>
        <v/>
      </c>
      <c r="E1911" s="161" t="str">
        <f ca="1">IF(ISERROR($S1911),"",OFFSET('Smelter Reference List'!$D$4,$S1911-4,0)&amp;"")</f>
        <v/>
      </c>
      <c r="F1911" s="161" t="str">
        <f ca="1">IF(ISERROR($S1911),"",OFFSET('Smelter Reference List'!$E$4,$S1911-4,0))</f>
        <v/>
      </c>
      <c r="G1911" s="161" t="str">
        <f ca="1">IF(C1911=$U$4,"Enter smelter details", IF(ISERROR($S1911),"",OFFSET('Smelter Reference List'!$F$4,$S1911-4,0)))</f>
        <v/>
      </c>
      <c r="H1911" s="247" t="str">
        <f ca="1">IF(ISERROR($S1911),"",OFFSET('Smelter Reference List'!$G$4,$S1911-4,0))</f>
        <v/>
      </c>
      <c r="I1911" s="248" t="str">
        <f ca="1">IF(ISERROR($S1911),"",OFFSET('Smelter Reference List'!$H$4,$S1911-4,0))</f>
        <v/>
      </c>
      <c r="J1911" s="248" t="str">
        <f ca="1">IF(ISERROR($S1911),"",OFFSET('Smelter Reference List'!$I$4,$S1911-4,0))</f>
        <v/>
      </c>
      <c r="K1911" s="245"/>
      <c r="L1911" s="245"/>
      <c r="M1911" s="245"/>
      <c r="N1911" s="245"/>
      <c r="O1911" s="245"/>
      <c r="P1911" s="245"/>
      <c r="Q1911" s="246"/>
      <c r="R1911" s="233"/>
      <c r="S1911" s="234" t="e">
        <f>IF(C1911="",NA(),MATCH($B1911&amp;$C1911,'Smelter Reference List'!$J:$J,0))</f>
        <v>#N/A</v>
      </c>
      <c r="T1911" s="235"/>
      <c r="U1911" s="235">
        <f t="shared" ca="1" si="58"/>
        <v>0</v>
      </c>
      <c r="V1911" s="235"/>
      <c r="W1911" s="235"/>
      <c r="Y1911" s="228" t="str">
        <f t="shared" si="59"/>
        <v/>
      </c>
    </row>
    <row r="1912" spans="1:25" s="228" customFormat="1" ht="20.25">
      <c r="A1912" s="257"/>
      <c r="B1912" s="232" t="str">
        <f>IF(LEN(A1912)=0,"",INDEX('Smelter Reference List'!$A:$A,MATCH($A1912,'Smelter Reference List'!$E:$E,0)))</f>
        <v/>
      </c>
      <c r="C1912" s="297" t="str">
        <f>IF(LEN(A1912)=0,"",INDEX('Smelter Reference List'!$C:$C,MATCH($A1912,'Smelter Reference List'!$E:$E,0)))</f>
        <v/>
      </c>
      <c r="D1912" s="161" t="str">
        <f ca="1">IF(ISERROR($S1912),"",OFFSET('Smelter Reference List'!$C$4,$S1912-4,0)&amp;"")</f>
        <v/>
      </c>
      <c r="E1912" s="161" t="str">
        <f ca="1">IF(ISERROR($S1912),"",OFFSET('Smelter Reference List'!$D$4,$S1912-4,0)&amp;"")</f>
        <v/>
      </c>
      <c r="F1912" s="161" t="str">
        <f ca="1">IF(ISERROR($S1912),"",OFFSET('Smelter Reference List'!$E$4,$S1912-4,0))</f>
        <v/>
      </c>
      <c r="G1912" s="161" t="str">
        <f ca="1">IF(C1912=$U$4,"Enter smelter details", IF(ISERROR($S1912),"",OFFSET('Smelter Reference List'!$F$4,$S1912-4,0)))</f>
        <v/>
      </c>
      <c r="H1912" s="247" t="str">
        <f ca="1">IF(ISERROR($S1912),"",OFFSET('Smelter Reference List'!$G$4,$S1912-4,0))</f>
        <v/>
      </c>
      <c r="I1912" s="248" t="str">
        <f ca="1">IF(ISERROR($S1912),"",OFFSET('Smelter Reference List'!$H$4,$S1912-4,0))</f>
        <v/>
      </c>
      <c r="J1912" s="248" t="str">
        <f ca="1">IF(ISERROR($S1912),"",OFFSET('Smelter Reference List'!$I$4,$S1912-4,0))</f>
        <v/>
      </c>
      <c r="K1912" s="245"/>
      <c r="L1912" s="245"/>
      <c r="M1912" s="245"/>
      <c r="N1912" s="245"/>
      <c r="O1912" s="245"/>
      <c r="P1912" s="245"/>
      <c r="Q1912" s="246"/>
      <c r="R1912" s="233"/>
      <c r="S1912" s="234" t="e">
        <f>IF(C1912="",NA(),MATCH($B1912&amp;$C1912,'Smelter Reference List'!$J:$J,0))</f>
        <v>#N/A</v>
      </c>
      <c r="T1912" s="235"/>
      <c r="U1912" s="235">
        <f t="shared" ca="1" si="58"/>
        <v>0</v>
      </c>
      <c r="V1912" s="235"/>
      <c r="W1912" s="235"/>
      <c r="Y1912" s="228" t="str">
        <f t="shared" si="59"/>
        <v/>
      </c>
    </row>
    <row r="1913" spans="1:25" s="228" customFormat="1" ht="20.25">
      <c r="A1913" s="257"/>
      <c r="B1913" s="232" t="str">
        <f>IF(LEN(A1913)=0,"",INDEX('Smelter Reference List'!$A:$A,MATCH($A1913,'Smelter Reference List'!$E:$E,0)))</f>
        <v/>
      </c>
      <c r="C1913" s="297" t="str">
        <f>IF(LEN(A1913)=0,"",INDEX('Smelter Reference List'!$C:$C,MATCH($A1913,'Smelter Reference List'!$E:$E,0)))</f>
        <v/>
      </c>
      <c r="D1913" s="161" t="str">
        <f ca="1">IF(ISERROR($S1913),"",OFFSET('Smelter Reference List'!$C$4,$S1913-4,0)&amp;"")</f>
        <v/>
      </c>
      <c r="E1913" s="161" t="str">
        <f ca="1">IF(ISERROR($S1913),"",OFFSET('Smelter Reference List'!$D$4,$S1913-4,0)&amp;"")</f>
        <v/>
      </c>
      <c r="F1913" s="161" t="str">
        <f ca="1">IF(ISERROR($S1913),"",OFFSET('Smelter Reference List'!$E$4,$S1913-4,0))</f>
        <v/>
      </c>
      <c r="G1913" s="161" t="str">
        <f ca="1">IF(C1913=$U$4,"Enter smelter details", IF(ISERROR($S1913),"",OFFSET('Smelter Reference List'!$F$4,$S1913-4,0)))</f>
        <v/>
      </c>
      <c r="H1913" s="247" t="str">
        <f ca="1">IF(ISERROR($S1913),"",OFFSET('Smelter Reference List'!$G$4,$S1913-4,0))</f>
        <v/>
      </c>
      <c r="I1913" s="248" t="str">
        <f ca="1">IF(ISERROR($S1913),"",OFFSET('Smelter Reference List'!$H$4,$S1913-4,0))</f>
        <v/>
      </c>
      <c r="J1913" s="248" t="str">
        <f ca="1">IF(ISERROR($S1913),"",OFFSET('Smelter Reference List'!$I$4,$S1913-4,0))</f>
        <v/>
      </c>
      <c r="K1913" s="245"/>
      <c r="L1913" s="245"/>
      <c r="M1913" s="245"/>
      <c r="N1913" s="245"/>
      <c r="O1913" s="245"/>
      <c r="P1913" s="245"/>
      <c r="Q1913" s="246"/>
      <c r="R1913" s="233"/>
      <c r="S1913" s="234" t="e">
        <f>IF(C1913="",NA(),MATCH($B1913&amp;$C1913,'Smelter Reference List'!$J:$J,0))</f>
        <v>#N/A</v>
      </c>
      <c r="T1913" s="235"/>
      <c r="U1913" s="235">
        <f t="shared" ca="1" si="58"/>
        <v>0</v>
      </c>
      <c r="V1913" s="235"/>
      <c r="W1913" s="235"/>
      <c r="Y1913" s="228" t="str">
        <f t="shared" si="59"/>
        <v/>
      </c>
    </row>
    <row r="1914" spans="1:25" s="228" customFormat="1" ht="20.25">
      <c r="A1914" s="257"/>
      <c r="B1914" s="232" t="str">
        <f>IF(LEN(A1914)=0,"",INDEX('Smelter Reference List'!$A:$A,MATCH($A1914,'Smelter Reference List'!$E:$E,0)))</f>
        <v/>
      </c>
      <c r="C1914" s="297" t="str">
        <f>IF(LEN(A1914)=0,"",INDEX('Smelter Reference List'!$C:$C,MATCH($A1914,'Smelter Reference List'!$E:$E,0)))</f>
        <v/>
      </c>
      <c r="D1914" s="161" t="str">
        <f ca="1">IF(ISERROR($S1914),"",OFFSET('Smelter Reference List'!$C$4,$S1914-4,0)&amp;"")</f>
        <v/>
      </c>
      <c r="E1914" s="161" t="str">
        <f ca="1">IF(ISERROR($S1914),"",OFFSET('Smelter Reference List'!$D$4,$S1914-4,0)&amp;"")</f>
        <v/>
      </c>
      <c r="F1914" s="161" t="str">
        <f ca="1">IF(ISERROR($S1914),"",OFFSET('Smelter Reference List'!$E$4,$S1914-4,0))</f>
        <v/>
      </c>
      <c r="G1914" s="161" t="str">
        <f ca="1">IF(C1914=$U$4,"Enter smelter details", IF(ISERROR($S1914),"",OFFSET('Smelter Reference List'!$F$4,$S1914-4,0)))</f>
        <v/>
      </c>
      <c r="H1914" s="247" t="str">
        <f ca="1">IF(ISERROR($S1914),"",OFFSET('Smelter Reference List'!$G$4,$S1914-4,0))</f>
        <v/>
      </c>
      <c r="I1914" s="248" t="str">
        <f ca="1">IF(ISERROR($S1914),"",OFFSET('Smelter Reference List'!$H$4,$S1914-4,0))</f>
        <v/>
      </c>
      <c r="J1914" s="248" t="str">
        <f ca="1">IF(ISERROR($S1914),"",OFFSET('Smelter Reference List'!$I$4,$S1914-4,0))</f>
        <v/>
      </c>
      <c r="K1914" s="245"/>
      <c r="L1914" s="245"/>
      <c r="M1914" s="245"/>
      <c r="N1914" s="245"/>
      <c r="O1914" s="245"/>
      <c r="P1914" s="245"/>
      <c r="Q1914" s="246"/>
      <c r="R1914" s="233"/>
      <c r="S1914" s="234" t="e">
        <f>IF(C1914="",NA(),MATCH($B1914&amp;$C1914,'Smelter Reference List'!$J:$J,0))</f>
        <v>#N/A</v>
      </c>
      <c r="T1914" s="235"/>
      <c r="U1914" s="235">
        <f t="shared" ca="1" si="58"/>
        <v>0</v>
      </c>
      <c r="V1914" s="235"/>
      <c r="W1914" s="235"/>
      <c r="Y1914" s="228" t="str">
        <f t="shared" si="59"/>
        <v/>
      </c>
    </row>
    <row r="1915" spans="1:25" s="228" customFormat="1" ht="20.25">
      <c r="A1915" s="257"/>
      <c r="B1915" s="232" t="str">
        <f>IF(LEN(A1915)=0,"",INDEX('Smelter Reference List'!$A:$A,MATCH($A1915,'Smelter Reference List'!$E:$E,0)))</f>
        <v/>
      </c>
      <c r="C1915" s="297" t="str">
        <f>IF(LEN(A1915)=0,"",INDEX('Smelter Reference List'!$C:$C,MATCH($A1915,'Smelter Reference List'!$E:$E,0)))</f>
        <v/>
      </c>
      <c r="D1915" s="161" t="str">
        <f ca="1">IF(ISERROR($S1915),"",OFFSET('Smelter Reference List'!$C$4,$S1915-4,0)&amp;"")</f>
        <v/>
      </c>
      <c r="E1915" s="161" t="str">
        <f ca="1">IF(ISERROR($S1915),"",OFFSET('Smelter Reference List'!$D$4,$S1915-4,0)&amp;"")</f>
        <v/>
      </c>
      <c r="F1915" s="161" t="str">
        <f ca="1">IF(ISERROR($S1915),"",OFFSET('Smelter Reference List'!$E$4,$S1915-4,0))</f>
        <v/>
      </c>
      <c r="G1915" s="161" t="str">
        <f ca="1">IF(C1915=$U$4,"Enter smelter details", IF(ISERROR($S1915),"",OFFSET('Smelter Reference List'!$F$4,$S1915-4,0)))</f>
        <v/>
      </c>
      <c r="H1915" s="247" t="str">
        <f ca="1">IF(ISERROR($S1915),"",OFFSET('Smelter Reference List'!$G$4,$S1915-4,0))</f>
        <v/>
      </c>
      <c r="I1915" s="248" t="str">
        <f ca="1">IF(ISERROR($S1915),"",OFFSET('Smelter Reference List'!$H$4,$S1915-4,0))</f>
        <v/>
      </c>
      <c r="J1915" s="248" t="str">
        <f ca="1">IF(ISERROR($S1915),"",OFFSET('Smelter Reference List'!$I$4,$S1915-4,0))</f>
        <v/>
      </c>
      <c r="K1915" s="245"/>
      <c r="L1915" s="245"/>
      <c r="M1915" s="245"/>
      <c r="N1915" s="245"/>
      <c r="O1915" s="245"/>
      <c r="P1915" s="245"/>
      <c r="Q1915" s="246"/>
      <c r="R1915" s="233"/>
      <c r="S1915" s="234" t="e">
        <f>IF(C1915="",NA(),MATCH($B1915&amp;$C1915,'Smelter Reference List'!$J:$J,0))</f>
        <v>#N/A</v>
      </c>
      <c r="T1915" s="235"/>
      <c r="U1915" s="235">
        <f t="shared" ca="1" si="58"/>
        <v>0</v>
      </c>
      <c r="V1915" s="235"/>
      <c r="W1915" s="235"/>
      <c r="Y1915" s="228" t="str">
        <f t="shared" si="59"/>
        <v/>
      </c>
    </row>
    <row r="1916" spans="1:25" s="228" customFormat="1" ht="20.25">
      <c r="A1916" s="257"/>
      <c r="B1916" s="232" t="str">
        <f>IF(LEN(A1916)=0,"",INDEX('Smelter Reference List'!$A:$A,MATCH($A1916,'Smelter Reference List'!$E:$E,0)))</f>
        <v/>
      </c>
      <c r="C1916" s="297" t="str">
        <f>IF(LEN(A1916)=0,"",INDEX('Smelter Reference List'!$C:$C,MATCH($A1916,'Smelter Reference List'!$E:$E,0)))</f>
        <v/>
      </c>
      <c r="D1916" s="161" t="str">
        <f ca="1">IF(ISERROR($S1916),"",OFFSET('Smelter Reference List'!$C$4,$S1916-4,0)&amp;"")</f>
        <v/>
      </c>
      <c r="E1916" s="161" t="str">
        <f ca="1">IF(ISERROR($S1916),"",OFFSET('Smelter Reference List'!$D$4,$S1916-4,0)&amp;"")</f>
        <v/>
      </c>
      <c r="F1916" s="161" t="str">
        <f ca="1">IF(ISERROR($S1916),"",OFFSET('Smelter Reference List'!$E$4,$S1916-4,0))</f>
        <v/>
      </c>
      <c r="G1916" s="161" t="str">
        <f ca="1">IF(C1916=$U$4,"Enter smelter details", IF(ISERROR($S1916),"",OFFSET('Smelter Reference List'!$F$4,$S1916-4,0)))</f>
        <v/>
      </c>
      <c r="H1916" s="247" t="str">
        <f ca="1">IF(ISERROR($S1916),"",OFFSET('Smelter Reference List'!$G$4,$S1916-4,0))</f>
        <v/>
      </c>
      <c r="I1916" s="248" t="str">
        <f ca="1">IF(ISERROR($S1916),"",OFFSET('Smelter Reference List'!$H$4,$S1916-4,0))</f>
        <v/>
      </c>
      <c r="J1916" s="248" t="str">
        <f ca="1">IF(ISERROR($S1916),"",OFFSET('Smelter Reference List'!$I$4,$S1916-4,0))</f>
        <v/>
      </c>
      <c r="K1916" s="245"/>
      <c r="L1916" s="245"/>
      <c r="M1916" s="245"/>
      <c r="N1916" s="245"/>
      <c r="O1916" s="245"/>
      <c r="P1916" s="245"/>
      <c r="Q1916" s="246"/>
      <c r="R1916" s="233"/>
      <c r="S1916" s="234" t="e">
        <f>IF(C1916="",NA(),MATCH($B1916&amp;$C1916,'Smelter Reference List'!$J:$J,0))</f>
        <v>#N/A</v>
      </c>
      <c r="T1916" s="235"/>
      <c r="U1916" s="235">
        <f t="shared" ca="1" si="58"/>
        <v>0</v>
      </c>
      <c r="V1916" s="235"/>
      <c r="W1916" s="235"/>
      <c r="Y1916" s="228" t="str">
        <f t="shared" si="59"/>
        <v/>
      </c>
    </row>
    <row r="1917" spans="1:25" s="228" customFormat="1" ht="20.25">
      <c r="A1917" s="257"/>
      <c r="B1917" s="232" t="str">
        <f>IF(LEN(A1917)=0,"",INDEX('Smelter Reference List'!$A:$A,MATCH($A1917,'Smelter Reference List'!$E:$E,0)))</f>
        <v/>
      </c>
      <c r="C1917" s="297" t="str">
        <f>IF(LEN(A1917)=0,"",INDEX('Smelter Reference List'!$C:$C,MATCH($A1917,'Smelter Reference List'!$E:$E,0)))</f>
        <v/>
      </c>
      <c r="D1917" s="161" t="str">
        <f ca="1">IF(ISERROR($S1917),"",OFFSET('Smelter Reference List'!$C$4,$S1917-4,0)&amp;"")</f>
        <v/>
      </c>
      <c r="E1917" s="161" t="str">
        <f ca="1">IF(ISERROR($S1917),"",OFFSET('Smelter Reference List'!$D$4,$S1917-4,0)&amp;"")</f>
        <v/>
      </c>
      <c r="F1917" s="161" t="str">
        <f ca="1">IF(ISERROR($S1917),"",OFFSET('Smelter Reference List'!$E$4,$S1917-4,0))</f>
        <v/>
      </c>
      <c r="G1917" s="161" t="str">
        <f ca="1">IF(C1917=$U$4,"Enter smelter details", IF(ISERROR($S1917),"",OFFSET('Smelter Reference List'!$F$4,$S1917-4,0)))</f>
        <v/>
      </c>
      <c r="H1917" s="247" t="str">
        <f ca="1">IF(ISERROR($S1917),"",OFFSET('Smelter Reference List'!$G$4,$S1917-4,0))</f>
        <v/>
      </c>
      <c r="I1917" s="248" t="str">
        <f ca="1">IF(ISERROR($S1917),"",OFFSET('Smelter Reference List'!$H$4,$S1917-4,0))</f>
        <v/>
      </c>
      <c r="J1917" s="248" t="str">
        <f ca="1">IF(ISERROR($S1917),"",OFFSET('Smelter Reference List'!$I$4,$S1917-4,0))</f>
        <v/>
      </c>
      <c r="K1917" s="245"/>
      <c r="L1917" s="245"/>
      <c r="M1917" s="245"/>
      <c r="N1917" s="245"/>
      <c r="O1917" s="245"/>
      <c r="P1917" s="245"/>
      <c r="Q1917" s="246"/>
      <c r="R1917" s="233"/>
      <c r="S1917" s="234" t="e">
        <f>IF(C1917="",NA(),MATCH($B1917&amp;$C1917,'Smelter Reference List'!$J:$J,0))</f>
        <v>#N/A</v>
      </c>
      <c r="T1917" s="235"/>
      <c r="U1917" s="235">
        <f t="shared" ca="1" si="58"/>
        <v>0</v>
      </c>
      <c r="V1917" s="235"/>
      <c r="W1917" s="235"/>
      <c r="Y1917" s="228" t="str">
        <f t="shared" si="59"/>
        <v/>
      </c>
    </row>
    <row r="1918" spans="1:25" s="228" customFormat="1" ht="20.25">
      <c r="A1918" s="257"/>
      <c r="B1918" s="232" t="str">
        <f>IF(LEN(A1918)=0,"",INDEX('Smelter Reference List'!$A:$A,MATCH($A1918,'Smelter Reference List'!$E:$E,0)))</f>
        <v/>
      </c>
      <c r="C1918" s="297" t="str">
        <f>IF(LEN(A1918)=0,"",INDEX('Smelter Reference List'!$C:$C,MATCH($A1918,'Smelter Reference List'!$E:$E,0)))</f>
        <v/>
      </c>
      <c r="D1918" s="161" t="str">
        <f ca="1">IF(ISERROR($S1918),"",OFFSET('Smelter Reference List'!$C$4,$S1918-4,0)&amp;"")</f>
        <v/>
      </c>
      <c r="E1918" s="161" t="str">
        <f ca="1">IF(ISERROR($S1918),"",OFFSET('Smelter Reference List'!$D$4,$S1918-4,0)&amp;"")</f>
        <v/>
      </c>
      <c r="F1918" s="161" t="str">
        <f ca="1">IF(ISERROR($S1918),"",OFFSET('Smelter Reference List'!$E$4,$S1918-4,0))</f>
        <v/>
      </c>
      <c r="G1918" s="161" t="str">
        <f ca="1">IF(C1918=$U$4,"Enter smelter details", IF(ISERROR($S1918),"",OFFSET('Smelter Reference List'!$F$4,$S1918-4,0)))</f>
        <v/>
      </c>
      <c r="H1918" s="247" t="str">
        <f ca="1">IF(ISERROR($S1918),"",OFFSET('Smelter Reference List'!$G$4,$S1918-4,0))</f>
        <v/>
      </c>
      <c r="I1918" s="248" t="str">
        <f ca="1">IF(ISERROR($S1918),"",OFFSET('Smelter Reference List'!$H$4,$S1918-4,0))</f>
        <v/>
      </c>
      <c r="J1918" s="248" t="str">
        <f ca="1">IF(ISERROR($S1918),"",OFFSET('Smelter Reference List'!$I$4,$S1918-4,0))</f>
        <v/>
      </c>
      <c r="K1918" s="245"/>
      <c r="L1918" s="245"/>
      <c r="M1918" s="245"/>
      <c r="N1918" s="245"/>
      <c r="O1918" s="245"/>
      <c r="P1918" s="245"/>
      <c r="Q1918" s="246"/>
      <c r="R1918" s="233"/>
      <c r="S1918" s="234" t="e">
        <f>IF(C1918="",NA(),MATCH($B1918&amp;$C1918,'Smelter Reference List'!$J:$J,0))</f>
        <v>#N/A</v>
      </c>
      <c r="T1918" s="235"/>
      <c r="U1918" s="235">
        <f t="shared" ca="1" si="58"/>
        <v>0</v>
      </c>
      <c r="V1918" s="235"/>
      <c r="W1918" s="235"/>
      <c r="Y1918" s="228" t="str">
        <f t="shared" si="59"/>
        <v/>
      </c>
    </row>
    <row r="1919" spans="1:25" s="228" customFormat="1" ht="20.25">
      <c r="A1919" s="257"/>
      <c r="B1919" s="232" t="str">
        <f>IF(LEN(A1919)=0,"",INDEX('Smelter Reference List'!$A:$A,MATCH($A1919,'Smelter Reference List'!$E:$E,0)))</f>
        <v/>
      </c>
      <c r="C1919" s="297" t="str">
        <f>IF(LEN(A1919)=0,"",INDEX('Smelter Reference List'!$C:$C,MATCH($A1919,'Smelter Reference List'!$E:$E,0)))</f>
        <v/>
      </c>
      <c r="D1919" s="161" t="str">
        <f ca="1">IF(ISERROR($S1919),"",OFFSET('Smelter Reference List'!$C$4,$S1919-4,0)&amp;"")</f>
        <v/>
      </c>
      <c r="E1919" s="161" t="str">
        <f ca="1">IF(ISERROR($S1919),"",OFFSET('Smelter Reference List'!$D$4,$S1919-4,0)&amp;"")</f>
        <v/>
      </c>
      <c r="F1919" s="161" t="str">
        <f ca="1">IF(ISERROR($S1919),"",OFFSET('Smelter Reference List'!$E$4,$S1919-4,0))</f>
        <v/>
      </c>
      <c r="G1919" s="161" t="str">
        <f ca="1">IF(C1919=$U$4,"Enter smelter details", IF(ISERROR($S1919),"",OFFSET('Smelter Reference List'!$F$4,$S1919-4,0)))</f>
        <v/>
      </c>
      <c r="H1919" s="247" t="str">
        <f ca="1">IF(ISERROR($S1919),"",OFFSET('Smelter Reference List'!$G$4,$S1919-4,0))</f>
        <v/>
      </c>
      <c r="I1919" s="248" t="str">
        <f ca="1">IF(ISERROR($S1919),"",OFFSET('Smelter Reference List'!$H$4,$S1919-4,0))</f>
        <v/>
      </c>
      <c r="J1919" s="248" t="str">
        <f ca="1">IF(ISERROR($S1919),"",OFFSET('Smelter Reference List'!$I$4,$S1919-4,0))</f>
        <v/>
      </c>
      <c r="K1919" s="245"/>
      <c r="L1919" s="245"/>
      <c r="M1919" s="245"/>
      <c r="N1919" s="245"/>
      <c r="O1919" s="245"/>
      <c r="P1919" s="245"/>
      <c r="Q1919" s="246"/>
      <c r="R1919" s="233"/>
      <c r="S1919" s="234" t="e">
        <f>IF(C1919="",NA(),MATCH($B1919&amp;$C1919,'Smelter Reference List'!$J:$J,0))</f>
        <v>#N/A</v>
      </c>
      <c r="T1919" s="235"/>
      <c r="U1919" s="235">
        <f t="shared" ca="1" si="58"/>
        <v>0</v>
      </c>
      <c r="V1919" s="235"/>
      <c r="W1919" s="235"/>
      <c r="Y1919" s="228" t="str">
        <f t="shared" si="59"/>
        <v/>
      </c>
    </row>
    <row r="1920" spans="1:25" s="228" customFormat="1" ht="20.25">
      <c r="A1920" s="257"/>
      <c r="B1920" s="232" t="str">
        <f>IF(LEN(A1920)=0,"",INDEX('Smelter Reference List'!$A:$A,MATCH($A1920,'Smelter Reference List'!$E:$E,0)))</f>
        <v/>
      </c>
      <c r="C1920" s="297" t="str">
        <f>IF(LEN(A1920)=0,"",INDEX('Smelter Reference List'!$C:$C,MATCH($A1920,'Smelter Reference List'!$E:$E,0)))</f>
        <v/>
      </c>
      <c r="D1920" s="161" t="str">
        <f ca="1">IF(ISERROR($S1920),"",OFFSET('Smelter Reference List'!$C$4,$S1920-4,0)&amp;"")</f>
        <v/>
      </c>
      <c r="E1920" s="161" t="str">
        <f ca="1">IF(ISERROR($S1920),"",OFFSET('Smelter Reference List'!$D$4,$S1920-4,0)&amp;"")</f>
        <v/>
      </c>
      <c r="F1920" s="161" t="str">
        <f ca="1">IF(ISERROR($S1920),"",OFFSET('Smelter Reference List'!$E$4,$S1920-4,0))</f>
        <v/>
      </c>
      <c r="G1920" s="161" t="str">
        <f ca="1">IF(C1920=$U$4,"Enter smelter details", IF(ISERROR($S1920),"",OFFSET('Smelter Reference List'!$F$4,$S1920-4,0)))</f>
        <v/>
      </c>
      <c r="H1920" s="247" t="str">
        <f ca="1">IF(ISERROR($S1920),"",OFFSET('Smelter Reference List'!$G$4,$S1920-4,0))</f>
        <v/>
      </c>
      <c r="I1920" s="248" t="str">
        <f ca="1">IF(ISERROR($S1920),"",OFFSET('Smelter Reference List'!$H$4,$S1920-4,0))</f>
        <v/>
      </c>
      <c r="J1920" s="248" t="str">
        <f ca="1">IF(ISERROR($S1920),"",OFFSET('Smelter Reference List'!$I$4,$S1920-4,0))</f>
        <v/>
      </c>
      <c r="K1920" s="245"/>
      <c r="L1920" s="245"/>
      <c r="M1920" s="245"/>
      <c r="N1920" s="245"/>
      <c r="O1920" s="245"/>
      <c r="P1920" s="245"/>
      <c r="Q1920" s="246"/>
      <c r="R1920" s="233"/>
      <c r="S1920" s="234" t="e">
        <f>IF(C1920="",NA(),MATCH($B1920&amp;$C1920,'Smelter Reference List'!$J:$J,0))</f>
        <v>#N/A</v>
      </c>
      <c r="T1920" s="235"/>
      <c r="U1920" s="235">
        <f t="shared" ca="1" si="58"/>
        <v>0</v>
      </c>
      <c r="V1920" s="235"/>
      <c r="W1920" s="235"/>
      <c r="Y1920" s="228" t="str">
        <f t="shared" si="59"/>
        <v/>
      </c>
    </row>
    <row r="1921" spans="1:25" s="228" customFormat="1" ht="20.25">
      <c r="A1921" s="257"/>
      <c r="B1921" s="232" t="str">
        <f>IF(LEN(A1921)=0,"",INDEX('Smelter Reference List'!$A:$A,MATCH($A1921,'Smelter Reference List'!$E:$E,0)))</f>
        <v/>
      </c>
      <c r="C1921" s="297" t="str">
        <f>IF(LEN(A1921)=0,"",INDEX('Smelter Reference List'!$C:$C,MATCH($A1921,'Smelter Reference List'!$E:$E,0)))</f>
        <v/>
      </c>
      <c r="D1921" s="161" t="str">
        <f ca="1">IF(ISERROR($S1921),"",OFFSET('Smelter Reference List'!$C$4,$S1921-4,0)&amp;"")</f>
        <v/>
      </c>
      <c r="E1921" s="161" t="str">
        <f ca="1">IF(ISERROR($S1921),"",OFFSET('Smelter Reference List'!$D$4,$S1921-4,0)&amp;"")</f>
        <v/>
      </c>
      <c r="F1921" s="161" t="str">
        <f ca="1">IF(ISERROR($S1921),"",OFFSET('Smelter Reference List'!$E$4,$S1921-4,0))</f>
        <v/>
      </c>
      <c r="G1921" s="161" t="str">
        <f ca="1">IF(C1921=$U$4,"Enter smelter details", IF(ISERROR($S1921),"",OFFSET('Smelter Reference List'!$F$4,$S1921-4,0)))</f>
        <v/>
      </c>
      <c r="H1921" s="247" t="str">
        <f ca="1">IF(ISERROR($S1921),"",OFFSET('Smelter Reference List'!$G$4,$S1921-4,0))</f>
        <v/>
      </c>
      <c r="I1921" s="248" t="str">
        <f ca="1">IF(ISERROR($S1921),"",OFFSET('Smelter Reference List'!$H$4,$S1921-4,0))</f>
        <v/>
      </c>
      <c r="J1921" s="248" t="str">
        <f ca="1">IF(ISERROR($S1921),"",OFFSET('Smelter Reference List'!$I$4,$S1921-4,0))</f>
        <v/>
      </c>
      <c r="K1921" s="245"/>
      <c r="L1921" s="245"/>
      <c r="M1921" s="245"/>
      <c r="N1921" s="245"/>
      <c r="O1921" s="245"/>
      <c r="P1921" s="245"/>
      <c r="Q1921" s="246"/>
      <c r="R1921" s="233"/>
      <c r="S1921" s="234" t="e">
        <f>IF(C1921="",NA(),MATCH($B1921&amp;$C1921,'Smelter Reference List'!$J:$J,0))</f>
        <v>#N/A</v>
      </c>
      <c r="T1921" s="235"/>
      <c r="U1921" s="235">
        <f t="shared" ca="1" si="58"/>
        <v>0</v>
      </c>
      <c r="V1921" s="235"/>
      <c r="W1921" s="235"/>
      <c r="Y1921" s="228" t="str">
        <f t="shared" si="59"/>
        <v/>
      </c>
    </row>
    <row r="1922" spans="1:25" s="228" customFormat="1" ht="20.25">
      <c r="A1922" s="257"/>
      <c r="B1922" s="232" t="str">
        <f>IF(LEN(A1922)=0,"",INDEX('Smelter Reference List'!$A:$A,MATCH($A1922,'Smelter Reference List'!$E:$E,0)))</f>
        <v/>
      </c>
      <c r="C1922" s="297" t="str">
        <f>IF(LEN(A1922)=0,"",INDEX('Smelter Reference List'!$C:$C,MATCH($A1922,'Smelter Reference List'!$E:$E,0)))</f>
        <v/>
      </c>
      <c r="D1922" s="161" t="str">
        <f ca="1">IF(ISERROR($S1922),"",OFFSET('Smelter Reference List'!$C$4,$S1922-4,0)&amp;"")</f>
        <v/>
      </c>
      <c r="E1922" s="161" t="str">
        <f ca="1">IF(ISERROR($S1922),"",OFFSET('Smelter Reference List'!$D$4,$S1922-4,0)&amp;"")</f>
        <v/>
      </c>
      <c r="F1922" s="161" t="str">
        <f ca="1">IF(ISERROR($S1922),"",OFFSET('Smelter Reference List'!$E$4,$S1922-4,0))</f>
        <v/>
      </c>
      <c r="G1922" s="161" t="str">
        <f ca="1">IF(C1922=$U$4,"Enter smelter details", IF(ISERROR($S1922),"",OFFSET('Smelter Reference List'!$F$4,$S1922-4,0)))</f>
        <v/>
      </c>
      <c r="H1922" s="247" t="str">
        <f ca="1">IF(ISERROR($S1922),"",OFFSET('Smelter Reference List'!$G$4,$S1922-4,0))</f>
        <v/>
      </c>
      <c r="I1922" s="248" t="str">
        <f ca="1">IF(ISERROR($S1922),"",OFFSET('Smelter Reference List'!$H$4,$S1922-4,0))</f>
        <v/>
      </c>
      <c r="J1922" s="248" t="str">
        <f ca="1">IF(ISERROR($S1922),"",OFFSET('Smelter Reference List'!$I$4,$S1922-4,0))</f>
        <v/>
      </c>
      <c r="K1922" s="245"/>
      <c r="L1922" s="245"/>
      <c r="M1922" s="245"/>
      <c r="N1922" s="245"/>
      <c r="O1922" s="245"/>
      <c r="P1922" s="245"/>
      <c r="Q1922" s="246"/>
      <c r="R1922" s="233"/>
      <c r="S1922" s="234" t="e">
        <f>IF(C1922="",NA(),MATCH($B1922&amp;$C1922,'Smelter Reference List'!$J:$J,0))</f>
        <v>#N/A</v>
      </c>
      <c r="T1922" s="235"/>
      <c r="U1922" s="235">
        <f t="shared" ca="1" si="58"/>
        <v>0</v>
      </c>
      <c r="V1922" s="235"/>
      <c r="W1922" s="235"/>
      <c r="Y1922" s="228" t="str">
        <f t="shared" si="59"/>
        <v/>
      </c>
    </row>
    <row r="1923" spans="1:25" s="228" customFormat="1" ht="20.25">
      <c r="A1923" s="257"/>
      <c r="B1923" s="232" t="str">
        <f>IF(LEN(A1923)=0,"",INDEX('Smelter Reference List'!$A:$A,MATCH($A1923,'Smelter Reference List'!$E:$E,0)))</f>
        <v/>
      </c>
      <c r="C1923" s="297" t="str">
        <f>IF(LEN(A1923)=0,"",INDEX('Smelter Reference List'!$C:$C,MATCH($A1923,'Smelter Reference List'!$E:$E,0)))</f>
        <v/>
      </c>
      <c r="D1923" s="161" t="str">
        <f ca="1">IF(ISERROR($S1923),"",OFFSET('Smelter Reference List'!$C$4,$S1923-4,0)&amp;"")</f>
        <v/>
      </c>
      <c r="E1923" s="161" t="str">
        <f ca="1">IF(ISERROR($S1923),"",OFFSET('Smelter Reference List'!$D$4,$S1923-4,0)&amp;"")</f>
        <v/>
      </c>
      <c r="F1923" s="161" t="str">
        <f ca="1">IF(ISERROR($S1923),"",OFFSET('Smelter Reference List'!$E$4,$S1923-4,0))</f>
        <v/>
      </c>
      <c r="G1923" s="161" t="str">
        <f ca="1">IF(C1923=$U$4,"Enter smelter details", IF(ISERROR($S1923),"",OFFSET('Smelter Reference List'!$F$4,$S1923-4,0)))</f>
        <v/>
      </c>
      <c r="H1923" s="247" t="str">
        <f ca="1">IF(ISERROR($S1923),"",OFFSET('Smelter Reference List'!$G$4,$S1923-4,0))</f>
        <v/>
      </c>
      <c r="I1923" s="248" t="str">
        <f ca="1">IF(ISERROR($S1923),"",OFFSET('Smelter Reference List'!$H$4,$S1923-4,0))</f>
        <v/>
      </c>
      <c r="J1923" s="248" t="str">
        <f ca="1">IF(ISERROR($S1923),"",OFFSET('Smelter Reference List'!$I$4,$S1923-4,0))</f>
        <v/>
      </c>
      <c r="K1923" s="245"/>
      <c r="L1923" s="245"/>
      <c r="M1923" s="245"/>
      <c r="N1923" s="245"/>
      <c r="O1923" s="245"/>
      <c r="P1923" s="245"/>
      <c r="Q1923" s="246"/>
      <c r="R1923" s="233"/>
      <c r="S1923" s="234" t="e">
        <f>IF(C1923="",NA(),MATCH($B1923&amp;$C1923,'Smelter Reference List'!$J:$J,0))</f>
        <v>#N/A</v>
      </c>
      <c r="T1923" s="235"/>
      <c r="U1923" s="235">
        <f t="shared" ca="1" si="58"/>
        <v>0</v>
      </c>
      <c r="V1923" s="235"/>
      <c r="W1923" s="235"/>
      <c r="Y1923" s="228" t="str">
        <f t="shared" si="59"/>
        <v/>
      </c>
    </row>
    <row r="1924" spans="1:25" s="228" customFormat="1" ht="20.25">
      <c r="A1924" s="257"/>
      <c r="B1924" s="232" t="str">
        <f>IF(LEN(A1924)=0,"",INDEX('Smelter Reference List'!$A:$A,MATCH($A1924,'Smelter Reference List'!$E:$E,0)))</f>
        <v/>
      </c>
      <c r="C1924" s="297" t="str">
        <f>IF(LEN(A1924)=0,"",INDEX('Smelter Reference List'!$C:$C,MATCH($A1924,'Smelter Reference List'!$E:$E,0)))</f>
        <v/>
      </c>
      <c r="D1924" s="161" t="str">
        <f ca="1">IF(ISERROR($S1924),"",OFFSET('Smelter Reference List'!$C$4,$S1924-4,0)&amp;"")</f>
        <v/>
      </c>
      <c r="E1924" s="161" t="str">
        <f ca="1">IF(ISERROR($S1924),"",OFFSET('Smelter Reference List'!$D$4,$S1924-4,0)&amp;"")</f>
        <v/>
      </c>
      <c r="F1924" s="161" t="str">
        <f ca="1">IF(ISERROR($S1924),"",OFFSET('Smelter Reference List'!$E$4,$S1924-4,0))</f>
        <v/>
      </c>
      <c r="G1924" s="161" t="str">
        <f ca="1">IF(C1924=$U$4,"Enter smelter details", IF(ISERROR($S1924),"",OFFSET('Smelter Reference List'!$F$4,$S1924-4,0)))</f>
        <v/>
      </c>
      <c r="H1924" s="247" t="str">
        <f ca="1">IF(ISERROR($S1924),"",OFFSET('Smelter Reference List'!$G$4,$S1924-4,0))</f>
        <v/>
      </c>
      <c r="I1924" s="248" t="str">
        <f ca="1">IF(ISERROR($S1924),"",OFFSET('Smelter Reference List'!$H$4,$S1924-4,0))</f>
        <v/>
      </c>
      <c r="J1924" s="248" t="str">
        <f ca="1">IF(ISERROR($S1924),"",OFFSET('Smelter Reference List'!$I$4,$S1924-4,0))</f>
        <v/>
      </c>
      <c r="K1924" s="245"/>
      <c r="L1924" s="245"/>
      <c r="M1924" s="245"/>
      <c r="N1924" s="245"/>
      <c r="O1924" s="245"/>
      <c r="P1924" s="245"/>
      <c r="Q1924" s="246"/>
      <c r="R1924" s="233"/>
      <c r="S1924" s="234" t="e">
        <f>IF(C1924="",NA(),MATCH($B1924&amp;$C1924,'Smelter Reference List'!$J:$J,0))</f>
        <v>#N/A</v>
      </c>
      <c r="T1924" s="235"/>
      <c r="U1924" s="235">
        <f t="shared" ca="1" si="58"/>
        <v>0</v>
      </c>
      <c r="V1924" s="235"/>
      <c r="W1924" s="235"/>
      <c r="Y1924" s="228" t="str">
        <f t="shared" si="59"/>
        <v/>
      </c>
    </row>
    <row r="1925" spans="1:25" s="228" customFormat="1" ht="20.25">
      <c r="A1925" s="257"/>
      <c r="B1925" s="232" t="str">
        <f>IF(LEN(A1925)=0,"",INDEX('Smelter Reference List'!$A:$A,MATCH($A1925,'Smelter Reference List'!$E:$E,0)))</f>
        <v/>
      </c>
      <c r="C1925" s="297" t="str">
        <f>IF(LEN(A1925)=0,"",INDEX('Smelter Reference List'!$C:$C,MATCH($A1925,'Smelter Reference List'!$E:$E,0)))</f>
        <v/>
      </c>
      <c r="D1925" s="161" t="str">
        <f ca="1">IF(ISERROR($S1925),"",OFFSET('Smelter Reference List'!$C$4,$S1925-4,0)&amp;"")</f>
        <v/>
      </c>
      <c r="E1925" s="161" t="str">
        <f ca="1">IF(ISERROR($S1925),"",OFFSET('Smelter Reference List'!$D$4,$S1925-4,0)&amp;"")</f>
        <v/>
      </c>
      <c r="F1925" s="161" t="str">
        <f ca="1">IF(ISERROR($S1925),"",OFFSET('Smelter Reference List'!$E$4,$S1925-4,0))</f>
        <v/>
      </c>
      <c r="G1925" s="161" t="str">
        <f ca="1">IF(C1925=$U$4,"Enter smelter details", IF(ISERROR($S1925),"",OFFSET('Smelter Reference List'!$F$4,$S1925-4,0)))</f>
        <v/>
      </c>
      <c r="H1925" s="247" t="str">
        <f ca="1">IF(ISERROR($S1925),"",OFFSET('Smelter Reference List'!$G$4,$S1925-4,0))</f>
        <v/>
      </c>
      <c r="I1925" s="248" t="str">
        <f ca="1">IF(ISERROR($S1925),"",OFFSET('Smelter Reference List'!$H$4,$S1925-4,0))</f>
        <v/>
      </c>
      <c r="J1925" s="248" t="str">
        <f ca="1">IF(ISERROR($S1925),"",OFFSET('Smelter Reference List'!$I$4,$S1925-4,0))</f>
        <v/>
      </c>
      <c r="K1925" s="245"/>
      <c r="L1925" s="245"/>
      <c r="M1925" s="245"/>
      <c r="N1925" s="245"/>
      <c r="O1925" s="245"/>
      <c r="P1925" s="245"/>
      <c r="Q1925" s="246"/>
      <c r="R1925" s="233"/>
      <c r="S1925" s="234" t="e">
        <f>IF(C1925="",NA(),MATCH($B1925&amp;$C1925,'Smelter Reference List'!$J:$J,0))</f>
        <v>#N/A</v>
      </c>
      <c r="T1925" s="235"/>
      <c r="U1925" s="235">
        <f t="shared" ca="1" si="58"/>
        <v>0</v>
      </c>
      <c r="V1925" s="235"/>
      <c r="W1925" s="235"/>
      <c r="Y1925" s="228" t="str">
        <f t="shared" si="59"/>
        <v/>
      </c>
    </row>
    <row r="1926" spans="1:25" s="228" customFormat="1" ht="20.25">
      <c r="A1926" s="257"/>
      <c r="B1926" s="232" t="str">
        <f>IF(LEN(A1926)=0,"",INDEX('Smelter Reference List'!$A:$A,MATCH($A1926,'Smelter Reference List'!$E:$E,0)))</f>
        <v/>
      </c>
      <c r="C1926" s="297" t="str">
        <f>IF(LEN(A1926)=0,"",INDEX('Smelter Reference List'!$C:$C,MATCH($A1926,'Smelter Reference List'!$E:$E,0)))</f>
        <v/>
      </c>
      <c r="D1926" s="161" t="str">
        <f ca="1">IF(ISERROR($S1926),"",OFFSET('Smelter Reference List'!$C$4,$S1926-4,0)&amp;"")</f>
        <v/>
      </c>
      <c r="E1926" s="161" t="str">
        <f ca="1">IF(ISERROR($S1926),"",OFFSET('Smelter Reference List'!$D$4,$S1926-4,0)&amp;"")</f>
        <v/>
      </c>
      <c r="F1926" s="161" t="str">
        <f ca="1">IF(ISERROR($S1926),"",OFFSET('Smelter Reference List'!$E$4,$S1926-4,0))</f>
        <v/>
      </c>
      <c r="G1926" s="161" t="str">
        <f ca="1">IF(C1926=$U$4,"Enter smelter details", IF(ISERROR($S1926),"",OFFSET('Smelter Reference List'!$F$4,$S1926-4,0)))</f>
        <v/>
      </c>
      <c r="H1926" s="247" t="str">
        <f ca="1">IF(ISERROR($S1926),"",OFFSET('Smelter Reference List'!$G$4,$S1926-4,0))</f>
        <v/>
      </c>
      <c r="I1926" s="248" t="str">
        <f ca="1">IF(ISERROR($S1926),"",OFFSET('Smelter Reference List'!$H$4,$S1926-4,0))</f>
        <v/>
      </c>
      <c r="J1926" s="248" t="str">
        <f ca="1">IF(ISERROR($S1926),"",OFFSET('Smelter Reference List'!$I$4,$S1926-4,0))</f>
        <v/>
      </c>
      <c r="K1926" s="245"/>
      <c r="L1926" s="245"/>
      <c r="M1926" s="245"/>
      <c r="N1926" s="245"/>
      <c r="O1926" s="245"/>
      <c r="P1926" s="245"/>
      <c r="Q1926" s="246"/>
      <c r="R1926" s="233"/>
      <c r="S1926" s="234" t="e">
        <f>IF(C1926="",NA(),MATCH($B1926&amp;$C1926,'Smelter Reference List'!$J:$J,0))</f>
        <v>#N/A</v>
      </c>
      <c r="T1926" s="235"/>
      <c r="U1926" s="235">
        <f t="shared" ref="U1926:U1989" ca="1" si="60">IF(AND(C1926="Smelter not listed",OR(LEN(D1926)=0,LEN(E1926)=0)),1,0)</f>
        <v>0</v>
      </c>
      <c r="V1926" s="235"/>
      <c r="W1926" s="235"/>
      <c r="Y1926" s="228" t="str">
        <f t="shared" ref="Y1926:Y1989" si="61">B1926&amp;C1926</f>
        <v/>
      </c>
    </row>
    <row r="1927" spans="1:25" s="228" customFormat="1" ht="20.25">
      <c r="A1927" s="257"/>
      <c r="B1927" s="232" t="str">
        <f>IF(LEN(A1927)=0,"",INDEX('Smelter Reference List'!$A:$A,MATCH($A1927,'Smelter Reference List'!$E:$E,0)))</f>
        <v/>
      </c>
      <c r="C1927" s="297" t="str">
        <f>IF(LEN(A1927)=0,"",INDEX('Smelter Reference List'!$C:$C,MATCH($A1927,'Smelter Reference List'!$E:$E,0)))</f>
        <v/>
      </c>
      <c r="D1927" s="161" t="str">
        <f ca="1">IF(ISERROR($S1927),"",OFFSET('Smelter Reference List'!$C$4,$S1927-4,0)&amp;"")</f>
        <v/>
      </c>
      <c r="E1927" s="161" t="str">
        <f ca="1">IF(ISERROR($S1927),"",OFFSET('Smelter Reference List'!$D$4,$S1927-4,0)&amp;"")</f>
        <v/>
      </c>
      <c r="F1927" s="161" t="str">
        <f ca="1">IF(ISERROR($S1927),"",OFFSET('Smelter Reference List'!$E$4,$S1927-4,0))</f>
        <v/>
      </c>
      <c r="G1927" s="161" t="str">
        <f ca="1">IF(C1927=$U$4,"Enter smelter details", IF(ISERROR($S1927),"",OFFSET('Smelter Reference List'!$F$4,$S1927-4,0)))</f>
        <v/>
      </c>
      <c r="H1927" s="247" t="str">
        <f ca="1">IF(ISERROR($S1927),"",OFFSET('Smelter Reference List'!$G$4,$S1927-4,0))</f>
        <v/>
      </c>
      <c r="I1927" s="248" t="str">
        <f ca="1">IF(ISERROR($S1927),"",OFFSET('Smelter Reference List'!$H$4,$S1927-4,0))</f>
        <v/>
      </c>
      <c r="J1927" s="248" t="str">
        <f ca="1">IF(ISERROR($S1927),"",OFFSET('Smelter Reference List'!$I$4,$S1927-4,0))</f>
        <v/>
      </c>
      <c r="K1927" s="245"/>
      <c r="L1927" s="245"/>
      <c r="M1927" s="245"/>
      <c r="N1927" s="245"/>
      <c r="O1927" s="245"/>
      <c r="P1927" s="245"/>
      <c r="Q1927" s="246"/>
      <c r="R1927" s="233"/>
      <c r="S1927" s="234" t="e">
        <f>IF(C1927="",NA(),MATCH($B1927&amp;$C1927,'Smelter Reference List'!$J:$J,0))</f>
        <v>#N/A</v>
      </c>
      <c r="T1927" s="235"/>
      <c r="U1927" s="235">
        <f t="shared" ca="1" si="60"/>
        <v>0</v>
      </c>
      <c r="V1927" s="235"/>
      <c r="W1927" s="235"/>
      <c r="Y1927" s="228" t="str">
        <f t="shared" si="61"/>
        <v/>
      </c>
    </row>
    <row r="1928" spans="1:25" s="228" customFormat="1" ht="20.25">
      <c r="A1928" s="257"/>
      <c r="B1928" s="232" t="str">
        <f>IF(LEN(A1928)=0,"",INDEX('Smelter Reference List'!$A:$A,MATCH($A1928,'Smelter Reference List'!$E:$E,0)))</f>
        <v/>
      </c>
      <c r="C1928" s="297" t="str">
        <f>IF(LEN(A1928)=0,"",INDEX('Smelter Reference List'!$C:$C,MATCH($A1928,'Smelter Reference List'!$E:$E,0)))</f>
        <v/>
      </c>
      <c r="D1928" s="161" t="str">
        <f ca="1">IF(ISERROR($S1928),"",OFFSET('Smelter Reference List'!$C$4,$S1928-4,0)&amp;"")</f>
        <v/>
      </c>
      <c r="E1928" s="161" t="str">
        <f ca="1">IF(ISERROR($S1928),"",OFFSET('Smelter Reference List'!$D$4,$S1928-4,0)&amp;"")</f>
        <v/>
      </c>
      <c r="F1928" s="161" t="str">
        <f ca="1">IF(ISERROR($S1928),"",OFFSET('Smelter Reference List'!$E$4,$S1928-4,0))</f>
        <v/>
      </c>
      <c r="G1928" s="161" t="str">
        <f ca="1">IF(C1928=$U$4,"Enter smelter details", IF(ISERROR($S1928),"",OFFSET('Smelter Reference List'!$F$4,$S1928-4,0)))</f>
        <v/>
      </c>
      <c r="H1928" s="247" t="str">
        <f ca="1">IF(ISERROR($S1928),"",OFFSET('Smelter Reference List'!$G$4,$S1928-4,0))</f>
        <v/>
      </c>
      <c r="I1928" s="248" t="str">
        <f ca="1">IF(ISERROR($S1928),"",OFFSET('Smelter Reference List'!$H$4,$S1928-4,0))</f>
        <v/>
      </c>
      <c r="J1928" s="248" t="str">
        <f ca="1">IF(ISERROR($S1928),"",OFFSET('Smelter Reference List'!$I$4,$S1928-4,0))</f>
        <v/>
      </c>
      <c r="K1928" s="245"/>
      <c r="L1928" s="245"/>
      <c r="M1928" s="245"/>
      <c r="N1928" s="245"/>
      <c r="O1928" s="245"/>
      <c r="P1928" s="245"/>
      <c r="Q1928" s="246"/>
      <c r="R1928" s="233"/>
      <c r="S1928" s="234" t="e">
        <f>IF(C1928="",NA(),MATCH($B1928&amp;$C1928,'Smelter Reference List'!$J:$J,0))</f>
        <v>#N/A</v>
      </c>
      <c r="T1928" s="235"/>
      <c r="U1928" s="235">
        <f t="shared" ca="1" si="60"/>
        <v>0</v>
      </c>
      <c r="V1928" s="235"/>
      <c r="W1928" s="235"/>
      <c r="Y1928" s="228" t="str">
        <f t="shared" si="61"/>
        <v/>
      </c>
    </row>
    <row r="1929" spans="1:25" s="228" customFormat="1" ht="20.25">
      <c r="A1929" s="257"/>
      <c r="B1929" s="232" t="str">
        <f>IF(LEN(A1929)=0,"",INDEX('Smelter Reference List'!$A:$A,MATCH($A1929,'Smelter Reference List'!$E:$E,0)))</f>
        <v/>
      </c>
      <c r="C1929" s="297" t="str">
        <f>IF(LEN(A1929)=0,"",INDEX('Smelter Reference List'!$C:$C,MATCH($A1929,'Smelter Reference List'!$E:$E,0)))</f>
        <v/>
      </c>
      <c r="D1929" s="161" t="str">
        <f ca="1">IF(ISERROR($S1929),"",OFFSET('Smelter Reference List'!$C$4,$S1929-4,0)&amp;"")</f>
        <v/>
      </c>
      <c r="E1929" s="161" t="str">
        <f ca="1">IF(ISERROR($S1929),"",OFFSET('Smelter Reference List'!$D$4,$S1929-4,0)&amp;"")</f>
        <v/>
      </c>
      <c r="F1929" s="161" t="str">
        <f ca="1">IF(ISERROR($S1929),"",OFFSET('Smelter Reference List'!$E$4,$S1929-4,0))</f>
        <v/>
      </c>
      <c r="G1929" s="161" t="str">
        <f ca="1">IF(C1929=$U$4,"Enter smelter details", IF(ISERROR($S1929),"",OFFSET('Smelter Reference List'!$F$4,$S1929-4,0)))</f>
        <v/>
      </c>
      <c r="H1929" s="247" t="str">
        <f ca="1">IF(ISERROR($S1929),"",OFFSET('Smelter Reference List'!$G$4,$S1929-4,0))</f>
        <v/>
      </c>
      <c r="I1929" s="248" t="str">
        <f ca="1">IF(ISERROR($S1929),"",OFFSET('Smelter Reference List'!$H$4,$S1929-4,0))</f>
        <v/>
      </c>
      <c r="J1929" s="248" t="str">
        <f ca="1">IF(ISERROR($S1929),"",OFFSET('Smelter Reference List'!$I$4,$S1929-4,0))</f>
        <v/>
      </c>
      <c r="K1929" s="245"/>
      <c r="L1929" s="245"/>
      <c r="M1929" s="245"/>
      <c r="N1929" s="245"/>
      <c r="O1929" s="245"/>
      <c r="P1929" s="245"/>
      <c r="Q1929" s="246"/>
      <c r="R1929" s="233"/>
      <c r="S1929" s="234" t="e">
        <f>IF(C1929="",NA(),MATCH($B1929&amp;$C1929,'Smelter Reference List'!$J:$J,0))</f>
        <v>#N/A</v>
      </c>
      <c r="T1929" s="235"/>
      <c r="U1929" s="235">
        <f t="shared" ca="1" si="60"/>
        <v>0</v>
      </c>
      <c r="V1929" s="235"/>
      <c r="W1929" s="235"/>
      <c r="Y1929" s="228" t="str">
        <f t="shared" si="61"/>
        <v/>
      </c>
    </row>
    <row r="1930" spans="1:25" s="228" customFormat="1" ht="20.25">
      <c r="A1930" s="257"/>
      <c r="B1930" s="232" t="str">
        <f>IF(LEN(A1930)=0,"",INDEX('Smelter Reference List'!$A:$A,MATCH($A1930,'Smelter Reference List'!$E:$E,0)))</f>
        <v/>
      </c>
      <c r="C1930" s="297" t="str">
        <f>IF(LEN(A1930)=0,"",INDEX('Smelter Reference List'!$C:$C,MATCH($A1930,'Smelter Reference List'!$E:$E,0)))</f>
        <v/>
      </c>
      <c r="D1930" s="161" t="str">
        <f ca="1">IF(ISERROR($S1930),"",OFFSET('Smelter Reference List'!$C$4,$S1930-4,0)&amp;"")</f>
        <v/>
      </c>
      <c r="E1930" s="161" t="str">
        <f ca="1">IF(ISERROR($S1930),"",OFFSET('Smelter Reference List'!$D$4,$S1930-4,0)&amp;"")</f>
        <v/>
      </c>
      <c r="F1930" s="161" t="str">
        <f ca="1">IF(ISERROR($S1930),"",OFFSET('Smelter Reference List'!$E$4,$S1930-4,0))</f>
        <v/>
      </c>
      <c r="G1930" s="161" t="str">
        <f ca="1">IF(C1930=$U$4,"Enter smelter details", IF(ISERROR($S1930),"",OFFSET('Smelter Reference List'!$F$4,$S1930-4,0)))</f>
        <v/>
      </c>
      <c r="H1930" s="247" t="str">
        <f ca="1">IF(ISERROR($S1930),"",OFFSET('Smelter Reference List'!$G$4,$S1930-4,0))</f>
        <v/>
      </c>
      <c r="I1930" s="248" t="str">
        <f ca="1">IF(ISERROR($S1930),"",OFFSET('Smelter Reference List'!$H$4,$S1930-4,0))</f>
        <v/>
      </c>
      <c r="J1930" s="248" t="str">
        <f ca="1">IF(ISERROR($S1930),"",OFFSET('Smelter Reference List'!$I$4,$S1930-4,0))</f>
        <v/>
      </c>
      <c r="K1930" s="245"/>
      <c r="L1930" s="245"/>
      <c r="M1930" s="245"/>
      <c r="N1930" s="245"/>
      <c r="O1930" s="245"/>
      <c r="P1930" s="245"/>
      <c r="Q1930" s="246"/>
      <c r="R1930" s="233"/>
      <c r="S1930" s="234" t="e">
        <f>IF(C1930="",NA(),MATCH($B1930&amp;$C1930,'Smelter Reference List'!$J:$J,0))</f>
        <v>#N/A</v>
      </c>
      <c r="T1930" s="235"/>
      <c r="U1930" s="235">
        <f t="shared" ca="1" si="60"/>
        <v>0</v>
      </c>
      <c r="V1930" s="235"/>
      <c r="W1930" s="235"/>
      <c r="Y1930" s="228" t="str">
        <f t="shared" si="61"/>
        <v/>
      </c>
    </row>
    <row r="1931" spans="1:25" s="228" customFormat="1" ht="20.25">
      <c r="A1931" s="257"/>
      <c r="B1931" s="232" t="str">
        <f>IF(LEN(A1931)=0,"",INDEX('Smelter Reference List'!$A:$A,MATCH($A1931,'Smelter Reference List'!$E:$E,0)))</f>
        <v/>
      </c>
      <c r="C1931" s="297" t="str">
        <f>IF(LEN(A1931)=0,"",INDEX('Smelter Reference List'!$C:$C,MATCH($A1931,'Smelter Reference List'!$E:$E,0)))</f>
        <v/>
      </c>
      <c r="D1931" s="161" t="str">
        <f ca="1">IF(ISERROR($S1931),"",OFFSET('Smelter Reference List'!$C$4,$S1931-4,0)&amp;"")</f>
        <v/>
      </c>
      <c r="E1931" s="161" t="str">
        <f ca="1">IF(ISERROR($S1931),"",OFFSET('Smelter Reference List'!$D$4,$S1931-4,0)&amp;"")</f>
        <v/>
      </c>
      <c r="F1931" s="161" t="str">
        <f ca="1">IF(ISERROR($S1931),"",OFFSET('Smelter Reference List'!$E$4,$S1931-4,0))</f>
        <v/>
      </c>
      <c r="G1931" s="161" t="str">
        <f ca="1">IF(C1931=$U$4,"Enter smelter details", IF(ISERROR($S1931),"",OFFSET('Smelter Reference List'!$F$4,$S1931-4,0)))</f>
        <v/>
      </c>
      <c r="H1931" s="247" t="str">
        <f ca="1">IF(ISERROR($S1931),"",OFFSET('Smelter Reference List'!$G$4,$S1931-4,0))</f>
        <v/>
      </c>
      <c r="I1931" s="248" t="str">
        <f ca="1">IF(ISERROR($S1931),"",OFFSET('Smelter Reference List'!$H$4,$S1931-4,0))</f>
        <v/>
      </c>
      <c r="J1931" s="248" t="str">
        <f ca="1">IF(ISERROR($S1931),"",OFFSET('Smelter Reference List'!$I$4,$S1931-4,0))</f>
        <v/>
      </c>
      <c r="K1931" s="245"/>
      <c r="L1931" s="245"/>
      <c r="M1931" s="245"/>
      <c r="N1931" s="245"/>
      <c r="O1931" s="245"/>
      <c r="P1931" s="245"/>
      <c r="Q1931" s="246"/>
      <c r="R1931" s="233"/>
      <c r="S1931" s="234" t="e">
        <f>IF(C1931="",NA(),MATCH($B1931&amp;$C1931,'Smelter Reference List'!$J:$J,0))</f>
        <v>#N/A</v>
      </c>
      <c r="T1931" s="235"/>
      <c r="U1931" s="235">
        <f t="shared" ca="1" si="60"/>
        <v>0</v>
      </c>
      <c r="V1931" s="235"/>
      <c r="W1931" s="235"/>
      <c r="Y1931" s="228" t="str">
        <f t="shared" si="61"/>
        <v/>
      </c>
    </row>
    <row r="1932" spans="1:25" s="228" customFormat="1" ht="20.25">
      <c r="A1932" s="257"/>
      <c r="B1932" s="232" t="str">
        <f>IF(LEN(A1932)=0,"",INDEX('Smelter Reference List'!$A:$A,MATCH($A1932,'Smelter Reference List'!$E:$E,0)))</f>
        <v/>
      </c>
      <c r="C1932" s="297" t="str">
        <f>IF(LEN(A1932)=0,"",INDEX('Smelter Reference List'!$C:$C,MATCH($A1932,'Smelter Reference List'!$E:$E,0)))</f>
        <v/>
      </c>
      <c r="D1932" s="161" t="str">
        <f ca="1">IF(ISERROR($S1932),"",OFFSET('Smelter Reference List'!$C$4,$S1932-4,0)&amp;"")</f>
        <v/>
      </c>
      <c r="E1932" s="161" t="str">
        <f ca="1">IF(ISERROR($S1932),"",OFFSET('Smelter Reference List'!$D$4,$S1932-4,0)&amp;"")</f>
        <v/>
      </c>
      <c r="F1932" s="161" t="str">
        <f ca="1">IF(ISERROR($S1932),"",OFFSET('Smelter Reference List'!$E$4,$S1932-4,0))</f>
        <v/>
      </c>
      <c r="G1932" s="161" t="str">
        <f ca="1">IF(C1932=$U$4,"Enter smelter details", IF(ISERROR($S1932),"",OFFSET('Smelter Reference List'!$F$4,$S1932-4,0)))</f>
        <v/>
      </c>
      <c r="H1932" s="247" t="str">
        <f ca="1">IF(ISERROR($S1932),"",OFFSET('Smelter Reference List'!$G$4,$S1932-4,0))</f>
        <v/>
      </c>
      <c r="I1932" s="248" t="str">
        <f ca="1">IF(ISERROR($S1932),"",OFFSET('Smelter Reference List'!$H$4,$S1932-4,0))</f>
        <v/>
      </c>
      <c r="J1932" s="248" t="str">
        <f ca="1">IF(ISERROR($S1932),"",OFFSET('Smelter Reference List'!$I$4,$S1932-4,0))</f>
        <v/>
      </c>
      <c r="K1932" s="245"/>
      <c r="L1932" s="245"/>
      <c r="M1932" s="245"/>
      <c r="N1932" s="245"/>
      <c r="O1932" s="245"/>
      <c r="P1932" s="245"/>
      <c r="Q1932" s="246"/>
      <c r="R1932" s="233"/>
      <c r="S1932" s="234" t="e">
        <f>IF(C1932="",NA(),MATCH($B1932&amp;$C1932,'Smelter Reference List'!$J:$J,0))</f>
        <v>#N/A</v>
      </c>
      <c r="T1932" s="235"/>
      <c r="U1932" s="235">
        <f t="shared" ca="1" si="60"/>
        <v>0</v>
      </c>
      <c r="V1932" s="235"/>
      <c r="W1932" s="235"/>
      <c r="Y1932" s="228" t="str">
        <f t="shared" si="61"/>
        <v/>
      </c>
    </row>
    <row r="1933" spans="1:25" s="228" customFormat="1" ht="20.25">
      <c r="A1933" s="257"/>
      <c r="B1933" s="232" t="str">
        <f>IF(LEN(A1933)=0,"",INDEX('Smelter Reference List'!$A:$A,MATCH($A1933,'Smelter Reference List'!$E:$E,0)))</f>
        <v/>
      </c>
      <c r="C1933" s="297" t="str">
        <f>IF(LEN(A1933)=0,"",INDEX('Smelter Reference List'!$C:$C,MATCH($A1933,'Smelter Reference List'!$E:$E,0)))</f>
        <v/>
      </c>
      <c r="D1933" s="161" t="str">
        <f ca="1">IF(ISERROR($S1933),"",OFFSET('Smelter Reference List'!$C$4,$S1933-4,0)&amp;"")</f>
        <v/>
      </c>
      <c r="E1933" s="161" t="str">
        <f ca="1">IF(ISERROR($S1933),"",OFFSET('Smelter Reference List'!$D$4,$S1933-4,0)&amp;"")</f>
        <v/>
      </c>
      <c r="F1933" s="161" t="str">
        <f ca="1">IF(ISERROR($S1933),"",OFFSET('Smelter Reference List'!$E$4,$S1933-4,0))</f>
        <v/>
      </c>
      <c r="G1933" s="161" t="str">
        <f ca="1">IF(C1933=$U$4,"Enter smelter details", IF(ISERROR($S1933),"",OFFSET('Smelter Reference List'!$F$4,$S1933-4,0)))</f>
        <v/>
      </c>
      <c r="H1933" s="247" t="str">
        <f ca="1">IF(ISERROR($S1933),"",OFFSET('Smelter Reference List'!$G$4,$S1933-4,0))</f>
        <v/>
      </c>
      <c r="I1933" s="248" t="str">
        <f ca="1">IF(ISERROR($S1933),"",OFFSET('Smelter Reference List'!$H$4,$S1933-4,0))</f>
        <v/>
      </c>
      <c r="J1933" s="248" t="str">
        <f ca="1">IF(ISERROR($S1933),"",OFFSET('Smelter Reference List'!$I$4,$S1933-4,0))</f>
        <v/>
      </c>
      <c r="K1933" s="245"/>
      <c r="L1933" s="245"/>
      <c r="M1933" s="245"/>
      <c r="N1933" s="245"/>
      <c r="O1933" s="245"/>
      <c r="P1933" s="245"/>
      <c r="Q1933" s="246"/>
      <c r="R1933" s="233"/>
      <c r="S1933" s="234" t="e">
        <f>IF(C1933="",NA(),MATCH($B1933&amp;$C1933,'Smelter Reference List'!$J:$J,0))</f>
        <v>#N/A</v>
      </c>
      <c r="T1933" s="235"/>
      <c r="U1933" s="235">
        <f t="shared" ca="1" si="60"/>
        <v>0</v>
      </c>
      <c r="V1933" s="235"/>
      <c r="W1933" s="235"/>
      <c r="Y1933" s="228" t="str">
        <f t="shared" si="61"/>
        <v/>
      </c>
    </row>
    <row r="1934" spans="1:25" s="228" customFormat="1" ht="20.25">
      <c r="A1934" s="257"/>
      <c r="B1934" s="232" t="str">
        <f>IF(LEN(A1934)=0,"",INDEX('Smelter Reference List'!$A:$A,MATCH($A1934,'Smelter Reference List'!$E:$E,0)))</f>
        <v/>
      </c>
      <c r="C1934" s="297" t="str">
        <f>IF(LEN(A1934)=0,"",INDEX('Smelter Reference List'!$C:$C,MATCH($A1934,'Smelter Reference List'!$E:$E,0)))</f>
        <v/>
      </c>
      <c r="D1934" s="161" t="str">
        <f ca="1">IF(ISERROR($S1934),"",OFFSET('Smelter Reference List'!$C$4,$S1934-4,0)&amp;"")</f>
        <v/>
      </c>
      <c r="E1934" s="161" t="str">
        <f ca="1">IF(ISERROR($S1934),"",OFFSET('Smelter Reference List'!$D$4,$S1934-4,0)&amp;"")</f>
        <v/>
      </c>
      <c r="F1934" s="161" t="str">
        <f ca="1">IF(ISERROR($S1934),"",OFFSET('Smelter Reference List'!$E$4,$S1934-4,0))</f>
        <v/>
      </c>
      <c r="G1934" s="161" t="str">
        <f ca="1">IF(C1934=$U$4,"Enter smelter details", IF(ISERROR($S1934),"",OFFSET('Smelter Reference List'!$F$4,$S1934-4,0)))</f>
        <v/>
      </c>
      <c r="H1934" s="247" t="str">
        <f ca="1">IF(ISERROR($S1934),"",OFFSET('Smelter Reference List'!$G$4,$S1934-4,0))</f>
        <v/>
      </c>
      <c r="I1934" s="248" t="str">
        <f ca="1">IF(ISERROR($S1934),"",OFFSET('Smelter Reference List'!$H$4,$S1934-4,0))</f>
        <v/>
      </c>
      <c r="J1934" s="248" t="str">
        <f ca="1">IF(ISERROR($S1934),"",OFFSET('Smelter Reference List'!$I$4,$S1934-4,0))</f>
        <v/>
      </c>
      <c r="K1934" s="245"/>
      <c r="L1934" s="245"/>
      <c r="M1934" s="245"/>
      <c r="N1934" s="245"/>
      <c r="O1934" s="245"/>
      <c r="P1934" s="245"/>
      <c r="Q1934" s="246"/>
      <c r="R1934" s="233"/>
      <c r="S1934" s="234" t="e">
        <f>IF(C1934="",NA(),MATCH($B1934&amp;$C1934,'Smelter Reference List'!$J:$J,0))</f>
        <v>#N/A</v>
      </c>
      <c r="T1934" s="235"/>
      <c r="U1934" s="235">
        <f t="shared" ca="1" si="60"/>
        <v>0</v>
      </c>
      <c r="V1934" s="235"/>
      <c r="W1934" s="235"/>
      <c r="Y1934" s="228" t="str">
        <f t="shared" si="61"/>
        <v/>
      </c>
    </row>
    <row r="1935" spans="1:25" s="228" customFormat="1" ht="20.25">
      <c r="A1935" s="257"/>
      <c r="B1935" s="232" t="str">
        <f>IF(LEN(A1935)=0,"",INDEX('Smelter Reference List'!$A:$A,MATCH($A1935,'Smelter Reference List'!$E:$E,0)))</f>
        <v/>
      </c>
      <c r="C1935" s="297" t="str">
        <f>IF(LEN(A1935)=0,"",INDEX('Smelter Reference List'!$C:$C,MATCH($A1935,'Smelter Reference List'!$E:$E,0)))</f>
        <v/>
      </c>
      <c r="D1935" s="161" t="str">
        <f ca="1">IF(ISERROR($S1935),"",OFFSET('Smelter Reference List'!$C$4,$S1935-4,0)&amp;"")</f>
        <v/>
      </c>
      <c r="E1935" s="161" t="str">
        <f ca="1">IF(ISERROR($S1935),"",OFFSET('Smelter Reference List'!$D$4,$S1935-4,0)&amp;"")</f>
        <v/>
      </c>
      <c r="F1935" s="161" t="str">
        <f ca="1">IF(ISERROR($S1935),"",OFFSET('Smelter Reference List'!$E$4,$S1935-4,0))</f>
        <v/>
      </c>
      <c r="G1935" s="161" t="str">
        <f ca="1">IF(C1935=$U$4,"Enter smelter details", IF(ISERROR($S1935),"",OFFSET('Smelter Reference List'!$F$4,$S1935-4,0)))</f>
        <v/>
      </c>
      <c r="H1935" s="247" t="str">
        <f ca="1">IF(ISERROR($S1935),"",OFFSET('Smelter Reference List'!$G$4,$S1935-4,0))</f>
        <v/>
      </c>
      <c r="I1935" s="248" t="str">
        <f ca="1">IF(ISERROR($S1935),"",OFFSET('Smelter Reference List'!$H$4,$S1935-4,0))</f>
        <v/>
      </c>
      <c r="J1935" s="248" t="str">
        <f ca="1">IF(ISERROR($S1935),"",OFFSET('Smelter Reference List'!$I$4,$S1935-4,0))</f>
        <v/>
      </c>
      <c r="K1935" s="245"/>
      <c r="L1935" s="245"/>
      <c r="M1935" s="245"/>
      <c r="N1935" s="245"/>
      <c r="O1935" s="245"/>
      <c r="P1935" s="245"/>
      <c r="Q1935" s="246"/>
      <c r="R1935" s="233"/>
      <c r="S1935" s="234" t="e">
        <f>IF(C1935="",NA(),MATCH($B1935&amp;$C1935,'Smelter Reference List'!$J:$J,0))</f>
        <v>#N/A</v>
      </c>
      <c r="T1935" s="235"/>
      <c r="U1935" s="235">
        <f t="shared" ca="1" si="60"/>
        <v>0</v>
      </c>
      <c r="V1935" s="235"/>
      <c r="W1935" s="235"/>
      <c r="Y1935" s="228" t="str">
        <f t="shared" si="61"/>
        <v/>
      </c>
    </row>
    <row r="1936" spans="1:25" s="228" customFormat="1" ht="20.25">
      <c r="A1936" s="257"/>
      <c r="B1936" s="232" t="str">
        <f>IF(LEN(A1936)=0,"",INDEX('Smelter Reference List'!$A:$A,MATCH($A1936,'Smelter Reference List'!$E:$E,0)))</f>
        <v/>
      </c>
      <c r="C1936" s="297" t="str">
        <f>IF(LEN(A1936)=0,"",INDEX('Smelter Reference List'!$C:$C,MATCH($A1936,'Smelter Reference List'!$E:$E,0)))</f>
        <v/>
      </c>
      <c r="D1936" s="161" t="str">
        <f ca="1">IF(ISERROR($S1936),"",OFFSET('Smelter Reference List'!$C$4,$S1936-4,0)&amp;"")</f>
        <v/>
      </c>
      <c r="E1936" s="161" t="str">
        <f ca="1">IF(ISERROR($S1936),"",OFFSET('Smelter Reference List'!$D$4,$S1936-4,0)&amp;"")</f>
        <v/>
      </c>
      <c r="F1936" s="161" t="str">
        <f ca="1">IF(ISERROR($S1936),"",OFFSET('Smelter Reference List'!$E$4,$S1936-4,0))</f>
        <v/>
      </c>
      <c r="G1936" s="161" t="str">
        <f ca="1">IF(C1936=$U$4,"Enter smelter details", IF(ISERROR($S1936),"",OFFSET('Smelter Reference List'!$F$4,$S1936-4,0)))</f>
        <v/>
      </c>
      <c r="H1936" s="247" t="str">
        <f ca="1">IF(ISERROR($S1936),"",OFFSET('Smelter Reference List'!$G$4,$S1936-4,0))</f>
        <v/>
      </c>
      <c r="I1936" s="248" t="str">
        <f ca="1">IF(ISERROR($S1936),"",OFFSET('Smelter Reference List'!$H$4,$S1936-4,0))</f>
        <v/>
      </c>
      <c r="J1936" s="248" t="str">
        <f ca="1">IF(ISERROR($S1936),"",OFFSET('Smelter Reference List'!$I$4,$S1936-4,0))</f>
        <v/>
      </c>
      <c r="K1936" s="245"/>
      <c r="L1936" s="245"/>
      <c r="M1936" s="245"/>
      <c r="N1936" s="245"/>
      <c r="O1936" s="245"/>
      <c r="P1936" s="245"/>
      <c r="Q1936" s="246"/>
      <c r="R1936" s="233"/>
      <c r="S1936" s="234" t="e">
        <f>IF(C1936="",NA(),MATCH($B1936&amp;$C1936,'Smelter Reference List'!$J:$J,0))</f>
        <v>#N/A</v>
      </c>
      <c r="T1936" s="235"/>
      <c r="U1936" s="235">
        <f t="shared" ca="1" si="60"/>
        <v>0</v>
      </c>
      <c r="V1936" s="235"/>
      <c r="W1936" s="235"/>
      <c r="Y1936" s="228" t="str">
        <f t="shared" si="61"/>
        <v/>
      </c>
    </row>
    <row r="1937" spans="1:25" s="228" customFormat="1" ht="20.25">
      <c r="A1937" s="257"/>
      <c r="B1937" s="232" t="str">
        <f>IF(LEN(A1937)=0,"",INDEX('Smelter Reference List'!$A:$A,MATCH($A1937,'Smelter Reference List'!$E:$E,0)))</f>
        <v/>
      </c>
      <c r="C1937" s="297" t="str">
        <f>IF(LEN(A1937)=0,"",INDEX('Smelter Reference List'!$C:$C,MATCH($A1937,'Smelter Reference List'!$E:$E,0)))</f>
        <v/>
      </c>
      <c r="D1937" s="161" t="str">
        <f ca="1">IF(ISERROR($S1937),"",OFFSET('Smelter Reference List'!$C$4,$S1937-4,0)&amp;"")</f>
        <v/>
      </c>
      <c r="E1937" s="161" t="str">
        <f ca="1">IF(ISERROR($S1937),"",OFFSET('Smelter Reference List'!$D$4,$S1937-4,0)&amp;"")</f>
        <v/>
      </c>
      <c r="F1937" s="161" t="str">
        <f ca="1">IF(ISERROR($S1937),"",OFFSET('Smelter Reference List'!$E$4,$S1937-4,0))</f>
        <v/>
      </c>
      <c r="G1937" s="161" t="str">
        <f ca="1">IF(C1937=$U$4,"Enter smelter details", IF(ISERROR($S1937),"",OFFSET('Smelter Reference List'!$F$4,$S1937-4,0)))</f>
        <v/>
      </c>
      <c r="H1937" s="247" t="str">
        <f ca="1">IF(ISERROR($S1937),"",OFFSET('Smelter Reference List'!$G$4,$S1937-4,0))</f>
        <v/>
      </c>
      <c r="I1937" s="248" t="str">
        <f ca="1">IF(ISERROR($S1937),"",OFFSET('Smelter Reference List'!$H$4,$S1937-4,0))</f>
        <v/>
      </c>
      <c r="J1937" s="248" t="str">
        <f ca="1">IF(ISERROR($S1937),"",OFFSET('Smelter Reference List'!$I$4,$S1937-4,0))</f>
        <v/>
      </c>
      <c r="K1937" s="245"/>
      <c r="L1937" s="245"/>
      <c r="M1937" s="245"/>
      <c r="N1937" s="245"/>
      <c r="O1937" s="245"/>
      <c r="P1937" s="245"/>
      <c r="Q1937" s="246"/>
      <c r="R1937" s="233"/>
      <c r="S1937" s="234" t="e">
        <f>IF(C1937="",NA(),MATCH($B1937&amp;$C1937,'Smelter Reference List'!$J:$J,0))</f>
        <v>#N/A</v>
      </c>
      <c r="T1937" s="235"/>
      <c r="U1937" s="235">
        <f t="shared" ca="1" si="60"/>
        <v>0</v>
      </c>
      <c r="V1937" s="235"/>
      <c r="W1937" s="235"/>
      <c r="Y1937" s="228" t="str">
        <f t="shared" si="61"/>
        <v/>
      </c>
    </row>
    <row r="1938" spans="1:25" s="228" customFormat="1" ht="20.25">
      <c r="A1938" s="257"/>
      <c r="B1938" s="232" t="str">
        <f>IF(LEN(A1938)=0,"",INDEX('Smelter Reference List'!$A:$A,MATCH($A1938,'Smelter Reference List'!$E:$E,0)))</f>
        <v/>
      </c>
      <c r="C1938" s="297" t="str">
        <f>IF(LEN(A1938)=0,"",INDEX('Smelter Reference List'!$C:$C,MATCH($A1938,'Smelter Reference List'!$E:$E,0)))</f>
        <v/>
      </c>
      <c r="D1938" s="161" t="str">
        <f ca="1">IF(ISERROR($S1938),"",OFFSET('Smelter Reference List'!$C$4,$S1938-4,0)&amp;"")</f>
        <v/>
      </c>
      <c r="E1938" s="161" t="str">
        <f ca="1">IF(ISERROR($S1938),"",OFFSET('Smelter Reference List'!$D$4,$S1938-4,0)&amp;"")</f>
        <v/>
      </c>
      <c r="F1938" s="161" t="str">
        <f ca="1">IF(ISERROR($S1938),"",OFFSET('Smelter Reference List'!$E$4,$S1938-4,0))</f>
        <v/>
      </c>
      <c r="G1938" s="161" t="str">
        <f ca="1">IF(C1938=$U$4,"Enter smelter details", IF(ISERROR($S1938),"",OFFSET('Smelter Reference List'!$F$4,$S1938-4,0)))</f>
        <v/>
      </c>
      <c r="H1938" s="247" t="str">
        <f ca="1">IF(ISERROR($S1938),"",OFFSET('Smelter Reference List'!$G$4,$S1938-4,0))</f>
        <v/>
      </c>
      <c r="I1938" s="248" t="str">
        <f ca="1">IF(ISERROR($S1938),"",OFFSET('Smelter Reference List'!$H$4,$S1938-4,0))</f>
        <v/>
      </c>
      <c r="J1938" s="248" t="str">
        <f ca="1">IF(ISERROR($S1938),"",OFFSET('Smelter Reference List'!$I$4,$S1938-4,0))</f>
        <v/>
      </c>
      <c r="K1938" s="245"/>
      <c r="L1938" s="245"/>
      <c r="M1938" s="245"/>
      <c r="N1938" s="245"/>
      <c r="O1938" s="245"/>
      <c r="P1938" s="245"/>
      <c r="Q1938" s="246"/>
      <c r="R1938" s="233"/>
      <c r="S1938" s="234" t="e">
        <f>IF(C1938="",NA(),MATCH($B1938&amp;$C1938,'Smelter Reference List'!$J:$J,0))</f>
        <v>#N/A</v>
      </c>
      <c r="T1938" s="235"/>
      <c r="U1938" s="235">
        <f t="shared" ca="1" si="60"/>
        <v>0</v>
      </c>
      <c r="V1938" s="235"/>
      <c r="W1938" s="235"/>
      <c r="Y1938" s="228" t="str">
        <f t="shared" si="61"/>
        <v/>
      </c>
    </row>
    <row r="1939" spans="1:25" s="228" customFormat="1" ht="20.25">
      <c r="A1939" s="257"/>
      <c r="B1939" s="232" t="str">
        <f>IF(LEN(A1939)=0,"",INDEX('Smelter Reference List'!$A:$A,MATCH($A1939,'Smelter Reference List'!$E:$E,0)))</f>
        <v/>
      </c>
      <c r="C1939" s="297" t="str">
        <f>IF(LEN(A1939)=0,"",INDEX('Smelter Reference List'!$C:$C,MATCH($A1939,'Smelter Reference List'!$E:$E,0)))</f>
        <v/>
      </c>
      <c r="D1939" s="161" t="str">
        <f ca="1">IF(ISERROR($S1939),"",OFFSET('Smelter Reference List'!$C$4,$S1939-4,0)&amp;"")</f>
        <v/>
      </c>
      <c r="E1939" s="161" t="str">
        <f ca="1">IF(ISERROR($S1939),"",OFFSET('Smelter Reference List'!$D$4,$S1939-4,0)&amp;"")</f>
        <v/>
      </c>
      <c r="F1939" s="161" t="str">
        <f ca="1">IF(ISERROR($S1939),"",OFFSET('Smelter Reference List'!$E$4,$S1939-4,0))</f>
        <v/>
      </c>
      <c r="G1939" s="161" t="str">
        <f ca="1">IF(C1939=$U$4,"Enter smelter details", IF(ISERROR($S1939),"",OFFSET('Smelter Reference List'!$F$4,$S1939-4,0)))</f>
        <v/>
      </c>
      <c r="H1939" s="247" t="str">
        <f ca="1">IF(ISERROR($S1939),"",OFFSET('Smelter Reference List'!$G$4,$S1939-4,0))</f>
        <v/>
      </c>
      <c r="I1939" s="248" t="str">
        <f ca="1">IF(ISERROR($S1939),"",OFFSET('Smelter Reference List'!$H$4,$S1939-4,0))</f>
        <v/>
      </c>
      <c r="J1939" s="248" t="str">
        <f ca="1">IF(ISERROR($S1939),"",OFFSET('Smelter Reference List'!$I$4,$S1939-4,0))</f>
        <v/>
      </c>
      <c r="K1939" s="245"/>
      <c r="L1939" s="245"/>
      <c r="M1939" s="245"/>
      <c r="N1939" s="245"/>
      <c r="O1939" s="245"/>
      <c r="P1939" s="245"/>
      <c r="Q1939" s="246"/>
      <c r="R1939" s="233"/>
      <c r="S1939" s="234" t="e">
        <f>IF(C1939="",NA(),MATCH($B1939&amp;$C1939,'Smelter Reference List'!$J:$J,0))</f>
        <v>#N/A</v>
      </c>
      <c r="T1939" s="235"/>
      <c r="U1939" s="235">
        <f t="shared" ca="1" si="60"/>
        <v>0</v>
      </c>
      <c r="V1939" s="235"/>
      <c r="W1939" s="235"/>
      <c r="Y1939" s="228" t="str">
        <f t="shared" si="61"/>
        <v/>
      </c>
    </row>
    <row r="1940" spans="1:25" s="228" customFormat="1" ht="20.25">
      <c r="A1940" s="257"/>
      <c r="B1940" s="232" t="str">
        <f>IF(LEN(A1940)=0,"",INDEX('Smelter Reference List'!$A:$A,MATCH($A1940,'Smelter Reference List'!$E:$E,0)))</f>
        <v/>
      </c>
      <c r="C1940" s="297" t="str">
        <f>IF(LEN(A1940)=0,"",INDEX('Smelter Reference List'!$C:$C,MATCH($A1940,'Smelter Reference List'!$E:$E,0)))</f>
        <v/>
      </c>
      <c r="D1940" s="161" t="str">
        <f ca="1">IF(ISERROR($S1940),"",OFFSET('Smelter Reference List'!$C$4,$S1940-4,0)&amp;"")</f>
        <v/>
      </c>
      <c r="E1940" s="161" t="str">
        <f ca="1">IF(ISERROR($S1940),"",OFFSET('Smelter Reference List'!$D$4,$S1940-4,0)&amp;"")</f>
        <v/>
      </c>
      <c r="F1940" s="161" t="str">
        <f ca="1">IF(ISERROR($S1940),"",OFFSET('Smelter Reference List'!$E$4,$S1940-4,0))</f>
        <v/>
      </c>
      <c r="G1940" s="161" t="str">
        <f ca="1">IF(C1940=$U$4,"Enter smelter details", IF(ISERROR($S1940),"",OFFSET('Smelter Reference List'!$F$4,$S1940-4,0)))</f>
        <v/>
      </c>
      <c r="H1940" s="247" t="str">
        <f ca="1">IF(ISERROR($S1940),"",OFFSET('Smelter Reference List'!$G$4,$S1940-4,0))</f>
        <v/>
      </c>
      <c r="I1940" s="248" t="str">
        <f ca="1">IF(ISERROR($S1940),"",OFFSET('Smelter Reference List'!$H$4,$S1940-4,0))</f>
        <v/>
      </c>
      <c r="J1940" s="248" t="str">
        <f ca="1">IF(ISERROR($S1940),"",OFFSET('Smelter Reference List'!$I$4,$S1940-4,0))</f>
        <v/>
      </c>
      <c r="K1940" s="245"/>
      <c r="L1940" s="245"/>
      <c r="M1940" s="245"/>
      <c r="N1940" s="245"/>
      <c r="O1940" s="245"/>
      <c r="P1940" s="245"/>
      <c r="Q1940" s="246"/>
      <c r="R1940" s="233"/>
      <c r="S1940" s="234" t="e">
        <f>IF(C1940="",NA(),MATCH($B1940&amp;$C1940,'Smelter Reference List'!$J:$J,0))</f>
        <v>#N/A</v>
      </c>
      <c r="T1940" s="235"/>
      <c r="U1940" s="235">
        <f t="shared" ca="1" si="60"/>
        <v>0</v>
      </c>
      <c r="V1940" s="235"/>
      <c r="W1940" s="235"/>
      <c r="Y1940" s="228" t="str">
        <f t="shared" si="61"/>
        <v/>
      </c>
    </row>
    <row r="1941" spans="1:25" s="228" customFormat="1" ht="20.25">
      <c r="A1941" s="257"/>
      <c r="B1941" s="232" t="str">
        <f>IF(LEN(A1941)=0,"",INDEX('Smelter Reference List'!$A:$A,MATCH($A1941,'Smelter Reference List'!$E:$E,0)))</f>
        <v/>
      </c>
      <c r="C1941" s="297" t="str">
        <f>IF(LEN(A1941)=0,"",INDEX('Smelter Reference List'!$C:$C,MATCH($A1941,'Smelter Reference List'!$E:$E,0)))</f>
        <v/>
      </c>
      <c r="D1941" s="161" t="str">
        <f ca="1">IF(ISERROR($S1941),"",OFFSET('Smelter Reference List'!$C$4,$S1941-4,0)&amp;"")</f>
        <v/>
      </c>
      <c r="E1941" s="161" t="str">
        <f ca="1">IF(ISERROR($S1941),"",OFFSET('Smelter Reference List'!$D$4,$S1941-4,0)&amp;"")</f>
        <v/>
      </c>
      <c r="F1941" s="161" t="str">
        <f ca="1">IF(ISERROR($S1941),"",OFFSET('Smelter Reference List'!$E$4,$S1941-4,0))</f>
        <v/>
      </c>
      <c r="G1941" s="161" t="str">
        <f ca="1">IF(C1941=$U$4,"Enter smelter details", IF(ISERROR($S1941),"",OFFSET('Smelter Reference List'!$F$4,$S1941-4,0)))</f>
        <v/>
      </c>
      <c r="H1941" s="247" t="str">
        <f ca="1">IF(ISERROR($S1941),"",OFFSET('Smelter Reference List'!$G$4,$S1941-4,0))</f>
        <v/>
      </c>
      <c r="I1941" s="248" t="str">
        <f ca="1">IF(ISERROR($S1941),"",OFFSET('Smelter Reference List'!$H$4,$S1941-4,0))</f>
        <v/>
      </c>
      <c r="J1941" s="248" t="str">
        <f ca="1">IF(ISERROR($S1941),"",OFFSET('Smelter Reference List'!$I$4,$S1941-4,0))</f>
        <v/>
      </c>
      <c r="K1941" s="245"/>
      <c r="L1941" s="245"/>
      <c r="M1941" s="245"/>
      <c r="N1941" s="245"/>
      <c r="O1941" s="245"/>
      <c r="P1941" s="245"/>
      <c r="Q1941" s="246"/>
      <c r="R1941" s="233"/>
      <c r="S1941" s="234" t="e">
        <f>IF(C1941="",NA(),MATCH($B1941&amp;$C1941,'Smelter Reference List'!$J:$J,0))</f>
        <v>#N/A</v>
      </c>
      <c r="T1941" s="235"/>
      <c r="U1941" s="235">
        <f t="shared" ca="1" si="60"/>
        <v>0</v>
      </c>
      <c r="V1941" s="235"/>
      <c r="W1941" s="235"/>
      <c r="Y1941" s="228" t="str">
        <f t="shared" si="61"/>
        <v/>
      </c>
    </row>
    <row r="1942" spans="1:25" s="228" customFormat="1" ht="20.25">
      <c r="A1942" s="257"/>
      <c r="B1942" s="232" t="str">
        <f>IF(LEN(A1942)=0,"",INDEX('Smelter Reference List'!$A:$A,MATCH($A1942,'Smelter Reference List'!$E:$E,0)))</f>
        <v/>
      </c>
      <c r="C1942" s="297" t="str">
        <f>IF(LEN(A1942)=0,"",INDEX('Smelter Reference List'!$C:$C,MATCH($A1942,'Smelter Reference List'!$E:$E,0)))</f>
        <v/>
      </c>
      <c r="D1942" s="161" t="str">
        <f ca="1">IF(ISERROR($S1942),"",OFFSET('Smelter Reference List'!$C$4,$S1942-4,0)&amp;"")</f>
        <v/>
      </c>
      <c r="E1942" s="161" t="str">
        <f ca="1">IF(ISERROR($S1942),"",OFFSET('Smelter Reference List'!$D$4,$S1942-4,0)&amp;"")</f>
        <v/>
      </c>
      <c r="F1942" s="161" t="str">
        <f ca="1">IF(ISERROR($S1942),"",OFFSET('Smelter Reference List'!$E$4,$S1942-4,0))</f>
        <v/>
      </c>
      <c r="G1942" s="161" t="str">
        <f ca="1">IF(C1942=$U$4,"Enter smelter details", IF(ISERROR($S1942),"",OFFSET('Smelter Reference List'!$F$4,$S1942-4,0)))</f>
        <v/>
      </c>
      <c r="H1942" s="247" t="str">
        <f ca="1">IF(ISERROR($S1942),"",OFFSET('Smelter Reference List'!$G$4,$S1942-4,0))</f>
        <v/>
      </c>
      <c r="I1942" s="248" t="str">
        <f ca="1">IF(ISERROR($S1942),"",OFFSET('Smelter Reference List'!$H$4,$S1942-4,0))</f>
        <v/>
      </c>
      <c r="J1942" s="248" t="str">
        <f ca="1">IF(ISERROR($S1942),"",OFFSET('Smelter Reference List'!$I$4,$S1942-4,0))</f>
        <v/>
      </c>
      <c r="K1942" s="245"/>
      <c r="L1942" s="245"/>
      <c r="M1942" s="245"/>
      <c r="N1942" s="245"/>
      <c r="O1942" s="245"/>
      <c r="P1942" s="245"/>
      <c r="Q1942" s="246"/>
      <c r="R1942" s="233"/>
      <c r="S1942" s="234" t="e">
        <f>IF(C1942="",NA(),MATCH($B1942&amp;$C1942,'Smelter Reference List'!$J:$J,0))</f>
        <v>#N/A</v>
      </c>
      <c r="T1942" s="235"/>
      <c r="U1942" s="235">
        <f t="shared" ca="1" si="60"/>
        <v>0</v>
      </c>
      <c r="V1942" s="235"/>
      <c r="W1942" s="235"/>
      <c r="Y1942" s="228" t="str">
        <f t="shared" si="61"/>
        <v/>
      </c>
    </row>
    <row r="1943" spans="1:25" s="228" customFormat="1" ht="20.25">
      <c r="A1943" s="257"/>
      <c r="B1943" s="232" t="str">
        <f>IF(LEN(A1943)=0,"",INDEX('Smelter Reference List'!$A:$A,MATCH($A1943,'Smelter Reference List'!$E:$E,0)))</f>
        <v/>
      </c>
      <c r="C1943" s="297" t="str">
        <f>IF(LEN(A1943)=0,"",INDEX('Smelter Reference List'!$C:$C,MATCH($A1943,'Smelter Reference List'!$E:$E,0)))</f>
        <v/>
      </c>
      <c r="D1943" s="161" t="str">
        <f ca="1">IF(ISERROR($S1943),"",OFFSET('Smelter Reference List'!$C$4,$S1943-4,0)&amp;"")</f>
        <v/>
      </c>
      <c r="E1943" s="161" t="str">
        <f ca="1">IF(ISERROR($S1943),"",OFFSET('Smelter Reference List'!$D$4,$S1943-4,0)&amp;"")</f>
        <v/>
      </c>
      <c r="F1943" s="161" t="str">
        <f ca="1">IF(ISERROR($S1943),"",OFFSET('Smelter Reference List'!$E$4,$S1943-4,0))</f>
        <v/>
      </c>
      <c r="G1943" s="161" t="str">
        <f ca="1">IF(C1943=$U$4,"Enter smelter details", IF(ISERROR($S1943),"",OFFSET('Smelter Reference List'!$F$4,$S1943-4,0)))</f>
        <v/>
      </c>
      <c r="H1943" s="247" t="str">
        <f ca="1">IF(ISERROR($S1943),"",OFFSET('Smelter Reference List'!$G$4,$S1943-4,0))</f>
        <v/>
      </c>
      <c r="I1943" s="248" t="str">
        <f ca="1">IF(ISERROR($S1943),"",OFFSET('Smelter Reference List'!$H$4,$S1943-4,0))</f>
        <v/>
      </c>
      <c r="J1943" s="248" t="str">
        <f ca="1">IF(ISERROR($S1943),"",OFFSET('Smelter Reference List'!$I$4,$S1943-4,0))</f>
        <v/>
      </c>
      <c r="K1943" s="245"/>
      <c r="L1943" s="245"/>
      <c r="M1943" s="245"/>
      <c r="N1943" s="245"/>
      <c r="O1943" s="245"/>
      <c r="P1943" s="245"/>
      <c r="Q1943" s="246"/>
      <c r="R1943" s="233"/>
      <c r="S1943" s="234" t="e">
        <f>IF(C1943="",NA(),MATCH($B1943&amp;$C1943,'Smelter Reference List'!$J:$J,0))</f>
        <v>#N/A</v>
      </c>
      <c r="T1943" s="235"/>
      <c r="U1943" s="235">
        <f t="shared" ca="1" si="60"/>
        <v>0</v>
      </c>
      <c r="V1943" s="235"/>
      <c r="W1943" s="235"/>
      <c r="Y1943" s="228" t="str">
        <f t="shared" si="61"/>
        <v/>
      </c>
    </row>
    <row r="1944" spans="1:25" s="228" customFormat="1" ht="20.25">
      <c r="A1944" s="257"/>
      <c r="B1944" s="232" t="str">
        <f>IF(LEN(A1944)=0,"",INDEX('Smelter Reference List'!$A:$A,MATCH($A1944,'Smelter Reference List'!$E:$E,0)))</f>
        <v/>
      </c>
      <c r="C1944" s="297" t="str">
        <f>IF(LEN(A1944)=0,"",INDEX('Smelter Reference List'!$C:$C,MATCH($A1944,'Smelter Reference List'!$E:$E,0)))</f>
        <v/>
      </c>
      <c r="D1944" s="161" t="str">
        <f ca="1">IF(ISERROR($S1944),"",OFFSET('Smelter Reference List'!$C$4,$S1944-4,0)&amp;"")</f>
        <v/>
      </c>
      <c r="E1944" s="161" t="str">
        <f ca="1">IF(ISERROR($S1944),"",OFFSET('Smelter Reference List'!$D$4,$S1944-4,0)&amp;"")</f>
        <v/>
      </c>
      <c r="F1944" s="161" t="str">
        <f ca="1">IF(ISERROR($S1944),"",OFFSET('Smelter Reference List'!$E$4,$S1944-4,0))</f>
        <v/>
      </c>
      <c r="G1944" s="161" t="str">
        <f ca="1">IF(C1944=$U$4,"Enter smelter details", IF(ISERROR($S1944),"",OFFSET('Smelter Reference List'!$F$4,$S1944-4,0)))</f>
        <v/>
      </c>
      <c r="H1944" s="247" t="str">
        <f ca="1">IF(ISERROR($S1944),"",OFFSET('Smelter Reference List'!$G$4,$S1944-4,0))</f>
        <v/>
      </c>
      <c r="I1944" s="248" t="str">
        <f ca="1">IF(ISERROR($S1944),"",OFFSET('Smelter Reference List'!$H$4,$S1944-4,0))</f>
        <v/>
      </c>
      <c r="J1944" s="248" t="str">
        <f ca="1">IF(ISERROR($S1944),"",OFFSET('Smelter Reference List'!$I$4,$S1944-4,0))</f>
        <v/>
      </c>
      <c r="K1944" s="245"/>
      <c r="L1944" s="245"/>
      <c r="M1944" s="245"/>
      <c r="N1944" s="245"/>
      <c r="O1944" s="245"/>
      <c r="P1944" s="245"/>
      <c r="Q1944" s="246"/>
      <c r="R1944" s="233"/>
      <c r="S1944" s="234" t="e">
        <f>IF(C1944="",NA(),MATCH($B1944&amp;$C1944,'Smelter Reference List'!$J:$J,0))</f>
        <v>#N/A</v>
      </c>
      <c r="T1944" s="235"/>
      <c r="U1944" s="235">
        <f t="shared" ca="1" si="60"/>
        <v>0</v>
      </c>
      <c r="V1944" s="235"/>
      <c r="W1944" s="235"/>
      <c r="Y1944" s="228" t="str">
        <f t="shared" si="61"/>
        <v/>
      </c>
    </row>
    <row r="1945" spans="1:25" s="228" customFormat="1" ht="20.25">
      <c r="A1945" s="257"/>
      <c r="B1945" s="232" t="str">
        <f>IF(LEN(A1945)=0,"",INDEX('Smelter Reference List'!$A:$A,MATCH($A1945,'Smelter Reference List'!$E:$E,0)))</f>
        <v/>
      </c>
      <c r="C1945" s="297" t="str">
        <f>IF(LEN(A1945)=0,"",INDEX('Smelter Reference List'!$C:$C,MATCH($A1945,'Smelter Reference List'!$E:$E,0)))</f>
        <v/>
      </c>
      <c r="D1945" s="161" t="str">
        <f ca="1">IF(ISERROR($S1945),"",OFFSET('Smelter Reference List'!$C$4,$S1945-4,0)&amp;"")</f>
        <v/>
      </c>
      <c r="E1945" s="161" t="str">
        <f ca="1">IF(ISERROR($S1945),"",OFFSET('Smelter Reference List'!$D$4,$S1945-4,0)&amp;"")</f>
        <v/>
      </c>
      <c r="F1945" s="161" t="str">
        <f ca="1">IF(ISERROR($S1945),"",OFFSET('Smelter Reference List'!$E$4,$S1945-4,0))</f>
        <v/>
      </c>
      <c r="G1945" s="161" t="str">
        <f ca="1">IF(C1945=$U$4,"Enter smelter details", IF(ISERROR($S1945),"",OFFSET('Smelter Reference List'!$F$4,$S1945-4,0)))</f>
        <v/>
      </c>
      <c r="H1945" s="247" t="str">
        <f ca="1">IF(ISERROR($S1945),"",OFFSET('Smelter Reference List'!$G$4,$S1945-4,0))</f>
        <v/>
      </c>
      <c r="I1945" s="248" t="str">
        <f ca="1">IF(ISERROR($S1945),"",OFFSET('Smelter Reference List'!$H$4,$S1945-4,0))</f>
        <v/>
      </c>
      <c r="J1945" s="248" t="str">
        <f ca="1">IF(ISERROR($S1945),"",OFFSET('Smelter Reference List'!$I$4,$S1945-4,0))</f>
        <v/>
      </c>
      <c r="K1945" s="245"/>
      <c r="L1945" s="245"/>
      <c r="M1945" s="245"/>
      <c r="N1945" s="245"/>
      <c r="O1945" s="245"/>
      <c r="P1945" s="245"/>
      <c r="Q1945" s="246"/>
      <c r="R1945" s="233"/>
      <c r="S1945" s="234" t="e">
        <f>IF(C1945="",NA(),MATCH($B1945&amp;$C1945,'Smelter Reference List'!$J:$J,0))</f>
        <v>#N/A</v>
      </c>
      <c r="T1945" s="235"/>
      <c r="U1945" s="235">
        <f t="shared" ca="1" si="60"/>
        <v>0</v>
      </c>
      <c r="V1945" s="235"/>
      <c r="W1945" s="235"/>
      <c r="Y1945" s="228" t="str">
        <f t="shared" si="61"/>
        <v/>
      </c>
    </row>
    <row r="1946" spans="1:25" s="228" customFormat="1" ht="20.25">
      <c r="A1946" s="257"/>
      <c r="B1946" s="232" t="str">
        <f>IF(LEN(A1946)=0,"",INDEX('Smelter Reference List'!$A:$A,MATCH($A1946,'Smelter Reference List'!$E:$E,0)))</f>
        <v/>
      </c>
      <c r="C1946" s="297" t="str">
        <f>IF(LEN(A1946)=0,"",INDEX('Smelter Reference List'!$C:$C,MATCH($A1946,'Smelter Reference List'!$E:$E,0)))</f>
        <v/>
      </c>
      <c r="D1946" s="161" t="str">
        <f ca="1">IF(ISERROR($S1946),"",OFFSET('Smelter Reference List'!$C$4,$S1946-4,0)&amp;"")</f>
        <v/>
      </c>
      <c r="E1946" s="161" t="str">
        <f ca="1">IF(ISERROR($S1946),"",OFFSET('Smelter Reference List'!$D$4,$S1946-4,0)&amp;"")</f>
        <v/>
      </c>
      <c r="F1946" s="161" t="str">
        <f ca="1">IF(ISERROR($S1946),"",OFFSET('Smelter Reference List'!$E$4,$S1946-4,0))</f>
        <v/>
      </c>
      <c r="G1946" s="161" t="str">
        <f ca="1">IF(C1946=$U$4,"Enter smelter details", IF(ISERROR($S1946),"",OFFSET('Smelter Reference List'!$F$4,$S1946-4,0)))</f>
        <v/>
      </c>
      <c r="H1946" s="247" t="str">
        <f ca="1">IF(ISERROR($S1946),"",OFFSET('Smelter Reference List'!$G$4,$S1946-4,0))</f>
        <v/>
      </c>
      <c r="I1946" s="248" t="str">
        <f ca="1">IF(ISERROR($S1946),"",OFFSET('Smelter Reference List'!$H$4,$S1946-4,0))</f>
        <v/>
      </c>
      <c r="J1946" s="248" t="str">
        <f ca="1">IF(ISERROR($S1946),"",OFFSET('Smelter Reference List'!$I$4,$S1946-4,0))</f>
        <v/>
      </c>
      <c r="K1946" s="245"/>
      <c r="L1946" s="245"/>
      <c r="M1946" s="245"/>
      <c r="N1946" s="245"/>
      <c r="O1946" s="245"/>
      <c r="P1946" s="245"/>
      <c r="Q1946" s="246"/>
      <c r="R1946" s="233"/>
      <c r="S1946" s="234" t="e">
        <f>IF(C1946="",NA(),MATCH($B1946&amp;$C1946,'Smelter Reference List'!$J:$J,0))</f>
        <v>#N/A</v>
      </c>
      <c r="T1946" s="235"/>
      <c r="U1946" s="235">
        <f t="shared" ca="1" si="60"/>
        <v>0</v>
      </c>
      <c r="V1946" s="235"/>
      <c r="W1946" s="235"/>
      <c r="Y1946" s="228" t="str">
        <f t="shared" si="61"/>
        <v/>
      </c>
    </row>
    <row r="1947" spans="1:25" s="228" customFormat="1" ht="20.25">
      <c r="A1947" s="257"/>
      <c r="B1947" s="232" t="str">
        <f>IF(LEN(A1947)=0,"",INDEX('Smelter Reference List'!$A:$A,MATCH($A1947,'Smelter Reference List'!$E:$E,0)))</f>
        <v/>
      </c>
      <c r="C1947" s="297" t="str">
        <f>IF(LEN(A1947)=0,"",INDEX('Smelter Reference List'!$C:$C,MATCH($A1947,'Smelter Reference List'!$E:$E,0)))</f>
        <v/>
      </c>
      <c r="D1947" s="161" t="str">
        <f ca="1">IF(ISERROR($S1947),"",OFFSET('Smelter Reference List'!$C$4,$S1947-4,0)&amp;"")</f>
        <v/>
      </c>
      <c r="E1947" s="161" t="str">
        <f ca="1">IF(ISERROR($S1947),"",OFFSET('Smelter Reference List'!$D$4,$S1947-4,0)&amp;"")</f>
        <v/>
      </c>
      <c r="F1947" s="161" t="str">
        <f ca="1">IF(ISERROR($S1947),"",OFFSET('Smelter Reference List'!$E$4,$S1947-4,0))</f>
        <v/>
      </c>
      <c r="G1947" s="161" t="str">
        <f ca="1">IF(C1947=$U$4,"Enter smelter details", IF(ISERROR($S1947),"",OFFSET('Smelter Reference List'!$F$4,$S1947-4,0)))</f>
        <v/>
      </c>
      <c r="H1947" s="247" t="str">
        <f ca="1">IF(ISERROR($S1947),"",OFFSET('Smelter Reference List'!$G$4,$S1947-4,0))</f>
        <v/>
      </c>
      <c r="I1947" s="248" t="str">
        <f ca="1">IF(ISERROR($S1947),"",OFFSET('Smelter Reference List'!$H$4,$S1947-4,0))</f>
        <v/>
      </c>
      <c r="J1947" s="248" t="str">
        <f ca="1">IF(ISERROR($S1947),"",OFFSET('Smelter Reference List'!$I$4,$S1947-4,0))</f>
        <v/>
      </c>
      <c r="K1947" s="245"/>
      <c r="L1947" s="245"/>
      <c r="M1947" s="245"/>
      <c r="N1947" s="245"/>
      <c r="O1947" s="245"/>
      <c r="P1947" s="245"/>
      <c r="Q1947" s="246"/>
      <c r="R1947" s="233"/>
      <c r="S1947" s="234" t="e">
        <f>IF(C1947="",NA(),MATCH($B1947&amp;$C1947,'Smelter Reference List'!$J:$J,0))</f>
        <v>#N/A</v>
      </c>
      <c r="T1947" s="235"/>
      <c r="U1947" s="235">
        <f t="shared" ca="1" si="60"/>
        <v>0</v>
      </c>
      <c r="V1947" s="235"/>
      <c r="W1947" s="235"/>
      <c r="Y1947" s="228" t="str">
        <f t="shared" si="61"/>
        <v/>
      </c>
    </row>
    <row r="1948" spans="1:25" s="228" customFormat="1" ht="20.25">
      <c r="A1948" s="257"/>
      <c r="B1948" s="232" t="str">
        <f>IF(LEN(A1948)=0,"",INDEX('Smelter Reference List'!$A:$A,MATCH($A1948,'Smelter Reference List'!$E:$E,0)))</f>
        <v/>
      </c>
      <c r="C1948" s="297" t="str">
        <f>IF(LEN(A1948)=0,"",INDEX('Smelter Reference List'!$C:$C,MATCH($A1948,'Smelter Reference List'!$E:$E,0)))</f>
        <v/>
      </c>
      <c r="D1948" s="161" t="str">
        <f ca="1">IF(ISERROR($S1948),"",OFFSET('Smelter Reference List'!$C$4,$S1948-4,0)&amp;"")</f>
        <v/>
      </c>
      <c r="E1948" s="161" t="str">
        <f ca="1">IF(ISERROR($S1948),"",OFFSET('Smelter Reference List'!$D$4,$S1948-4,0)&amp;"")</f>
        <v/>
      </c>
      <c r="F1948" s="161" t="str">
        <f ca="1">IF(ISERROR($S1948),"",OFFSET('Smelter Reference List'!$E$4,$S1948-4,0))</f>
        <v/>
      </c>
      <c r="G1948" s="161" t="str">
        <f ca="1">IF(C1948=$U$4,"Enter smelter details", IF(ISERROR($S1948),"",OFFSET('Smelter Reference List'!$F$4,$S1948-4,0)))</f>
        <v/>
      </c>
      <c r="H1948" s="247" t="str">
        <f ca="1">IF(ISERROR($S1948),"",OFFSET('Smelter Reference List'!$G$4,$S1948-4,0))</f>
        <v/>
      </c>
      <c r="I1948" s="248" t="str">
        <f ca="1">IF(ISERROR($S1948),"",OFFSET('Smelter Reference List'!$H$4,$S1948-4,0))</f>
        <v/>
      </c>
      <c r="J1948" s="248" t="str">
        <f ca="1">IF(ISERROR($S1948),"",OFFSET('Smelter Reference List'!$I$4,$S1948-4,0))</f>
        <v/>
      </c>
      <c r="K1948" s="245"/>
      <c r="L1948" s="245"/>
      <c r="M1948" s="245"/>
      <c r="N1948" s="245"/>
      <c r="O1948" s="245"/>
      <c r="P1948" s="245"/>
      <c r="Q1948" s="246"/>
      <c r="R1948" s="233"/>
      <c r="S1948" s="234" t="e">
        <f>IF(C1948="",NA(),MATCH($B1948&amp;$C1948,'Smelter Reference List'!$J:$J,0))</f>
        <v>#N/A</v>
      </c>
      <c r="T1948" s="235"/>
      <c r="U1948" s="235">
        <f t="shared" ca="1" si="60"/>
        <v>0</v>
      </c>
      <c r="V1948" s="235"/>
      <c r="W1948" s="235"/>
      <c r="Y1948" s="228" t="str">
        <f t="shared" si="61"/>
        <v/>
      </c>
    </row>
    <row r="1949" spans="1:25" s="228" customFormat="1" ht="20.25">
      <c r="A1949" s="257"/>
      <c r="B1949" s="232" t="str">
        <f>IF(LEN(A1949)=0,"",INDEX('Smelter Reference List'!$A:$A,MATCH($A1949,'Smelter Reference List'!$E:$E,0)))</f>
        <v/>
      </c>
      <c r="C1949" s="297" t="str">
        <f>IF(LEN(A1949)=0,"",INDEX('Smelter Reference List'!$C:$C,MATCH($A1949,'Smelter Reference List'!$E:$E,0)))</f>
        <v/>
      </c>
      <c r="D1949" s="161" t="str">
        <f ca="1">IF(ISERROR($S1949),"",OFFSET('Smelter Reference List'!$C$4,$S1949-4,0)&amp;"")</f>
        <v/>
      </c>
      <c r="E1949" s="161" t="str">
        <f ca="1">IF(ISERROR($S1949),"",OFFSET('Smelter Reference List'!$D$4,$S1949-4,0)&amp;"")</f>
        <v/>
      </c>
      <c r="F1949" s="161" t="str">
        <f ca="1">IF(ISERROR($S1949),"",OFFSET('Smelter Reference List'!$E$4,$S1949-4,0))</f>
        <v/>
      </c>
      <c r="G1949" s="161" t="str">
        <f ca="1">IF(C1949=$U$4,"Enter smelter details", IF(ISERROR($S1949),"",OFFSET('Smelter Reference List'!$F$4,$S1949-4,0)))</f>
        <v/>
      </c>
      <c r="H1949" s="247" t="str">
        <f ca="1">IF(ISERROR($S1949),"",OFFSET('Smelter Reference List'!$G$4,$S1949-4,0))</f>
        <v/>
      </c>
      <c r="I1949" s="248" t="str">
        <f ca="1">IF(ISERROR($S1949),"",OFFSET('Smelter Reference List'!$H$4,$S1949-4,0))</f>
        <v/>
      </c>
      <c r="J1949" s="248" t="str">
        <f ca="1">IF(ISERROR($S1949),"",OFFSET('Smelter Reference List'!$I$4,$S1949-4,0))</f>
        <v/>
      </c>
      <c r="K1949" s="245"/>
      <c r="L1949" s="245"/>
      <c r="M1949" s="245"/>
      <c r="N1949" s="245"/>
      <c r="O1949" s="245"/>
      <c r="P1949" s="245"/>
      <c r="Q1949" s="246"/>
      <c r="R1949" s="233"/>
      <c r="S1949" s="234" t="e">
        <f>IF(C1949="",NA(),MATCH($B1949&amp;$C1949,'Smelter Reference List'!$J:$J,0))</f>
        <v>#N/A</v>
      </c>
      <c r="T1949" s="235"/>
      <c r="U1949" s="235">
        <f t="shared" ca="1" si="60"/>
        <v>0</v>
      </c>
      <c r="V1949" s="235"/>
      <c r="W1949" s="235"/>
      <c r="Y1949" s="228" t="str">
        <f t="shared" si="61"/>
        <v/>
      </c>
    </row>
    <row r="1950" spans="1:25" s="228" customFormat="1" ht="20.25">
      <c r="A1950" s="257"/>
      <c r="B1950" s="232" t="str">
        <f>IF(LEN(A1950)=0,"",INDEX('Smelter Reference List'!$A:$A,MATCH($A1950,'Smelter Reference List'!$E:$E,0)))</f>
        <v/>
      </c>
      <c r="C1950" s="297" t="str">
        <f>IF(LEN(A1950)=0,"",INDEX('Smelter Reference List'!$C:$C,MATCH($A1950,'Smelter Reference List'!$E:$E,0)))</f>
        <v/>
      </c>
      <c r="D1950" s="161" t="str">
        <f ca="1">IF(ISERROR($S1950),"",OFFSET('Smelter Reference List'!$C$4,$S1950-4,0)&amp;"")</f>
        <v/>
      </c>
      <c r="E1950" s="161" t="str">
        <f ca="1">IF(ISERROR($S1950),"",OFFSET('Smelter Reference List'!$D$4,$S1950-4,0)&amp;"")</f>
        <v/>
      </c>
      <c r="F1950" s="161" t="str">
        <f ca="1">IF(ISERROR($S1950),"",OFFSET('Smelter Reference List'!$E$4,$S1950-4,0))</f>
        <v/>
      </c>
      <c r="G1950" s="161" t="str">
        <f ca="1">IF(C1950=$U$4,"Enter smelter details", IF(ISERROR($S1950),"",OFFSET('Smelter Reference List'!$F$4,$S1950-4,0)))</f>
        <v/>
      </c>
      <c r="H1950" s="247" t="str">
        <f ca="1">IF(ISERROR($S1950),"",OFFSET('Smelter Reference List'!$G$4,$S1950-4,0))</f>
        <v/>
      </c>
      <c r="I1950" s="248" t="str">
        <f ca="1">IF(ISERROR($S1950),"",OFFSET('Smelter Reference List'!$H$4,$S1950-4,0))</f>
        <v/>
      </c>
      <c r="J1950" s="248" t="str">
        <f ca="1">IF(ISERROR($S1950),"",OFFSET('Smelter Reference List'!$I$4,$S1950-4,0))</f>
        <v/>
      </c>
      <c r="K1950" s="245"/>
      <c r="L1950" s="245"/>
      <c r="M1950" s="245"/>
      <c r="N1950" s="245"/>
      <c r="O1950" s="245"/>
      <c r="P1950" s="245"/>
      <c r="Q1950" s="246"/>
      <c r="R1950" s="233"/>
      <c r="S1950" s="234" t="e">
        <f>IF(C1950="",NA(),MATCH($B1950&amp;$C1950,'Smelter Reference List'!$J:$J,0))</f>
        <v>#N/A</v>
      </c>
      <c r="T1950" s="235"/>
      <c r="U1950" s="235">
        <f t="shared" ca="1" si="60"/>
        <v>0</v>
      </c>
      <c r="V1950" s="235"/>
      <c r="W1950" s="235"/>
      <c r="Y1950" s="228" t="str">
        <f t="shared" si="61"/>
        <v/>
      </c>
    </row>
    <row r="1951" spans="1:25" s="228" customFormat="1" ht="20.25">
      <c r="A1951" s="257"/>
      <c r="B1951" s="232" t="str">
        <f>IF(LEN(A1951)=0,"",INDEX('Smelter Reference List'!$A:$A,MATCH($A1951,'Smelter Reference List'!$E:$E,0)))</f>
        <v/>
      </c>
      <c r="C1951" s="297" t="str">
        <f>IF(LEN(A1951)=0,"",INDEX('Smelter Reference List'!$C:$C,MATCH($A1951,'Smelter Reference List'!$E:$E,0)))</f>
        <v/>
      </c>
      <c r="D1951" s="161" t="str">
        <f ca="1">IF(ISERROR($S1951),"",OFFSET('Smelter Reference List'!$C$4,$S1951-4,0)&amp;"")</f>
        <v/>
      </c>
      <c r="E1951" s="161" t="str">
        <f ca="1">IF(ISERROR($S1951),"",OFFSET('Smelter Reference List'!$D$4,$S1951-4,0)&amp;"")</f>
        <v/>
      </c>
      <c r="F1951" s="161" t="str">
        <f ca="1">IF(ISERROR($S1951),"",OFFSET('Smelter Reference List'!$E$4,$S1951-4,0))</f>
        <v/>
      </c>
      <c r="G1951" s="161" t="str">
        <f ca="1">IF(C1951=$U$4,"Enter smelter details", IF(ISERROR($S1951),"",OFFSET('Smelter Reference List'!$F$4,$S1951-4,0)))</f>
        <v/>
      </c>
      <c r="H1951" s="247" t="str">
        <f ca="1">IF(ISERROR($S1951),"",OFFSET('Smelter Reference List'!$G$4,$S1951-4,0))</f>
        <v/>
      </c>
      <c r="I1951" s="248" t="str">
        <f ca="1">IF(ISERROR($S1951),"",OFFSET('Smelter Reference List'!$H$4,$S1951-4,0))</f>
        <v/>
      </c>
      <c r="J1951" s="248" t="str">
        <f ca="1">IF(ISERROR($S1951),"",OFFSET('Smelter Reference List'!$I$4,$S1951-4,0))</f>
        <v/>
      </c>
      <c r="K1951" s="245"/>
      <c r="L1951" s="245"/>
      <c r="M1951" s="245"/>
      <c r="N1951" s="245"/>
      <c r="O1951" s="245"/>
      <c r="P1951" s="245"/>
      <c r="Q1951" s="246"/>
      <c r="R1951" s="233"/>
      <c r="S1951" s="234" t="e">
        <f>IF(C1951="",NA(),MATCH($B1951&amp;$C1951,'Smelter Reference List'!$J:$J,0))</f>
        <v>#N/A</v>
      </c>
      <c r="T1951" s="235"/>
      <c r="U1951" s="235">
        <f t="shared" ca="1" si="60"/>
        <v>0</v>
      </c>
      <c r="V1951" s="235"/>
      <c r="W1951" s="235"/>
      <c r="Y1951" s="228" t="str">
        <f t="shared" si="61"/>
        <v/>
      </c>
    </row>
    <row r="1952" spans="1:25" s="228" customFormat="1" ht="20.25">
      <c r="A1952" s="257"/>
      <c r="B1952" s="232" t="str">
        <f>IF(LEN(A1952)=0,"",INDEX('Smelter Reference List'!$A:$A,MATCH($A1952,'Smelter Reference List'!$E:$E,0)))</f>
        <v/>
      </c>
      <c r="C1952" s="297" t="str">
        <f>IF(LEN(A1952)=0,"",INDEX('Smelter Reference List'!$C:$C,MATCH($A1952,'Smelter Reference List'!$E:$E,0)))</f>
        <v/>
      </c>
      <c r="D1952" s="161" t="str">
        <f ca="1">IF(ISERROR($S1952),"",OFFSET('Smelter Reference List'!$C$4,$S1952-4,0)&amp;"")</f>
        <v/>
      </c>
      <c r="E1952" s="161" t="str">
        <f ca="1">IF(ISERROR($S1952),"",OFFSET('Smelter Reference List'!$D$4,$S1952-4,0)&amp;"")</f>
        <v/>
      </c>
      <c r="F1952" s="161" t="str">
        <f ca="1">IF(ISERROR($S1952),"",OFFSET('Smelter Reference List'!$E$4,$S1952-4,0))</f>
        <v/>
      </c>
      <c r="G1952" s="161" t="str">
        <f ca="1">IF(C1952=$U$4,"Enter smelter details", IF(ISERROR($S1952),"",OFFSET('Smelter Reference List'!$F$4,$S1952-4,0)))</f>
        <v/>
      </c>
      <c r="H1952" s="247" t="str">
        <f ca="1">IF(ISERROR($S1952),"",OFFSET('Smelter Reference List'!$G$4,$S1952-4,0))</f>
        <v/>
      </c>
      <c r="I1952" s="248" t="str">
        <f ca="1">IF(ISERROR($S1952),"",OFFSET('Smelter Reference List'!$H$4,$S1952-4,0))</f>
        <v/>
      </c>
      <c r="J1952" s="248" t="str">
        <f ca="1">IF(ISERROR($S1952),"",OFFSET('Smelter Reference List'!$I$4,$S1952-4,0))</f>
        <v/>
      </c>
      <c r="K1952" s="245"/>
      <c r="L1952" s="245"/>
      <c r="M1952" s="245"/>
      <c r="N1952" s="245"/>
      <c r="O1952" s="245"/>
      <c r="P1952" s="245"/>
      <c r="Q1952" s="246"/>
      <c r="R1952" s="233"/>
      <c r="S1952" s="234" t="e">
        <f>IF(C1952="",NA(),MATCH($B1952&amp;$C1952,'Smelter Reference List'!$J:$J,0))</f>
        <v>#N/A</v>
      </c>
      <c r="T1952" s="235"/>
      <c r="U1952" s="235">
        <f t="shared" ca="1" si="60"/>
        <v>0</v>
      </c>
      <c r="V1952" s="235"/>
      <c r="W1952" s="235"/>
      <c r="Y1952" s="228" t="str">
        <f t="shared" si="61"/>
        <v/>
      </c>
    </row>
    <row r="1953" spans="1:25" s="228" customFormat="1" ht="20.25">
      <c r="A1953" s="257"/>
      <c r="B1953" s="232" t="str">
        <f>IF(LEN(A1953)=0,"",INDEX('Smelter Reference List'!$A:$A,MATCH($A1953,'Smelter Reference List'!$E:$E,0)))</f>
        <v/>
      </c>
      <c r="C1953" s="297" t="str">
        <f>IF(LEN(A1953)=0,"",INDEX('Smelter Reference List'!$C:$C,MATCH($A1953,'Smelter Reference List'!$E:$E,0)))</f>
        <v/>
      </c>
      <c r="D1953" s="161" t="str">
        <f ca="1">IF(ISERROR($S1953),"",OFFSET('Smelter Reference List'!$C$4,$S1953-4,0)&amp;"")</f>
        <v/>
      </c>
      <c r="E1953" s="161" t="str">
        <f ca="1">IF(ISERROR($S1953),"",OFFSET('Smelter Reference List'!$D$4,$S1953-4,0)&amp;"")</f>
        <v/>
      </c>
      <c r="F1953" s="161" t="str">
        <f ca="1">IF(ISERROR($S1953),"",OFFSET('Smelter Reference List'!$E$4,$S1953-4,0))</f>
        <v/>
      </c>
      <c r="G1953" s="161" t="str">
        <f ca="1">IF(C1953=$U$4,"Enter smelter details", IF(ISERROR($S1953),"",OFFSET('Smelter Reference List'!$F$4,$S1953-4,0)))</f>
        <v/>
      </c>
      <c r="H1953" s="247" t="str">
        <f ca="1">IF(ISERROR($S1953),"",OFFSET('Smelter Reference List'!$G$4,$S1953-4,0))</f>
        <v/>
      </c>
      <c r="I1953" s="248" t="str">
        <f ca="1">IF(ISERROR($S1953),"",OFFSET('Smelter Reference List'!$H$4,$S1953-4,0))</f>
        <v/>
      </c>
      <c r="J1953" s="248" t="str">
        <f ca="1">IF(ISERROR($S1953),"",OFFSET('Smelter Reference List'!$I$4,$S1953-4,0))</f>
        <v/>
      </c>
      <c r="K1953" s="245"/>
      <c r="L1953" s="245"/>
      <c r="M1953" s="245"/>
      <c r="N1953" s="245"/>
      <c r="O1953" s="245"/>
      <c r="P1953" s="245"/>
      <c r="Q1953" s="246"/>
      <c r="R1953" s="233"/>
      <c r="S1953" s="234" t="e">
        <f>IF(C1953="",NA(),MATCH($B1953&amp;$C1953,'Smelter Reference List'!$J:$J,0))</f>
        <v>#N/A</v>
      </c>
      <c r="T1953" s="235"/>
      <c r="U1953" s="235">
        <f t="shared" ca="1" si="60"/>
        <v>0</v>
      </c>
      <c r="V1953" s="235"/>
      <c r="W1953" s="235"/>
      <c r="Y1953" s="228" t="str">
        <f t="shared" si="61"/>
        <v/>
      </c>
    </row>
    <row r="1954" spans="1:25" s="228" customFormat="1" ht="20.25">
      <c r="A1954" s="257"/>
      <c r="B1954" s="232" t="str">
        <f>IF(LEN(A1954)=0,"",INDEX('Smelter Reference List'!$A:$A,MATCH($A1954,'Smelter Reference List'!$E:$E,0)))</f>
        <v/>
      </c>
      <c r="C1954" s="297" t="str">
        <f>IF(LEN(A1954)=0,"",INDEX('Smelter Reference List'!$C:$C,MATCH($A1954,'Smelter Reference List'!$E:$E,0)))</f>
        <v/>
      </c>
      <c r="D1954" s="161" t="str">
        <f ca="1">IF(ISERROR($S1954),"",OFFSET('Smelter Reference List'!$C$4,$S1954-4,0)&amp;"")</f>
        <v/>
      </c>
      <c r="E1954" s="161" t="str">
        <f ca="1">IF(ISERROR($S1954),"",OFFSET('Smelter Reference List'!$D$4,$S1954-4,0)&amp;"")</f>
        <v/>
      </c>
      <c r="F1954" s="161" t="str">
        <f ca="1">IF(ISERROR($S1954),"",OFFSET('Smelter Reference List'!$E$4,$S1954-4,0))</f>
        <v/>
      </c>
      <c r="G1954" s="161" t="str">
        <f ca="1">IF(C1954=$U$4,"Enter smelter details", IF(ISERROR($S1954),"",OFFSET('Smelter Reference List'!$F$4,$S1954-4,0)))</f>
        <v/>
      </c>
      <c r="H1954" s="247" t="str">
        <f ca="1">IF(ISERROR($S1954),"",OFFSET('Smelter Reference List'!$G$4,$S1954-4,0))</f>
        <v/>
      </c>
      <c r="I1954" s="248" t="str">
        <f ca="1">IF(ISERROR($S1954),"",OFFSET('Smelter Reference List'!$H$4,$S1954-4,0))</f>
        <v/>
      </c>
      <c r="J1954" s="248" t="str">
        <f ca="1">IF(ISERROR($S1954),"",OFFSET('Smelter Reference List'!$I$4,$S1954-4,0))</f>
        <v/>
      </c>
      <c r="K1954" s="245"/>
      <c r="L1954" s="245"/>
      <c r="M1954" s="245"/>
      <c r="N1954" s="245"/>
      <c r="O1954" s="245"/>
      <c r="P1954" s="245"/>
      <c r="Q1954" s="246"/>
      <c r="R1954" s="233"/>
      <c r="S1954" s="234" t="e">
        <f>IF(C1954="",NA(),MATCH($B1954&amp;$C1954,'Smelter Reference List'!$J:$J,0))</f>
        <v>#N/A</v>
      </c>
      <c r="T1954" s="235"/>
      <c r="U1954" s="235">
        <f t="shared" ca="1" si="60"/>
        <v>0</v>
      </c>
      <c r="V1954" s="235"/>
      <c r="W1954" s="235"/>
      <c r="Y1954" s="228" t="str">
        <f t="shared" si="61"/>
        <v/>
      </c>
    </row>
    <row r="1955" spans="1:25" s="228" customFormat="1" ht="20.25">
      <c r="A1955" s="257"/>
      <c r="B1955" s="232" t="str">
        <f>IF(LEN(A1955)=0,"",INDEX('Smelter Reference List'!$A:$A,MATCH($A1955,'Smelter Reference List'!$E:$E,0)))</f>
        <v/>
      </c>
      <c r="C1955" s="297" t="str">
        <f>IF(LEN(A1955)=0,"",INDEX('Smelter Reference List'!$C:$C,MATCH($A1955,'Smelter Reference List'!$E:$E,0)))</f>
        <v/>
      </c>
      <c r="D1955" s="161" t="str">
        <f ca="1">IF(ISERROR($S1955),"",OFFSET('Smelter Reference List'!$C$4,$S1955-4,0)&amp;"")</f>
        <v/>
      </c>
      <c r="E1955" s="161" t="str">
        <f ca="1">IF(ISERROR($S1955),"",OFFSET('Smelter Reference List'!$D$4,$S1955-4,0)&amp;"")</f>
        <v/>
      </c>
      <c r="F1955" s="161" t="str">
        <f ca="1">IF(ISERROR($S1955),"",OFFSET('Smelter Reference List'!$E$4,$S1955-4,0))</f>
        <v/>
      </c>
      <c r="G1955" s="161" t="str">
        <f ca="1">IF(C1955=$U$4,"Enter smelter details", IF(ISERROR($S1955),"",OFFSET('Smelter Reference List'!$F$4,$S1955-4,0)))</f>
        <v/>
      </c>
      <c r="H1955" s="247" t="str">
        <f ca="1">IF(ISERROR($S1955),"",OFFSET('Smelter Reference List'!$G$4,$S1955-4,0))</f>
        <v/>
      </c>
      <c r="I1955" s="248" t="str">
        <f ca="1">IF(ISERROR($S1955),"",OFFSET('Smelter Reference List'!$H$4,$S1955-4,0))</f>
        <v/>
      </c>
      <c r="J1955" s="248" t="str">
        <f ca="1">IF(ISERROR($S1955),"",OFFSET('Smelter Reference List'!$I$4,$S1955-4,0))</f>
        <v/>
      </c>
      <c r="K1955" s="245"/>
      <c r="L1955" s="245"/>
      <c r="M1955" s="245"/>
      <c r="N1955" s="245"/>
      <c r="O1955" s="245"/>
      <c r="P1955" s="245"/>
      <c r="Q1955" s="246"/>
      <c r="R1955" s="233"/>
      <c r="S1955" s="234" t="e">
        <f>IF(C1955="",NA(),MATCH($B1955&amp;$C1955,'Smelter Reference List'!$J:$J,0))</f>
        <v>#N/A</v>
      </c>
      <c r="T1955" s="235"/>
      <c r="U1955" s="235">
        <f t="shared" ca="1" si="60"/>
        <v>0</v>
      </c>
      <c r="V1955" s="235"/>
      <c r="W1955" s="235"/>
      <c r="Y1955" s="228" t="str">
        <f t="shared" si="61"/>
        <v/>
      </c>
    </row>
    <row r="1956" spans="1:25" s="228" customFormat="1" ht="20.25">
      <c r="A1956" s="257"/>
      <c r="B1956" s="232" t="str">
        <f>IF(LEN(A1956)=0,"",INDEX('Smelter Reference List'!$A:$A,MATCH($A1956,'Smelter Reference List'!$E:$E,0)))</f>
        <v/>
      </c>
      <c r="C1956" s="297" t="str">
        <f>IF(LEN(A1956)=0,"",INDEX('Smelter Reference List'!$C:$C,MATCH($A1956,'Smelter Reference List'!$E:$E,0)))</f>
        <v/>
      </c>
      <c r="D1956" s="161" t="str">
        <f ca="1">IF(ISERROR($S1956),"",OFFSET('Smelter Reference List'!$C$4,$S1956-4,0)&amp;"")</f>
        <v/>
      </c>
      <c r="E1956" s="161" t="str">
        <f ca="1">IF(ISERROR($S1956),"",OFFSET('Smelter Reference List'!$D$4,$S1956-4,0)&amp;"")</f>
        <v/>
      </c>
      <c r="F1956" s="161" t="str">
        <f ca="1">IF(ISERROR($S1956),"",OFFSET('Smelter Reference List'!$E$4,$S1956-4,0))</f>
        <v/>
      </c>
      <c r="G1956" s="161" t="str">
        <f ca="1">IF(C1956=$U$4,"Enter smelter details", IF(ISERROR($S1956),"",OFFSET('Smelter Reference List'!$F$4,$S1956-4,0)))</f>
        <v/>
      </c>
      <c r="H1956" s="247" t="str">
        <f ca="1">IF(ISERROR($S1956),"",OFFSET('Smelter Reference List'!$G$4,$S1956-4,0))</f>
        <v/>
      </c>
      <c r="I1956" s="248" t="str">
        <f ca="1">IF(ISERROR($S1956),"",OFFSET('Smelter Reference List'!$H$4,$S1956-4,0))</f>
        <v/>
      </c>
      <c r="J1956" s="248" t="str">
        <f ca="1">IF(ISERROR($S1956),"",OFFSET('Smelter Reference List'!$I$4,$S1956-4,0))</f>
        <v/>
      </c>
      <c r="K1956" s="245"/>
      <c r="L1956" s="245"/>
      <c r="M1956" s="245"/>
      <c r="N1956" s="245"/>
      <c r="O1956" s="245"/>
      <c r="P1956" s="245"/>
      <c r="Q1956" s="246"/>
      <c r="R1956" s="233"/>
      <c r="S1956" s="234" t="e">
        <f>IF(C1956="",NA(),MATCH($B1956&amp;$C1956,'Smelter Reference List'!$J:$J,0))</f>
        <v>#N/A</v>
      </c>
      <c r="T1956" s="235"/>
      <c r="U1956" s="235">
        <f t="shared" ca="1" si="60"/>
        <v>0</v>
      </c>
      <c r="V1956" s="235"/>
      <c r="W1956" s="235"/>
      <c r="Y1956" s="228" t="str">
        <f t="shared" si="61"/>
        <v/>
      </c>
    </row>
    <row r="1957" spans="1:25" s="228" customFormat="1" ht="20.25">
      <c r="A1957" s="257"/>
      <c r="B1957" s="232" t="str">
        <f>IF(LEN(A1957)=0,"",INDEX('Smelter Reference List'!$A:$A,MATCH($A1957,'Smelter Reference List'!$E:$E,0)))</f>
        <v/>
      </c>
      <c r="C1957" s="297" t="str">
        <f>IF(LEN(A1957)=0,"",INDEX('Smelter Reference List'!$C:$C,MATCH($A1957,'Smelter Reference List'!$E:$E,0)))</f>
        <v/>
      </c>
      <c r="D1957" s="161" t="str">
        <f ca="1">IF(ISERROR($S1957),"",OFFSET('Smelter Reference List'!$C$4,$S1957-4,0)&amp;"")</f>
        <v/>
      </c>
      <c r="E1957" s="161" t="str">
        <f ca="1">IF(ISERROR($S1957),"",OFFSET('Smelter Reference List'!$D$4,$S1957-4,0)&amp;"")</f>
        <v/>
      </c>
      <c r="F1957" s="161" t="str">
        <f ca="1">IF(ISERROR($S1957),"",OFFSET('Smelter Reference List'!$E$4,$S1957-4,0))</f>
        <v/>
      </c>
      <c r="G1957" s="161" t="str">
        <f ca="1">IF(C1957=$U$4,"Enter smelter details", IF(ISERROR($S1957),"",OFFSET('Smelter Reference List'!$F$4,$S1957-4,0)))</f>
        <v/>
      </c>
      <c r="H1957" s="247" t="str">
        <f ca="1">IF(ISERROR($S1957),"",OFFSET('Smelter Reference List'!$G$4,$S1957-4,0))</f>
        <v/>
      </c>
      <c r="I1957" s="248" t="str">
        <f ca="1">IF(ISERROR($S1957),"",OFFSET('Smelter Reference List'!$H$4,$S1957-4,0))</f>
        <v/>
      </c>
      <c r="J1957" s="248" t="str">
        <f ca="1">IF(ISERROR($S1957),"",OFFSET('Smelter Reference List'!$I$4,$S1957-4,0))</f>
        <v/>
      </c>
      <c r="K1957" s="245"/>
      <c r="L1957" s="245"/>
      <c r="M1957" s="245"/>
      <c r="N1957" s="245"/>
      <c r="O1957" s="245"/>
      <c r="P1957" s="245"/>
      <c r="Q1957" s="246"/>
      <c r="R1957" s="233"/>
      <c r="S1957" s="234" t="e">
        <f>IF(C1957="",NA(),MATCH($B1957&amp;$C1957,'Smelter Reference List'!$J:$J,0))</f>
        <v>#N/A</v>
      </c>
      <c r="T1957" s="235"/>
      <c r="U1957" s="235">
        <f t="shared" ca="1" si="60"/>
        <v>0</v>
      </c>
      <c r="V1957" s="235"/>
      <c r="W1957" s="235"/>
      <c r="Y1957" s="228" t="str">
        <f t="shared" si="61"/>
        <v/>
      </c>
    </row>
    <row r="1958" spans="1:25" s="228" customFormat="1" ht="20.25">
      <c r="A1958" s="257"/>
      <c r="B1958" s="232" t="str">
        <f>IF(LEN(A1958)=0,"",INDEX('Smelter Reference List'!$A:$A,MATCH($A1958,'Smelter Reference List'!$E:$E,0)))</f>
        <v/>
      </c>
      <c r="C1958" s="297" t="str">
        <f>IF(LEN(A1958)=0,"",INDEX('Smelter Reference List'!$C:$C,MATCH($A1958,'Smelter Reference List'!$E:$E,0)))</f>
        <v/>
      </c>
      <c r="D1958" s="161" t="str">
        <f ca="1">IF(ISERROR($S1958),"",OFFSET('Smelter Reference List'!$C$4,$S1958-4,0)&amp;"")</f>
        <v/>
      </c>
      <c r="E1958" s="161" t="str">
        <f ca="1">IF(ISERROR($S1958),"",OFFSET('Smelter Reference List'!$D$4,$S1958-4,0)&amp;"")</f>
        <v/>
      </c>
      <c r="F1958" s="161" t="str">
        <f ca="1">IF(ISERROR($S1958),"",OFFSET('Smelter Reference List'!$E$4,$S1958-4,0))</f>
        <v/>
      </c>
      <c r="G1958" s="161" t="str">
        <f ca="1">IF(C1958=$U$4,"Enter smelter details", IF(ISERROR($S1958),"",OFFSET('Smelter Reference List'!$F$4,$S1958-4,0)))</f>
        <v/>
      </c>
      <c r="H1958" s="247" t="str">
        <f ca="1">IF(ISERROR($S1958),"",OFFSET('Smelter Reference List'!$G$4,$S1958-4,0))</f>
        <v/>
      </c>
      <c r="I1958" s="248" t="str">
        <f ca="1">IF(ISERROR($S1958),"",OFFSET('Smelter Reference List'!$H$4,$S1958-4,0))</f>
        <v/>
      </c>
      <c r="J1958" s="248" t="str">
        <f ca="1">IF(ISERROR($S1958),"",OFFSET('Smelter Reference List'!$I$4,$S1958-4,0))</f>
        <v/>
      </c>
      <c r="K1958" s="245"/>
      <c r="L1958" s="245"/>
      <c r="M1958" s="245"/>
      <c r="N1958" s="245"/>
      <c r="O1958" s="245"/>
      <c r="P1958" s="245"/>
      <c r="Q1958" s="246"/>
      <c r="R1958" s="233"/>
      <c r="S1958" s="234" t="e">
        <f>IF(C1958="",NA(),MATCH($B1958&amp;$C1958,'Smelter Reference List'!$J:$J,0))</f>
        <v>#N/A</v>
      </c>
      <c r="T1958" s="235"/>
      <c r="U1958" s="235">
        <f t="shared" ca="1" si="60"/>
        <v>0</v>
      </c>
      <c r="V1958" s="235"/>
      <c r="W1958" s="235"/>
      <c r="Y1958" s="228" t="str">
        <f t="shared" si="61"/>
        <v/>
      </c>
    </row>
    <row r="1959" spans="1:25" s="228" customFormat="1" ht="20.25">
      <c r="A1959" s="257"/>
      <c r="B1959" s="232" t="str">
        <f>IF(LEN(A1959)=0,"",INDEX('Smelter Reference List'!$A:$A,MATCH($A1959,'Smelter Reference List'!$E:$E,0)))</f>
        <v/>
      </c>
      <c r="C1959" s="297" t="str">
        <f>IF(LEN(A1959)=0,"",INDEX('Smelter Reference List'!$C:$C,MATCH($A1959,'Smelter Reference List'!$E:$E,0)))</f>
        <v/>
      </c>
      <c r="D1959" s="161" t="str">
        <f ca="1">IF(ISERROR($S1959),"",OFFSET('Smelter Reference List'!$C$4,$S1959-4,0)&amp;"")</f>
        <v/>
      </c>
      <c r="E1959" s="161" t="str">
        <f ca="1">IF(ISERROR($S1959),"",OFFSET('Smelter Reference List'!$D$4,$S1959-4,0)&amp;"")</f>
        <v/>
      </c>
      <c r="F1959" s="161" t="str">
        <f ca="1">IF(ISERROR($S1959),"",OFFSET('Smelter Reference List'!$E$4,$S1959-4,0))</f>
        <v/>
      </c>
      <c r="G1959" s="161" t="str">
        <f ca="1">IF(C1959=$U$4,"Enter smelter details", IF(ISERROR($S1959),"",OFFSET('Smelter Reference List'!$F$4,$S1959-4,0)))</f>
        <v/>
      </c>
      <c r="H1959" s="247" t="str">
        <f ca="1">IF(ISERROR($S1959),"",OFFSET('Smelter Reference List'!$G$4,$S1959-4,0))</f>
        <v/>
      </c>
      <c r="I1959" s="248" t="str">
        <f ca="1">IF(ISERROR($S1959),"",OFFSET('Smelter Reference List'!$H$4,$S1959-4,0))</f>
        <v/>
      </c>
      <c r="J1959" s="248" t="str">
        <f ca="1">IF(ISERROR($S1959),"",OFFSET('Smelter Reference List'!$I$4,$S1959-4,0))</f>
        <v/>
      </c>
      <c r="K1959" s="245"/>
      <c r="L1959" s="245"/>
      <c r="M1959" s="245"/>
      <c r="N1959" s="245"/>
      <c r="O1959" s="245"/>
      <c r="P1959" s="245"/>
      <c r="Q1959" s="246"/>
      <c r="R1959" s="233"/>
      <c r="S1959" s="234" t="e">
        <f>IF(C1959="",NA(),MATCH($B1959&amp;$C1959,'Smelter Reference List'!$J:$J,0))</f>
        <v>#N/A</v>
      </c>
      <c r="T1959" s="235"/>
      <c r="U1959" s="235">
        <f t="shared" ca="1" si="60"/>
        <v>0</v>
      </c>
      <c r="V1959" s="235"/>
      <c r="W1959" s="235"/>
      <c r="Y1959" s="228" t="str">
        <f t="shared" si="61"/>
        <v/>
      </c>
    </row>
    <row r="1960" spans="1:25" s="228" customFormat="1" ht="20.25">
      <c r="A1960" s="257"/>
      <c r="B1960" s="232" t="str">
        <f>IF(LEN(A1960)=0,"",INDEX('Smelter Reference List'!$A:$A,MATCH($A1960,'Smelter Reference List'!$E:$E,0)))</f>
        <v/>
      </c>
      <c r="C1960" s="297" t="str">
        <f>IF(LEN(A1960)=0,"",INDEX('Smelter Reference List'!$C:$C,MATCH($A1960,'Smelter Reference List'!$E:$E,0)))</f>
        <v/>
      </c>
      <c r="D1960" s="161" t="str">
        <f ca="1">IF(ISERROR($S1960),"",OFFSET('Smelter Reference List'!$C$4,$S1960-4,0)&amp;"")</f>
        <v/>
      </c>
      <c r="E1960" s="161" t="str">
        <f ca="1">IF(ISERROR($S1960),"",OFFSET('Smelter Reference List'!$D$4,$S1960-4,0)&amp;"")</f>
        <v/>
      </c>
      <c r="F1960" s="161" t="str">
        <f ca="1">IF(ISERROR($S1960),"",OFFSET('Smelter Reference List'!$E$4,$S1960-4,0))</f>
        <v/>
      </c>
      <c r="G1960" s="161" t="str">
        <f ca="1">IF(C1960=$U$4,"Enter smelter details", IF(ISERROR($S1960),"",OFFSET('Smelter Reference List'!$F$4,$S1960-4,0)))</f>
        <v/>
      </c>
      <c r="H1960" s="247" t="str">
        <f ca="1">IF(ISERROR($S1960),"",OFFSET('Smelter Reference List'!$G$4,$S1960-4,0))</f>
        <v/>
      </c>
      <c r="I1960" s="248" t="str">
        <f ca="1">IF(ISERROR($S1960),"",OFFSET('Smelter Reference List'!$H$4,$S1960-4,0))</f>
        <v/>
      </c>
      <c r="J1960" s="248" t="str">
        <f ca="1">IF(ISERROR($S1960),"",OFFSET('Smelter Reference List'!$I$4,$S1960-4,0))</f>
        <v/>
      </c>
      <c r="K1960" s="245"/>
      <c r="L1960" s="245"/>
      <c r="M1960" s="245"/>
      <c r="N1960" s="245"/>
      <c r="O1960" s="245"/>
      <c r="P1960" s="245"/>
      <c r="Q1960" s="246"/>
      <c r="R1960" s="233"/>
      <c r="S1960" s="234" t="e">
        <f>IF(C1960="",NA(),MATCH($B1960&amp;$C1960,'Smelter Reference List'!$J:$J,0))</f>
        <v>#N/A</v>
      </c>
      <c r="T1960" s="235"/>
      <c r="U1960" s="235">
        <f t="shared" ca="1" si="60"/>
        <v>0</v>
      </c>
      <c r="V1960" s="235"/>
      <c r="W1960" s="235"/>
      <c r="Y1960" s="228" t="str">
        <f t="shared" si="61"/>
        <v/>
      </c>
    </row>
    <row r="1961" spans="1:25" s="228" customFormat="1" ht="20.25">
      <c r="A1961" s="257"/>
      <c r="B1961" s="232" t="str">
        <f>IF(LEN(A1961)=0,"",INDEX('Smelter Reference List'!$A:$A,MATCH($A1961,'Smelter Reference List'!$E:$E,0)))</f>
        <v/>
      </c>
      <c r="C1961" s="297" t="str">
        <f>IF(LEN(A1961)=0,"",INDEX('Smelter Reference List'!$C:$C,MATCH($A1961,'Smelter Reference List'!$E:$E,0)))</f>
        <v/>
      </c>
      <c r="D1961" s="161" t="str">
        <f ca="1">IF(ISERROR($S1961),"",OFFSET('Smelter Reference List'!$C$4,$S1961-4,0)&amp;"")</f>
        <v/>
      </c>
      <c r="E1961" s="161" t="str">
        <f ca="1">IF(ISERROR($S1961),"",OFFSET('Smelter Reference List'!$D$4,$S1961-4,0)&amp;"")</f>
        <v/>
      </c>
      <c r="F1961" s="161" t="str">
        <f ca="1">IF(ISERROR($S1961),"",OFFSET('Smelter Reference List'!$E$4,$S1961-4,0))</f>
        <v/>
      </c>
      <c r="G1961" s="161" t="str">
        <f ca="1">IF(C1961=$U$4,"Enter smelter details", IF(ISERROR($S1961),"",OFFSET('Smelter Reference List'!$F$4,$S1961-4,0)))</f>
        <v/>
      </c>
      <c r="H1961" s="247" t="str">
        <f ca="1">IF(ISERROR($S1961),"",OFFSET('Smelter Reference List'!$G$4,$S1961-4,0))</f>
        <v/>
      </c>
      <c r="I1961" s="248" t="str">
        <f ca="1">IF(ISERROR($S1961),"",OFFSET('Smelter Reference List'!$H$4,$S1961-4,0))</f>
        <v/>
      </c>
      <c r="J1961" s="248" t="str">
        <f ca="1">IF(ISERROR($S1961),"",OFFSET('Smelter Reference List'!$I$4,$S1961-4,0))</f>
        <v/>
      </c>
      <c r="K1961" s="245"/>
      <c r="L1961" s="245"/>
      <c r="M1961" s="245"/>
      <c r="N1961" s="245"/>
      <c r="O1961" s="245"/>
      <c r="P1961" s="245"/>
      <c r="Q1961" s="246"/>
      <c r="R1961" s="233"/>
      <c r="S1961" s="234" t="e">
        <f>IF(C1961="",NA(),MATCH($B1961&amp;$C1961,'Smelter Reference List'!$J:$J,0))</f>
        <v>#N/A</v>
      </c>
      <c r="T1961" s="235"/>
      <c r="U1961" s="235">
        <f t="shared" ca="1" si="60"/>
        <v>0</v>
      </c>
      <c r="V1961" s="235"/>
      <c r="W1961" s="235"/>
      <c r="Y1961" s="228" t="str">
        <f t="shared" si="61"/>
        <v/>
      </c>
    </row>
    <row r="1962" spans="1:25" s="228" customFormat="1" ht="20.25">
      <c r="A1962" s="257"/>
      <c r="B1962" s="232" t="str">
        <f>IF(LEN(A1962)=0,"",INDEX('Smelter Reference List'!$A:$A,MATCH($A1962,'Smelter Reference List'!$E:$E,0)))</f>
        <v/>
      </c>
      <c r="C1962" s="297" t="str">
        <f>IF(LEN(A1962)=0,"",INDEX('Smelter Reference List'!$C:$C,MATCH($A1962,'Smelter Reference List'!$E:$E,0)))</f>
        <v/>
      </c>
      <c r="D1962" s="161" t="str">
        <f ca="1">IF(ISERROR($S1962),"",OFFSET('Smelter Reference List'!$C$4,$S1962-4,0)&amp;"")</f>
        <v/>
      </c>
      <c r="E1962" s="161" t="str">
        <f ca="1">IF(ISERROR($S1962),"",OFFSET('Smelter Reference List'!$D$4,$S1962-4,0)&amp;"")</f>
        <v/>
      </c>
      <c r="F1962" s="161" t="str">
        <f ca="1">IF(ISERROR($S1962),"",OFFSET('Smelter Reference List'!$E$4,$S1962-4,0))</f>
        <v/>
      </c>
      <c r="G1962" s="161" t="str">
        <f ca="1">IF(C1962=$U$4,"Enter smelter details", IF(ISERROR($S1962),"",OFFSET('Smelter Reference List'!$F$4,$S1962-4,0)))</f>
        <v/>
      </c>
      <c r="H1962" s="247" t="str">
        <f ca="1">IF(ISERROR($S1962),"",OFFSET('Smelter Reference List'!$G$4,$S1962-4,0))</f>
        <v/>
      </c>
      <c r="I1962" s="248" t="str">
        <f ca="1">IF(ISERROR($S1962),"",OFFSET('Smelter Reference List'!$H$4,$S1962-4,0))</f>
        <v/>
      </c>
      <c r="J1962" s="248" t="str">
        <f ca="1">IF(ISERROR($S1962),"",OFFSET('Smelter Reference List'!$I$4,$S1962-4,0))</f>
        <v/>
      </c>
      <c r="K1962" s="245"/>
      <c r="L1962" s="245"/>
      <c r="M1962" s="245"/>
      <c r="N1962" s="245"/>
      <c r="O1962" s="245"/>
      <c r="P1962" s="245"/>
      <c r="Q1962" s="246"/>
      <c r="R1962" s="233"/>
      <c r="S1962" s="234" t="e">
        <f>IF(C1962="",NA(),MATCH($B1962&amp;$C1962,'Smelter Reference List'!$J:$J,0))</f>
        <v>#N/A</v>
      </c>
      <c r="T1962" s="235"/>
      <c r="U1962" s="235">
        <f t="shared" ca="1" si="60"/>
        <v>0</v>
      </c>
      <c r="V1962" s="235"/>
      <c r="W1962" s="235"/>
      <c r="Y1962" s="228" t="str">
        <f t="shared" si="61"/>
        <v/>
      </c>
    </row>
    <row r="1963" spans="1:25" s="228" customFormat="1" ht="20.25">
      <c r="A1963" s="257"/>
      <c r="B1963" s="232" t="str">
        <f>IF(LEN(A1963)=0,"",INDEX('Smelter Reference List'!$A:$A,MATCH($A1963,'Smelter Reference List'!$E:$E,0)))</f>
        <v/>
      </c>
      <c r="C1963" s="297" t="str">
        <f>IF(LEN(A1963)=0,"",INDEX('Smelter Reference List'!$C:$C,MATCH($A1963,'Smelter Reference List'!$E:$E,0)))</f>
        <v/>
      </c>
      <c r="D1963" s="161" t="str">
        <f ca="1">IF(ISERROR($S1963),"",OFFSET('Smelter Reference List'!$C$4,$S1963-4,0)&amp;"")</f>
        <v/>
      </c>
      <c r="E1963" s="161" t="str">
        <f ca="1">IF(ISERROR($S1963),"",OFFSET('Smelter Reference List'!$D$4,$S1963-4,0)&amp;"")</f>
        <v/>
      </c>
      <c r="F1963" s="161" t="str">
        <f ca="1">IF(ISERROR($S1963),"",OFFSET('Smelter Reference List'!$E$4,$S1963-4,0))</f>
        <v/>
      </c>
      <c r="G1963" s="161" t="str">
        <f ca="1">IF(C1963=$U$4,"Enter smelter details", IF(ISERROR($S1963),"",OFFSET('Smelter Reference List'!$F$4,$S1963-4,0)))</f>
        <v/>
      </c>
      <c r="H1963" s="247" t="str">
        <f ca="1">IF(ISERROR($S1963),"",OFFSET('Smelter Reference List'!$G$4,$S1963-4,0))</f>
        <v/>
      </c>
      <c r="I1963" s="248" t="str">
        <f ca="1">IF(ISERROR($S1963),"",OFFSET('Smelter Reference List'!$H$4,$S1963-4,0))</f>
        <v/>
      </c>
      <c r="J1963" s="248" t="str">
        <f ca="1">IF(ISERROR($S1963),"",OFFSET('Smelter Reference List'!$I$4,$S1963-4,0))</f>
        <v/>
      </c>
      <c r="K1963" s="245"/>
      <c r="L1963" s="245"/>
      <c r="M1963" s="245"/>
      <c r="N1963" s="245"/>
      <c r="O1963" s="245"/>
      <c r="P1963" s="245"/>
      <c r="Q1963" s="246"/>
      <c r="R1963" s="233"/>
      <c r="S1963" s="234" t="e">
        <f>IF(C1963="",NA(),MATCH($B1963&amp;$C1963,'Smelter Reference List'!$J:$J,0))</f>
        <v>#N/A</v>
      </c>
      <c r="T1963" s="235"/>
      <c r="U1963" s="235">
        <f t="shared" ca="1" si="60"/>
        <v>0</v>
      </c>
      <c r="V1963" s="235"/>
      <c r="W1963" s="235"/>
      <c r="Y1963" s="228" t="str">
        <f t="shared" si="61"/>
        <v/>
      </c>
    </row>
    <row r="1964" spans="1:25" s="228" customFormat="1" ht="20.25">
      <c r="A1964" s="257"/>
      <c r="B1964" s="232" t="str">
        <f>IF(LEN(A1964)=0,"",INDEX('Smelter Reference List'!$A:$A,MATCH($A1964,'Smelter Reference List'!$E:$E,0)))</f>
        <v/>
      </c>
      <c r="C1964" s="297" t="str">
        <f>IF(LEN(A1964)=0,"",INDEX('Smelter Reference List'!$C:$C,MATCH($A1964,'Smelter Reference List'!$E:$E,0)))</f>
        <v/>
      </c>
      <c r="D1964" s="161" t="str">
        <f ca="1">IF(ISERROR($S1964),"",OFFSET('Smelter Reference List'!$C$4,$S1964-4,0)&amp;"")</f>
        <v/>
      </c>
      <c r="E1964" s="161" t="str">
        <f ca="1">IF(ISERROR($S1964),"",OFFSET('Smelter Reference List'!$D$4,$S1964-4,0)&amp;"")</f>
        <v/>
      </c>
      <c r="F1964" s="161" t="str">
        <f ca="1">IF(ISERROR($S1964),"",OFFSET('Smelter Reference List'!$E$4,$S1964-4,0))</f>
        <v/>
      </c>
      <c r="G1964" s="161" t="str">
        <f ca="1">IF(C1964=$U$4,"Enter smelter details", IF(ISERROR($S1964),"",OFFSET('Smelter Reference List'!$F$4,$S1964-4,0)))</f>
        <v/>
      </c>
      <c r="H1964" s="247" t="str">
        <f ca="1">IF(ISERROR($S1964),"",OFFSET('Smelter Reference List'!$G$4,$S1964-4,0))</f>
        <v/>
      </c>
      <c r="I1964" s="248" t="str">
        <f ca="1">IF(ISERROR($S1964),"",OFFSET('Smelter Reference List'!$H$4,$S1964-4,0))</f>
        <v/>
      </c>
      <c r="J1964" s="248" t="str">
        <f ca="1">IF(ISERROR($S1964),"",OFFSET('Smelter Reference List'!$I$4,$S1964-4,0))</f>
        <v/>
      </c>
      <c r="K1964" s="245"/>
      <c r="L1964" s="245"/>
      <c r="M1964" s="245"/>
      <c r="N1964" s="245"/>
      <c r="O1964" s="245"/>
      <c r="P1964" s="245"/>
      <c r="Q1964" s="246"/>
      <c r="R1964" s="233"/>
      <c r="S1964" s="234" t="e">
        <f>IF(C1964="",NA(),MATCH($B1964&amp;$C1964,'Smelter Reference List'!$J:$J,0))</f>
        <v>#N/A</v>
      </c>
      <c r="T1964" s="235"/>
      <c r="U1964" s="235">
        <f t="shared" ca="1" si="60"/>
        <v>0</v>
      </c>
      <c r="V1964" s="235"/>
      <c r="W1964" s="235"/>
      <c r="Y1964" s="228" t="str">
        <f t="shared" si="61"/>
        <v/>
      </c>
    </row>
    <row r="1965" spans="1:25" s="228" customFormat="1" ht="20.25">
      <c r="A1965" s="257"/>
      <c r="B1965" s="232" t="str">
        <f>IF(LEN(A1965)=0,"",INDEX('Smelter Reference List'!$A:$A,MATCH($A1965,'Smelter Reference List'!$E:$E,0)))</f>
        <v/>
      </c>
      <c r="C1965" s="297" t="str">
        <f>IF(LEN(A1965)=0,"",INDEX('Smelter Reference List'!$C:$C,MATCH($A1965,'Smelter Reference List'!$E:$E,0)))</f>
        <v/>
      </c>
      <c r="D1965" s="161" t="str">
        <f ca="1">IF(ISERROR($S1965),"",OFFSET('Smelter Reference List'!$C$4,$S1965-4,0)&amp;"")</f>
        <v/>
      </c>
      <c r="E1965" s="161" t="str">
        <f ca="1">IF(ISERROR($S1965),"",OFFSET('Smelter Reference List'!$D$4,$S1965-4,0)&amp;"")</f>
        <v/>
      </c>
      <c r="F1965" s="161" t="str">
        <f ca="1">IF(ISERROR($S1965),"",OFFSET('Smelter Reference List'!$E$4,$S1965-4,0))</f>
        <v/>
      </c>
      <c r="G1965" s="161" t="str">
        <f ca="1">IF(C1965=$U$4,"Enter smelter details", IF(ISERROR($S1965),"",OFFSET('Smelter Reference List'!$F$4,$S1965-4,0)))</f>
        <v/>
      </c>
      <c r="H1965" s="247" t="str">
        <f ca="1">IF(ISERROR($S1965),"",OFFSET('Smelter Reference List'!$G$4,$S1965-4,0))</f>
        <v/>
      </c>
      <c r="I1965" s="248" t="str">
        <f ca="1">IF(ISERROR($S1965),"",OFFSET('Smelter Reference List'!$H$4,$S1965-4,0))</f>
        <v/>
      </c>
      <c r="J1965" s="248" t="str">
        <f ca="1">IF(ISERROR($S1965),"",OFFSET('Smelter Reference List'!$I$4,$S1965-4,0))</f>
        <v/>
      </c>
      <c r="K1965" s="245"/>
      <c r="L1965" s="245"/>
      <c r="M1965" s="245"/>
      <c r="N1965" s="245"/>
      <c r="O1965" s="245"/>
      <c r="P1965" s="245"/>
      <c r="Q1965" s="246"/>
      <c r="R1965" s="233"/>
      <c r="S1965" s="234" t="e">
        <f>IF(C1965="",NA(),MATCH($B1965&amp;$C1965,'Smelter Reference List'!$J:$J,0))</f>
        <v>#N/A</v>
      </c>
      <c r="T1965" s="235"/>
      <c r="U1965" s="235">
        <f t="shared" ca="1" si="60"/>
        <v>0</v>
      </c>
      <c r="V1965" s="235"/>
      <c r="W1965" s="235"/>
      <c r="Y1965" s="228" t="str">
        <f t="shared" si="61"/>
        <v/>
      </c>
    </row>
    <row r="1966" spans="1:25" s="228" customFormat="1" ht="20.25">
      <c r="A1966" s="257"/>
      <c r="B1966" s="232" t="str">
        <f>IF(LEN(A1966)=0,"",INDEX('Smelter Reference List'!$A:$A,MATCH($A1966,'Smelter Reference List'!$E:$E,0)))</f>
        <v/>
      </c>
      <c r="C1966" s="297" t="str">
        <f>IF(LEN(A1966)=0,"",INDEX('Smelter Reference List'!$C:$C,MATCH($A1966,'Smelter Reference List'!$E:$E,0)))</f>
        <v/>
      </c>
      <c r="D1966" s="161" t="str">
        <f ca="1">IF(ISERROR($S1966),"",OFFSET('Smelter Reference List'!$C$4,$S1966-4,0)&amp;"")</f>
        <v/>
      </c>
      <c r="E1966" s="161" t="str">
        <f ca="1">IF(ISERROR($S1966),"",OFFSET('Smelter Reference List'!$D$4,$S1966-4,0)&amp;"")</f>
        <v/>
      </c>
      <c r="F1966" s="161" t="str">
        <f ca="1">IF(ISERROR($S1966),"",OFFSET('Smelter Reference List'!$E$4,$S1966-4,0))</f>
        <v/>
      </c>
      <c r="G1966" s="161" t="str">
        <f ca="1">IF(C1966=$U$4,"Enter smelter details", IF(ISERROR($S1966),"",OFFSET('Smelter Reference List'!$F$4,$S1966-4,0)))</f>
        <v/>
      </c>
      <c r="H1966" s="247" t="str">
        <f ca="1">IF(ISERROR($S1966),"",OFFSET('Smelter Reference List'!$G$4,$S1966-4,0))</f>
        <v/>
      </c>
      <c r="I1966" s="248" t="str">
        <f ca="1">IF(ISERROR($S1966),"",OFFSET('Smelter Reference List'!$H$4,$S1966-4,0))</f>
        <v/>
      </c>
      <c r="J1966" s="248" t="str">
        <f ca="1">IF(ISERROR($S1966),"",OFFSET('Smelter Reference List'!$I$4,$S1966-4,0))</f>
        <v/>
      </c>
      <c r="K1966" s="245"/>
      <c r="L1966" s="245"/>
      <c r="M1966" s="245"/>
      <c r="N1966" s="245"/>
      <c r="O1966" s="245"/>
      <c r="P1966" s="245"/>
      <c r="Q1966" s="246"/>
      <c r="R1966" s="233"/>
      <c r="S1966" s="234" t="e">
        <f>IF(C1966="",NA(),MATCH($B1966&amp;$C1966,'Smelter Reference List'!$J:$J,0))</f>
        <v>#N/A</v>
      </c>
      <c r="T1966" s="235"/>
      <c r="U1966" s="235">
        <f t="shared" ca="1" si="60"/>
        <v>0</v>
      </c>
      <c r="V1966" s="235"/>
      <c r="W1966" s="235"/>
      <c r="Y1966" s="228" t="str">
        <f t="shared" si="61"/>
        <v/>
      </c>
    </row>
    <row r="1967" spans="1:25" s="228" customFormat="1" ht="20.25">
      <c r="A1967" s="257"/>
      <c r="B1967" s="232" t="str">
        <f>IF(LEN(A1967)=0,"",INDEX('Smelter Reference List'!$A:$A,MATCH($A1967,'Smelter Reference List'!$E:$E,0)))</f>
        <v/>
      </c>
      <c r="C1967" s="297" t="str">
        <f>IF(LEN(A1967)=0,"",INDEX('Smelter Reference List'!$C:$C,MATCH($A1967,'Smelter Reference List'!$E:$E,0)))</f>
        <v/>
      </c>
      <c r="D1967" s="161" t="str">
        <f ca="1">IF(ISERROR($S1967),"",OFFSET('Smelter Reference List'!$C$4,$S1967-4,0)&amp;"")</f>
        <v/>
      </c>
      <c r="E1967" s="161" t="str">
        <f ca="1">IF(ISERROR($S1967),"",OFFSET('Smelter Reference List'!$D$4,$S1967-4,0)&amp;"")</f>
        <v/>
      </c>
      <c r="F1967" s="161" t="str">
        <f ca="1">IF(ISERROR($S1967),"",OFFSET('Smelter Reference List'!$E$4,$S1967-4,0))</f>
        <v/>
      </c>
      <c r="G1967" s="161" t="str">
        <f ca="1">IF(C1967=$U$4,"Enter smelter details", IF(ISERROR($S1967),"",OFFSET('Smelter Reference List'!$F$4,$S1967-4,0)))</f>
        <v/>
      </c>
      <c r="H1967" s="247" t="str">
        <f ca="1">IF(ISERROR($S1967),"",OFFSET('Smelter Reference List'!$G$4,$S1967-4,0))</f>
        <v/>
      </c>
      <c r="I1967" s="248" t="str">
        <f ca="1">IF(ISERROR($S1967),"",OFFSET('Smelter Reference List'!$H$4,$S1967-4,0))</f>
        <v/>
      </c>
      <c r="J1967" s="248" t="str">
        <f ca="1">IF(ISERROR($S1967),"",OFFSET('Smelter Reference List'!$I$4,$S1967-4,0))</f>
        <v/>
      </c>
      <c r="K1967" s="245"/>
      <c r="L1967" s="245"/>
      <c r="M1967" s="245"/>
      <c r="N1967" s="245"/>
      <c r="O1967" s="245"/>
      <c r="P1967" s="245"/>
      <c r="Q1967" s="246"/>
      <c r="R1967" s="233"/>
      <c r="S1967" s="234" t="e">
        <f>IF(C1967="",NA(),MATCH($B1967&amp;$C1967,'Smelter Reference List'!$J:$J,0))</f>
        <v>#N/A</v>
      </c>
      <c r="T1967" s="235"/>
      <c r="U1967" s="235">
        <f t="shared" ca="1" si="60"/>
        <v>0</v>
      </c>
      <c r="V1967" s="235"/>
      <c r="W1967" s="235"/>
      <c r="Y1967" s="228" t="str">
        <f t="shared" si="61"/>
        <v/>
      </c>
    </row>
    <row r="1968" spans="1:25" s="228" customFormat="1" ht="20.25">
      <c r="A1968" s="257"/>
      <c r="B1968" s="232" t="str">
        <f>IF(LEN(A1968)=0,"",INDEX('Smelter Reference List'!$A:$A,MATCH($A1968,'Smelter Reference List'!$E:$E,0)))</f>
        <v/>
      </c>
      <c r="C1968" s="297" t="str">
        <f>IF(LEN(A1968)=0,"",INDEX('Smelter Reference List'!$C:$C,MATCH($A1968,'Smelter Reference List'!$E:$E,0)))</f>
        <v/>
      </c>
      <c r="D1968" s="161" t="str">
        <f ca="1">IF(ISERROR($S1968),"",OFFSET('Smelter Reference List'!$C$4,$S1968-4,0)&amp;"")</f>
        <v/>
      </c>
      <c r="E1968" s="161" t="str">
        <f ca="1">IF(ISERROR($S1968),"",OFFSET('Smelter Reference List'!$D$4,$S1968-4,0)&amp;"")</f>
        <v/>
      </c>
      <c r="F1968" s="161" t="str">
        <f ca="1">IF(ISERROR($S1968),"",OFFSET('Smelter Reference List'!$E$4,$S1968-4,0))</f>
        <v/>
      </c>
      <c r="G1968" s="161" t="str">
        <f ca="1">IF(C1968=$U$4,"Enter smelter details", IF(ISERROR($S1968),"",OFFSET('Smelter Reference List'!$F$4,$S1968-4,0)))</f>
        <v/>
      </c>
      <c r="H1968" s="247" t="str">
        <f ca="1">IF(ISERROR($S1968),"",OFFSET('Smelter Reference List'!$G$4,$S1968-4,0))</f>
        <v/>
      </c>
      <c r="I1968" s="248" t="str">
        <f ca="1">IF(ISERROR($S1968),"",OFFSET('Smelter Reference List'!$H$4,$S1968-4,0))</f>
        <v/>
      </c>
      <c r="J1968" s="248" t="str">
        <f ca="1">IF(ISERROR($S1968),"",OFFSET('Smelter Reference List'!$I$4,$S1968-4,0))</f>
        <v/>
      </c>
      <c r="K1968" s="245"/>
      <c r="L1968" s="245"/>
      <c r="M1968" s="245"/>
      <c r="N1968" s="245"/>
      <c r="O1968" s="245"/>
      <c r="P1968" s="245"/>
      <c r="Q1968" s="246"/>
      <c r="R1968" s="233"/>
      <c r="S1968" s="234" t="e">
        <f>IF(C1968="",NA(),MATCH($B1968&amp;$C1968,'Smelter Reference List'!$J:$J,0))</f>
        <v>#N/A</v>
      </c>
      <c r="T1968" s="235"/>
      <c r="U1968" s="235">
        <f t="shared" ca="1" si="60"/>
        <v>0</v>
      </c>
      <c r="V1968" s="235"/>
      <c r="W1968" s="235"/>
      <c r="Y1968" s="228" t="str">
        <f t="shared" si="61"/>
        <v/>
      </c>
    </row>
    <row r="1969" spans="1:25" s="228" customFormat="1" ht="20.25">
      <c r="A1969" s="257"/>
      <c r="B1969" s="232" t="str">
        <f>IF(LEN(A1969)=0,"",INDEX('Smelter Reference List'!$A:$A,MATCH($A1969,'Smelter Reference List'!$E:$E,0)))</f>
        <v/>
      </c>
      <c r="C1969" s="297" t="str">
        <f>IF(LEN(A1969)=0,"",INDEX('Smelter Reference List'!$C:$C,MATCH($A1969,'Smelter Reference List'!$E:$E,0)))</f>
        <v/>
      </c>
      <c r="D1969" s="161" t="str">
        <f ca="1">IF(ISERROR($S1969),"",OFFSET('Smelter Reference List'!$C$4,$S1969-4,0)&amp;"")</f>
        <v/>
      </c>
      <c r="E1969" s="161" t="str">
        <f ca="1">IF(ISERROR($S1969),"",OFFSET('Smelter Reference List'!$D$4,$S1969-4,0)&amp;"")</f>
        <v/>
      </c>
      <c r="F1969" s="161" t="str">
        <f ca="1">IF(ISERROR($S1969),"",OFFSET('Smelter Reference List'!$E$4,$S1969-4,0))</f>
        <v/>
      </c>
      <c r="G1969" s="161" t="str">
        <f ca="1">IF(C1969=$U$4,"Enter smelter details", IF(ISERROR($S1969),"",OFFSET('Smelter Reference List'!$F$4,$S1969-4,0)))</f>
        <v/>
      </c>
      <c r="H1969" s="247" t="str">
        <f ca="1">IF(ISERROR($S1969),"",OFFSET('Smelter Reference List'!$G$4,$S1969-4,0))</f>
        <v/>
      </c>
      <c r="I1969" s="248" t="str">
        <f ca="1">IF(ISERROR($S1969),"",OFFSET('Smelter Reference List'!$H$4,$S1969-4,0))</f>
        <v/>
      </c>
      <c r="J1969" s="248" t="str">
        <f ca="1">IF(ISERROR($S1969),"",OFFSET('Smelter Reference List'!$I$4,$S1969-4,0))</f>
        <v/>
      </c>
      <c r="K1969" s="245"/>
      <c r="L1969" s="245"/>
      <c r="M1969" s="245"/>
      <c r="N1969" s="245"/>
      <c r="O1969" s="245"/>
      <c r="P1969" s="245"/>
      <c r="Q1969" s="246"/>
      <c r="R1969" s="233"/>
      <c r="S1969" s="234" t="e">
        <f>IF(C1969="",NA(),MATCH($B1969&amp;$C1969,'Smelter Reference List'!$J:$J,0))</f>
        <v>#N/A</v>
      </c>
      <c r="T1969" s="235"/>
      <c r="U1969" s="235">
        <f t="shared" ca="1" si="60"/>
        <v>0</v>
      </c>
      <c r="V1969" s="235"/>
      <c r="W1969" s="235"/>
      <c r="Y1969" s="228" t="str">
        <f t="shared" si="61"/>
        <v/>
      </c>
    </row>
    <row r="1970" spans="1:25" s="228" customFormat="1" ht="20.25">
      <c r="A1970" s="257"/>
      <c r="B1970" s="232" t="str">
        <f>IF(LEN(A1970)=0,"",INDEX('Smelter Reference List'!$A:$A,MATCH($A1970,'Smelter Reference List'!$E:$E,0)))</f>
        <v/>
      </c>
      <c r="C1970" s="297" t="str">
        <f>IF(LEN(A1970)=0,"",INDEX('Smelter Reference List'!$C:$C,MATCH($A1970,'Smelter Reference List'!$E:$E,0)))</f>
        <v/>
      </c>
      <c r="D1970" s="161" t="str">
        <f ca="1">IF(ISERROR($S1970),"",OFFSET('Smelter Reference List'!$C$4,$S1970-4,0)&amp;"")</f>
        <v/>
      </c>
      <c r="E1970" s="161" t="str">
        <f ca="1">IF(ISERROR($S1970),"",OFFSET('Smelter Reference List'!$D$4,$S1970-4,0)&amp;"")</f>
        <v/>
      </c>
      <c r="F1970" s="161" t="str">
        <f ca="1">IF(ISERROR($S1970),"",OFFSET('Smelter Reference List'!$E$4,$S1970-4,0))</f>
        <v/>
      </c>
      <c r="G1970" s="161" t="str">
        <f ca="1">IF(C1970=$U$4,"Enter smelter details", IF(ISERROR($S1970),"",OFFSET('Smelter Reference List'!$F$4,$S1970-4,0)))</f>
        <v/>
      </c>
      <c r="H1970" s="247" t="str">
        <f ca="1">IF(ISERROR($S1970),"",OFFSET('Smelter Reference List'!$G$4,$S1970-4,0))</f>
        <v/>
      </c>
      <c r="I1970" s="248" t="str">
        <f ca="1">IF(ISERROR($S1970),"",OFFSET('Smelter Reference List'!$H$4,$S1970-4,0))</f>
        <v/>
      </c>
      <c r="J1970" s="248" t="str">
        <f ca="1">IF(ISERROR($S1970),"",OFFSET('Smelter Reference List'!$I$4,$S1970-4,0))</f>
        <v/>
      </c>
      <c r="K1970" s="245"/>
      <c r="L1970" s="245"/>
      <c r="M1970" s="245"/>
      <c r="N1970" s="245"/>
      <c r="O1970" s="245"/>
      <c r="P1970" s="245"/>
      <c r="Q1970" s="246"/>
      <c r="R1970" s="233"/>
      <c r="S1970" s="234" t="e">
        <f>IF(C1970="",NA(),MATCH($B1970&amp;$C1970,'Smelter Reference List'!$J:$J,0))</f>
        <v>#N/A</v>
      </c>
      <c r="T1970" s="235"/>
      <c r="U1970" s="235">
        <f t="shared" ca="1" si="60"/>
        <v>0</v>
      </c>
      <c r="V1970" s="235"/>
      <c r="W1970" s="235"/>
      <c r="Y1970" s="228" t="str">
        <f t="shared" si="61"/>
        <v/>
      </c>
    </row>
    <row r="1971" spans="1:25" s="228" customFormat="1" ht="20.25">
      <c r="A1971" s="257"/>
      <c r="B1971" s="232" t="str">
        <f>IF(LEN(A1971)=0,"",INDEX('Smelter Reference List'!$A:$A,MATCH($A1971,'Smelter Reference List'!$E:$E,0)))</f>
        <v/>
      </c>
      <c r="C1971" s="297" t="str">
        <f>IF(LEN(A1971)=0,"",INDEX('Smelter Reference List'!$C:$C,MATCH($A1971,'Smelter Reference List'!$E:$E,0)))</f>
        <v/>
      </c>
      <c r="D1971" s="161" t="str">
        <f ca="1">IF(ISERROR($S1971),"",OFFSET('Smelter Reference List'!$C$4,$S1971-4,0)&amp;"")</f>
        <v/>
      </c>
      <c r="E1971" s="161" t="str">
        <f ca="1">IF(ISERROR($S1971),"",OFFSET('Smelter Reference List'!$D$4,$S1971-4,0)&amp;"")</f>
        <v/>
      </c>
      <c r="F1971" s="161" t="str">
        <f ca="1">IF(ISERROR($S1971),"",OFFSET('Smelter Reference List'!$E$4,$S1971-4,0))</f>
        <v/>
      </c>
      <c r="G1971" s="161" t="str">
        <f ca="1">IF(C1971=$U$4,"Enter smelter details", IF(ISERROR($S1971),"",OFFSET('Smelter Reference List'!$F$4,$S1971-4,0)))</f>
        <v/>
      </c>
      <c r="H1971" s="247" t="str">
        <f ca="1">IF(ISERROR($S1971),"",OFFSET('Smelter Reference List'!$G$4,$S1971-4,0))</f>
        <v/>
      </c>
      <c r="I1971" s="248" t="str">
        <f ca="1">IF(ISERROR($S1971),"",OFFSET('Smelter Reference List'!$H$4,$S1971-4,0))</f>
        <v/>
      </c>
      <c r="J1971" s="248" t="str">
        <f ca="1">IF(ISERROR($S1971),"",OFFSET('Smelter Reference List'!$I$4,$S1971-4,0))</f>
        <v/>
      </c>
      <c r="K1971" s="245"/>
      <c r="L1971" s="245"/>
      <c r="M1971" s="245"/>
      <c r="N1971" s="245"/>
      <c r="O1971" s="245"/>
      <c r="P1971" s="245"/>
      <c r="Q1971" s="246"/>
      <c r="R1971" s="233"/>
      <c r="S1971" s="234" t="e">
        <f>IF(C1971="",NA(),MATCH($B1971&amp;$C1971,'Smelter Reference List'!$J:$J,0))</f>
        <v>#N/A</v>
      </c>
      <c r="T1971" s="235"/>
      <c r="U1971" s="235">
        <f t="shared" ca="1" si="60"/>
        <v>0</v>
      </c>
      <c r="V1971" s="235"/>
      <c r="W1971" s="235"/>
      <c r="Y1971" s="228" t="str">
        <f t="shared" si="61"/>
        <v/>
      </c>
    </row>
    <row r="1972" spans="1:25" s="228" customFormat="1" ht="20.25">
      <c r="A1972" s="257"/>
      <c r="B1972" s="232" t="str">
        <f>IF(LEN(A1972)=0,"",INDEX('Smelter Reference List'!$A:$A,MATCH($A1972,'Smelter Reference List'!$E:$E,0)))</f>
        <v/>
      </c>
      <c r="C1972" s="297" t="str">
        <f>IF(LEN(A1972)=0,"",INDEX('Smelter Reference List'!$C:$C,MATCH($A1972,'Smelter Reference List'!$E:$E,0)))</f>
        <v/>
      </c>
      <c r="D1972" s="161" t="str">
        <f ca="1">IF(ISERROR($S1972),"",OFFSET('Smelter Reference List'!$C$4,$S1972-4,0)&amp;"")</f>
        <v/>
      </c>
      <c r="E1972" s="161" t="str">
        <f ca="1">IF(ISERROR($S1972),"",OFFSET('Smelter Reference List'!$D$4,$S1972-4,0)&amp;"")</f>
        <v/>
      </c>
      <c r="F1972" s="161" t="str">
        <f ca="1">IF(ISERROR($S1972),"",OFFSET('Smelter Reference List'!$E$4,$S1972-4,0))</f>
        <v/>
      </c>
      <c r="G1972" s="161" t="str">
        <f ca="1">IF(C1972=$U$4,"Enter smelter details", IF(ISERROR($S1972),"",OFFSET('Smelter Reference List'!$F$4,$S1972-4,0)))</f>
        <v/>
      </c>
      <c r="H1972" s="247" t="str">
        <f ca="1">IF(ISERROR($S1972),"",OFFSET('Smelter Reference List'!$G$4,$S1972-4,0))</f>
        <v/>
      </c>
      <c r="I1972" s="248" t="str">
        <f ca="1">IF(ISERROR($S1972),"",OFFSET('Smelter Reference List'!$H$4,$S1972-4,0))</f>
        <v/>
      </c>
      <c r="J1972" s="248" t="str">
        <f ca="1">IF(ISERROR($S1972),"",OFFSET('Smelter Reference List'!$I$4,$S1972-4,0))</f>
        <v/>
      </c>
      <c r="K1972" s="245"/>
      <c r="L1972" s="245"/>
      <c r="M1972" s="245"/>
      <c r="N1972" s="245"/>
      <c r="O1972" s="245"/>
      <c r="P1972" s="245"/>
      <c r="Q1972" s="246"/>
      <c r="R1972" s="233"/>
      <c r="S1972" s="234" t="e">
        <f>IF(C1972="",NA(),MATCH($B1972&amp;$C1972,'Smelter Reference List'!$J:$J,0))</f>
        <v>#N/A</v>
      </c>
      <c r="T1972" s="235"/>
      <c r="U1972" s="235">
        <f t="shared" ca="1" si="60"/>
        <v>0</v>
      </c>
      <c r="V1972" s="235"/>
      <c r="W1972" s="235"/>
      <c r="Y1972" s="228" t="str">
        <f t="shared" si="61"/>
        <v/>
      </c>
    </row>
    <row r="1973" spans="1:25" s="228" customFormat="1" ht="20.25">
      <c r="A1973" s="257"/>
      <c r="B1973" s="232" t="str">
        <f>IF(LEN(A1973)=0,"",INDEX('Smelter Reference List'!$A:$A,MATCH($A1973,'Smelter Reference List'!$E:$E,0)))</f>
        <v/>
      </c>
      <c r="C1973" s="297" t="str">
        <f>IF(LEN(A1973)=0,"",INDEX('Smelter Reference List'!$C:$C,MATCH($A1973,'Smelter Reference List'!$E:$E,0)))</f>
        <v/>
      </c>
      <c r="D1973" s="161" t="str">
        <f ca="1">IF(ISERROR($S1973),"",OFFSET('Smelter Reference List'!$C$4,$S1973-4,0)&amp;"")</f>
        <v/>
      </c>
      <c r="E1973" s="161" t="str">
        <f ca="1">IF(ISERROR($S1973),"",OFFSET('Smelter Reference List'!$D$4,$S1973-4,0)&amp;"")</f>
        <v/>
      </c>
      <c r="F1973" s="161" t="str">
        <f ca="1">IF(ISERROR($S1973),"",OFFSET('Smelter Reference List'!$E$4,$S1973-4,0))</f>
        <v/>
      </c>
      <c r="G1973" s="161" t="str">
        <f ca="1">IF(C1973=$U$4,"Enter smelter details", IF(ISERROR($S1973),"",OFFSET('Smelter Reference List'!$F$4,$S1973-4,0)))</f>
        <v/>
      </c>
      <c r="H1973" s="247" t="str">
        <f ca="1">IF(ISERROR($S1973),"",OFFSET('Smelter Reference List'!$G$4,$S1973-4,0))</f>
        <v/>
      </c>
      <c r="I1973" s="248" t="str">
        <f ca="1">IF(ISERROR($S1973),"",OFFSET('Smelter Reference List'!$H$4,$S1973-4,0))</f>
        <v/>
      </c>
      <c r="J1973" s="248" t="str">
        <f ca="1">IF(ISERROR($S1973),"",OFFSET('Smelter Reference List'!$I$4,$S1973-4,0))</f>
        <v/>
      </c>
      <c r="K1973" s="245"/>
      <c r="L1973" s="245"/>
      <c r="M1973" s="245"/>
      <c r="N1973" s="245"/>
      <c r="O1973" s="245"/>
      <c r="P1973" s="245"/>
      <c r="Q1973" s="246"/>
      <c r="R1973" s="233"/>
      <c r="S1973" s="234" t="e">
        <f>IF(C1973="",NA(),MATCH($B1973&amp;$C1973,'Smelter Reference List'!$J:$J,0))</f>
        <v>#N/A</v>
      </c>
      <c r="T1973" s="235"/>
      <c r="U1973" s="235">
        <f t="shared" ca="1" si="60"/>
        <v>0</v>
      </c>
      <c r="V1973" s="235"/>
      <c r="W1973" s="235"/>
      <c r="Y1973" s="228" t="str">
        <f t="shared" si="61"/>
        <v/>
      </c>
    </row>
    <row r="1974" spans="1:25" s="228" customFormat="1" ht="20.25">
      <c r="A1974" s="257"/>
      <c r="B1974" s="232" t="str">
        <f>IF(LEN(A1974)=0,"",INDEX('Smelter Reference List'!$A:$A,MATCH($A1974,'Smelter Reference List'!$E:$E,0)))</f>
        <v/>
      </c>
      <c r="C1974" s="297" t="str">
        <f>IF(LEN(A1974)=0,"",INDEX('Smelter Reference List'!$C:$C,MATCH($A1974,'Smelter Reference List'!$E:$E,0)))</f>
        <v/>
      </c>
      <c r="D1974" s="161" t="str">
        <f ca="1">IF(ISERROR($S1974),"",OFFSET('Smelter Reference List'!$C$4,$S1974-4,0)&amp;"")</f>
        <v/>
      </c>
      <c r="E1974" s="161" t="str">
        <f ca="1">IF(ISERROR($S1974),"",OFFSET('Smelter Reference List'!$D$4,$S1974-4,0)&amp;"")</f>
        <v/>
      </c>
      <c r="F1974" s="161" t="str">
        <f ca="1">IF(ISERROR($S1974),"",OFFSET('Smelter Reference List'!$E$4,$S1974-4,0))</f>
        <v/>
      </c>
      <c r="G1974" s="161" t="str">
        <f ca="1">IF(C1974=$U$4,"Enter smelter details", IF(ISERROR($S1974),"",OFFSET('Smelter Reference List'!$F$4,$S1974-4,0)))</f>
        <v/>
      </c>
      <c r="H1974" s="247" t="str">
        <f ca="1">IF(ISERROR($S1974),"",OFFSET('Smelter Reference List'!$G$4,$S1974-4,0))</f>
        <v/>
      </c>
      <c r="I1974" s="248" t="str">
        <f ca="1">IF(ISERROR($S1974),"",OFFSET('Smelter Reference List'!$H$4,$S1974-4,0))</f>
        <v/>
      </c>
      <c r="J1974" s="248" t="str">
        <f ca="1">IF(ISERROR($S1974),"",OFFSET('Smelter Reference List'!$I$4,$S1974-4,0))</f>
        <v/>
      </c>
      <c r="K1974" s="245"/>
      <c r="L1974" s="245"/>
      <c r="M1974" s="245"/>
      <c r="N1974" s="245"/>
      <c r="O1974" s="245"/>
      <c r="P1974" s="245"/>
      <c r="Q1974" s="246"/>
      <c r="R1974" s="233"/>
      <c r="S1974" s="234" t="e">
        <f>IF(C1974="",NA(),MATCH($B1974&amp;$C1974,'Smelter Reference List'!$J:$J,0))</f>
        <v>#N/A</v>
      </c>
      <c r="T1974" s="235"/>
      <c r="U1974" s="235">
        <f t="shared" ca="1" si="60"/>
        <v>0</v>
      </c>
      <c r="V1974" s="235"/>
      <c r="W1974" s="235"/>
      <c r="Y1974" s="228" t="str">
        <f t="shared" si="61"/>
        <v/>
      </c>
    </row>
    <row r="1975" spans="1:25" s="228" customFormat="1" ht="20.25">
      <c r="A1975" s="257"/>
      <c r="B1975" s="232" t="str">
        <f>IF(LEN(A1975)=0,"",INDEX('Smelter Reference List'!$A:$A,MATCH($A1975,'Smelter Reference List'!$E:$E,0)))</f>
        <v/>
      </c>
      <c r="C1975" s="297" t="str">
        <f>IF(LEN(A1975)=0,"",INDEX('Smelter Reference List'!$C:$C,MATCH($A1975,'Smelter Reference List'!$E:$E,0)))</f>
        <v/>
      </c>
      <c r="D1975" s="161" t="str">
        <f ca="1">IF(ISERROR($S1975),"",OFFSET('Smelter Reference List'!$C$4,$S1975-4,0)&amp;"")</f>
        <v/>
      </c>
      <c r="E1975" s="161" t="str">
        <f ca="1">IF(ISERROR($S1975),"",OFFSET('Smelter Reference List'!$D$4,$S1975-4,0)&amp;"")</f>
        <v/>
      </c>
      <c r="F1975" s="161" t="str">
        <f ca="1">IF(ISERROR($S1975),"",OFFSET('Smelter Reference List'!$E$4,$S1975-4,0))</f>
        <v/>
      </c>
      <c r="G1975" s="161" t="str">
        <f ca="1">IF(C1975=$U$4,"Enter smelter details", IF(ISERROR($S1975),"",OFFSET('Smelter Reference List'!$F$4,$S1975-4,0)))</f>
        <v/>
      </c>
      <c r="H1975" s="247" t="str">
        <f ca="1">IF(ISERROR($S1975),"",OFFSET('Smelter Reference List'!$G$4,$S1975-4,0))</f>
        <v/>
      </c>
      <c r="I1975" s="248" t="str">
        <f ca="1">IF(ISERROR($S1975),"",OFFSET('Smelter Reference List'!$H$4,$S1975-4,0))</f>
        <v/>
      </c>
      <c r="J1975" s="248" t="str">
        <f ca="1">IF(ISERROR($S1975),"",OFFSET('Smelter Reference List'!$I$4,$S1975-4,0))</f>
        <v/>
      </c>
      <c r="K1975" s="245"/>
      <c r="L1975" s="245"/>
      <c r="M1975" s="245"/>
      <c r="N1975" s="245"/>
      <c r="O1975" s="245"/>
      <c r="P1975" s="245"/>
      <c r="Q1975" s="246"/>
      <c r="R1975" s="233"/>
      <c r="S1975" s="234" t="e">
        <f>IF(C1975="",NA(),MATCH($B1975&amp;$C1975,'Smelter Reference List'!$J:$J,0))</f>
        <v>#N/A</v>
      </c>
      <c r="T1975" s="235"/>
      <c r="U1975" s="235">
        <f t="shared" ca="1" si="60"/>
        <v>0</v>
      </c>
      <c r="V1975" s="235"/>
      <c r="W1975" s="235"/>
      <c r="Y1975" s="228" t="str">
        <f t="shared" si="61"/>
        <v/>
      </c>
    </row>
    <row r="1976" spans="1:25" s="228" customFormat="1" ht="20.25">
      <c r="A1976" s="257"/>
      <c r="B1976" s="232" t="str">
        <f>IF(LEN(A1976)=0,"",INDEX('Smelter Reference List'!$A:$A,MATCH($A1976,'Smelter Reference List'!$E:$E,0)))</f>
        <v/>
      </c>
      <c r="C1976" s="297" t="str">
        <f>IF(LEN(A1976)=0,"",INDEX('Smelter Reference List'!$C:$C,MATCH($A1976,'Smelter Reference List'!$E:$E,0)))</f>
        <v/>
      </c>
      <c r="D1976" s="161" t="str">
        <f ca="1">IF(ISERROR($S1976),"",OFFSET('Smelter Reference List'!$C$4,$S1976-4,0)&amp;"")</f>
        <v/>
      </c>
      <c r="E1976" s="161" t="str">
        <f ca="1">IF(ISERROR($S1976),"",OFFSET('Smelter Reference List'!$D$4,$S1976-4,0)&amp;"")</f>
        <v/>
      </c>
      <c r="F1976" s="161" t="str">
        <f ca="1">IF(ISERROR($S1976),"",OFFSET('Smelter Reference List'!$E$4,$S1976-4,0))</f>
        <v/>
      </c>
      <c r="G1976" s="161" t="str">
        <f ca="1">IF(C1976=$U$4,"Enter smelter details", IF(ISERROR($S1976),"",OFFSET('Smelter Reference List'!$F$4,$S1976-4,0)))</f>
        <v/>
      </c>
      <c r="H1976" s="247" t="str">
        <f ca="1">IF(ISERROR($S1976),"",OFFSET('Smelter Reference List'!$G$4,$S1976-4,0))</f>
        <v/>
      </c>
      <c r="I1976" s="248" t="str">
        <f ca="1">IF(ISERROR($S1976),"",OFFSET('Smelter Reference List'!$H$4,$S1976-4,0))</f>
        <v/>
      </c>
      <c r="J1976" s="248" t="str">
        <f ca="1">IF(ISERROR($S1976),"",OFFSET('Smelter Reference List'!$I$4,$S1976-4,0))</f>
        <v/>
      </c>
      <c r="K1976" s="245"/>
      <c r="L1976" s="245"/>
      <c r="M1976" s="245"/>
      <c r="N1976" s="245"/>
      <c r="O1976" s="245"/>
      <c r="P1976" s="245"/>
      <c r="Q1976" s="246"/>
      <c r="R1976" s="233"/>
      <c r="S1976" s="234" t="e">
        <f>IF(C1976="",NA(),MATCH($B1976&amp;$C1976,'Smelter Reference List'!$J:$J,0))</f>
        <v>#N/A</v>
      </c>
      <c r="T1976" s="235"/>
      <c r="U1976" s="235">
        <f t="shared" ca="1" si="60"/>
        <v>0</v>
      </c>
      <c r="V1976" s="235"/>
      <c r="W1976" s="235"/>
      <c r="Y1976" s="228" t="str">
        <f t="shared" si="61"/>
        <v/>
      </c>
    </row>
    <row r="1977" spans="1:25" s="228" customFormat="1" ht="20.25">
      <c r="A1977" s="257"/>
      <c r="B1977" s="232" t="str">
        <f>IF(LEN(A1977)=0,"",INDEX('Smelter Reference List'!$A:$A,MATCH($A1977,'Smelter Reference List'!$E:$E,0)))</f>
        <v/>
      </c>
      <c r="C1977" s="297" t="str">
        <f>IF(LEN(A1977)=0,"",INDEX('Smelter Reference List'!$C:$C,MATCH($A1977,'Smelter Reference List'!$E:$E,0)))</f>
        <v/>
      </c>
      <c r="D1977" s="161" t="str">
        <f ca="1">IF(ISERROR($S1977),"",OFFSET('Smelter Reference List'!$C$4,$S1977-4,0)&amp;"")</f>
        <v/>
      </c>
      <c r="E1977" s="161" t="str">
        <f ca="1">IF(ISERROR($S1977),"",OFFSET('Smelter Reference List'!$D$4,$S1977-4,0)&amp;"")</f>
        <v/>
      </c>
      <c r="F1977" s="161" t="str">
        <f ca="1">IF(ISERROR($S1977),"",OFFSET('Smelter Reference List'!$E$4,$S1977-4,0))</f>
        <v/>
      </c>
      <c r="G1977" s="161" t="str">
        <f ca="1">IF(C1977=$U$4,"Enter smelter details", IF(ISERROR($S1977),"",OFFSET('Smelter Reference List'!$F$4,$S1977-4,0)))</f>
        <v/>
      </c>
      <c r="H1977" s="247" t="str">
        <f ca="1">IF(ISERROR($S1977),"",OFFSET('Smelter Reference List'!$G$4,$S1977-4,0))</f>
        <v/>
      </c>
      <c r="I1977" s="248" t="str">
        <f ca="1">IF(ISERROR($S1977),"",OFFSET('Smelter Reference List'!$H$4,$S1977-4,0))</f>
        <v/>
      </c>
      <c r="J1977" s="248" t="str">
        <f ca="1">IF(ISERROR($S1977),"",OFFSET('Smelter Reference List'!$I$4,$S1977-4,0))</f>
        <v/>
      </c>
      <c r="K1977" s="245"/>
      <c r="L1977" s="245"/>
      <c r="M1977" s="245"/>
      <c r="N1977" s="245"/>
      <c r="O1977" s="245"/>
      <c r="P1977" s="245"/>
      <c r="Q1977" s="246"/>
      <c r="R1977" s="233"/>
      <c r="S1977" s="234" t="e">
        <f>IF(C1977="",NA(),MATCH($B1977&amp;$C1977,'Smelter Reference List'!$J:$J,0))</f>
        <v>#N/A</v>
      </c>
      <c r="T1977" s="235"/>
      <c r="U1977" s="235">
        <f t="shared" ca="1" si="60"/>
        <v>0</v>
      </c>
      <c r="V1977" s="235"/>
      <c r="W1977" s="235"/>
      <c r="Y1977" s="228" t="str">
        <f t="shared" si="61"/>
        <v/>
      </c>
    </row>
    <row r="1978" spans="1:25" s="228" customFormat="1" ht="20.25">
      <c r="A1978" s="257"/>
      <c r="B1978" s="232" t="str">
        <f>IF(LEN(A1978)=0,"",INDEX('Smelter Reference List'!$A:$A,MATCH($A1978,'Smelter Reference List'!$E:$E,0)))</f>
        <v/>
      </c>
      <c r="C1978" s="297" t="str">
        <f>IF(LEN(A1978)=0,"",INDEX('Smelter Reference List'!$C:$C,MATCH($A1978,'Smelter Reference List'!$E:$E,0)))</f>
        <v/>
      </c>
      <c r="D1978" s="161" t="str">
        <f ca="1">IF(ISERROR($S1978),"",OFFSET('Smelter Reference List'!$C$4,$S1978-4,0)&amp;"")</f>
        <v/>
      </c>
      <c r="E1978" s="161" t="str">
        <f ca="1">IF(ISERROR($S1978),"",OFFSET('Smelter Reference List'!$D$4,$S1978-4,0)&amp;"")</f>
        <v/>
      </c>
      <c r="F1978" s="161" t="str">
        <f ca="1">IF(ISERROR($S1978),"",OFFSET('Smelter Reference List'!$E$4,$S1978-4,0))</f>
        <v/>
      </c>
      <c r="G1978" s="161" t="str">
        <f ca="1">IF(C1978=$U$4,"Enter smelter details", IF(ISERROR($S1978),"",OFFSET('Smelter Reference List'!$F$4,$S1978-4,0)))</f>
        <v/>
      </c>
      <c r="H1978" s="247" t="str">
        <f ca="1">IF(ISERROR($S1978),"",OFFSET('Smelter Reference List'!$G$4,$S1978-4,0))</f>
        <v/>
      </c>
      <c r="I1978" s="248" t="str">
        <f ca="1">IF(ISERROR($S1978),"",OFFSET('Smelter Reference List'!$H$4,$S1978-4,0))</f>
        <v/>
      </c>
      <c r="J1978" s="248" t="str">
        <f ca="1">IF(ISERROR($S1978),"",OFFSET('Smelter Reference List'!$I$4,$S1978-4,0))</f>
        <v/>
      </c>
      <c r="K1978" s="245"/>
      <c r="L1978" s="245"/>
      <c r="M1978" s="245"/>
      <c r="N1978" s="245"/>
      <c r="O1978" s="245"/>
      <c r="P1978" s="245"/>
      <c r="Q1978" s="246"/>
      <c r="R1978" s="233"/>
      <c r="S1978" s="234" t="e">
        <f>IF(C1978="",NA(),MATCH($B1978&amp;$C1978,'Smelter Reference List'!$J:$J,0))</f>
        <v>#N/A</v>
      </c>
      <c r="T1978" s="235"/>
      <c r="U1978" s="235">
        <f t="shared" ca="1" si="60"/>
        <v>0</v>
      </c>
      <c r="V1978" s="235"/>
      <c r="W1978" s="235"/>
      <c r="Y1978" s="228" t="str">
        <f t="shared" si="61"/>
        <v/>
      </c>
    </row>
    <row r="1979" spans="1:25" s="228" customFormat="1" ht="20.25">
      <c r="A1979" s="257"/>
      <c r="B1979" s="232" t="str">
        <f>IF(LEN(A1979)=0,"",INDEX('Smelter Reference List'!$A:$A,MATCH($A1979,'Smelter Reference List'!$E:$E,0)))</f>
        <v/>
      </c>
      <c r="C1979" s="297" t="str">
        <f>IF(LEN(A1979)=0,"",INDEX('Smelter Reference List'!$C:$C,MATCH($A1979,'Smelter Reference List'!$E:$E,0)))</f>
        <v/>
      </c>
      <c r="D1979" s="161" t="str">
        <f ca="1">IF(ISERROR($S1979),"",OFFSET('Smelter Reference List'!$C$4,$S1979-4,0)&amp;"")</f>
        <v/>
      </c>
      <c r="E1979" s="161" t="str">
        <f ca="1">IF(ISERROR($S1979),"",OFFSET('Smelter Reference List'!$D$4,$S1979-4,0)&amp;"")</f>
        <v/>
      </c>
      <c r="F1979" s="161" t="str">
        <f ca="1">IF(ISERROR($S1979),"",OFFSET('Smelter Reference List'!$E$4,$S1979-4,0))</f>
        <v/>
      </c>
      <c r="G1979" s="161" t="str">
        <f ca="1">IF(C1979=$U$4,"Enter smelter details", IF(ISERROR($S1979),"",OFFSET('Smelter Reference List'!$F$4,$S1979-4,0)))</f>
        <v/>
      </c>
      <c r="H1979" s="247" t="str">
        <f ca="1">IF(ISERROR($S1979),"",OFFSET('Smelter Reference List'!$G$4,$S1979-4,0))</f>
        <v/>
      </c>
      <c r="I1979" s="248" t="str">
        <f ca="1">IF(ISERROR($S1979),"",OFFSET('Smelter Reference List'!$H$4,$S1979-4,0))</f>
        <v/>
      </c>
      <c r="J1979" s="248" t="str">
        <f ca="1">IF(ISERROR($S1979),"",OFFSET('Smelter Reference List'!$I$4,$S1979-4,0))</f>
        <v/>
      </c>
      <c r="K1979" s="245"/>
      <c r="L1979" s="245"/>
      <c r="M1979" s="245"/>
      <c r="N1979" s="245"/>
      <c r="O1979" s="245"/>
      <c r="P1979" s="245"/>
      <c r="Q1979" s="246"/>
      <c r="R1979" s="233"/>
      <c r="S1979" s="234" t="e">
        <f>IF(C1979="",NA(),MATCH($B1979&amp;$C1979,'Smelter Reference List'!$J:$J,0))</f>
        <v>#N/A</v>
      </c>
      <c r="T1979" s="235"/>
      <c r="U1979" s="235">
        <f t="shared" ca="1" si="60"/>
        <v>0</v>
      </c>
      <c r="V1979" s="235"/>
      <c r="W1979" s="235"/>
      <c r="Y1979" s="228" t="str">
        <f t="shared" si="61"/>
        <v/>
      </c>
    </row>
    <row r="1980" spans="1:25" s="228" customFormat="1" ht="20.25">
      <c r="A1980" s="257"/>
      <c r="B1980" s="232" t="str">
        <f>IF(LEN(A1980)=0,"",INDEX('Smelter Reference List'!$A:$A,MATCH($A1980,'Smelter Reference List'!$E:$E,0)))</f>
        <v/>
      </c>
      <c r="C1980" s="297" t="str">
        <f>IF(LEN(A1980)=0,"",INDEX('Smelter Reference List'!$C:$C,MATCH($A1980,'Smelter Reference List'!$E:$E,0)))</f>
        <v/>
      </c>
      <c r="D1980" s="161" t="str">
        <f ca="1">IF(ISERROR($S1980),"",OFFSET('Smelter Reference List'!$C$4,$S1980-4,0)&amp;"")</f>
        <v/>
      </c>
      <c r="E1980" s="161" t="str">
        <f ca="1">IF(ISERROR($S1980),"",OFFSET('Smelter Reference List'!$D$4,$S1980-4,0)&amp;"")</f>
        <v/>
      </c>
      <c r="F1980" s="161" t="str">
        <f ca="1">IF(ISERROR($S1980),"",OFFSET('Smelter Reference List'!$E$4,$S1980-4,0))</f>
        <v/>
      </c>
      <c r="G1980" s="161" t="str">
        <f ca="1">IF(C1980=$U$4,"Enter smelter details", IF(ISERROR($S1980),"",OFFSET('Smelter Reference List'!$F$4,$S1980-4,0)))</f>
        <v/>
      </c>
      <c r="H1980" s="247" t="str">
        <f ca="1">IF(ISERROR($S1980),"",OFFSET('Smelter Reference List'!$G$4,$S1980-4,0))</f>
        <v/>
      </c>
      <c r="I1980" s="248" t="str">
        <f ca="1">IF(ISERROR($S1980),"",OFFSET('Smelter Reference List'!$H$4,$S1980-4,0))</f>
        <v/>
      </c>
      <c r="J1980" s="248" t="str">
        <f ca="1">IF(ISERROR($S1980),"",OFFSET('Smelter Reference List'!$I$4,$S1980-4,0))</f>
        <v/>
      </c>
      <c r="K1980" s="245"/>
      <c r="L1980" s="245"/>
      <c r="M1980" s="245"/>
      <c r="N1980" s="245"/>
      <c r="O1980" s="245"/>
      <c r="P1980" s="245"/>
      <c r="Q1980" s="246"/>
      <c r="R1980" s="233"/>
      <c r="S1980" s="234" t="e">
        <f>IF(C1980="",NA(),MATCH($B1980&amp;$C1980,'Smelter Reference List'!$J:$J,0))</f>
        <v>#N/A</v>
      </c>
      <c r="T1980" s="235"/>
      <c r="U1980" s="235">
        <f t="shared" ca="1" si="60"/>
        <v>0</v>
      </c>
      <c r="V1980" s="235"/>
      <c r="W1980" s="235"/>
      <c r="Y1980" s="228" t="str">
        <f t="shared" si="61"/>
        <v/>
      </c>
    </row>
    <row r="1981" spans="1:25" s="228" customFormat="1" ht="20.25">
      <c r="A1981" s="257"/>
      <c r="B1981" s="232" t="str">
        <f>IF(LEN(A1981)=0,"",INDEX('Smelter Reference List'!$A:$A,MATCH($A1981,'Smelter Reference List'!$E:$E,0)))</f>
        <v/>
      </c>
      <c r="C1981" s="297" t="str">
        <f>IF(LEN(A1981)=0,"",INDEX('Smelter Reference List'!$C:$C,MATCH($A1981,'Smelter Reference List'!$E:$E,0)))</f>
        <v/>
      </c>
      <c r="D1981" s="161" t="str">
        <f ca="1">IF(ISERROR($S1981),"",OFFSET('Smelter Reference List'!$C$4,$S1981-4,0)&amp;"")</f>
        <v/>
      </c>
      <c r="E1981" s="161" t="str">
        <f ca="1">IF(ISERROR($S1981),"",OFFSET('Smelter Reference List'!$D$4,$S1981-4,0)&amp;"")</f>
        <v/>
      </c>
      <c r="F1981" s="161" t="str">
        <f ca="1">IF(ISERROR($S1981),"",OFFSET('Smelter Reference List'!$E$4,$S1981-4,0))</f>
        <v/>
      </c>
      <c r="G1981" s="161" t="str">
        <f ca="1">IF(C1981=$U$4,"Enter smelter details", IF(ISERROR($S1981),"",OFFSET('Smelter Reference List'!$F$4,$S1981-4,0)))</f>
        <v/>
      </c>
      <c r="H1981" s="247" t="str">
        <f ca="1">IF(ISERROR($S1981),"",OFFSET('Smelter Reference List'!$G$4,$S1981-4,0))</f>
        <v/>
      </c>
      <c r="I1981" s="248" t="str">
        <f ca="1">IF(ISERROR($S1981),"",OFFSET('Smelter Reference List'!$H$4,$S1981-4,0))</f>
        <v/>
      </c>
      <c r="J1981" s="248" t="str">
        <f ca="1">IF(ISERROR($S1981),"",OFFSET('Smelter Reference List'!$I$4,$S1981-4,0))</f>
        <v/>
      </c>
      <c r="K1981" s="245"/>
      <c r="L1981" s="245"/>
      <c r="M1981" s="245"/>
      <c r="N1981" s="245"/>
      <c r="O1981" s="245"/>
      <c r="P1981" s="245"/>
      <c r="Q1981" s="246"/>
      <c r="R1981" s="233"/>
      <c r="S1981" s="234" t="e">
        <f>IF(C1981="",NA(),MATCH($B1981&amp;$C1981,'Smelter Reference List'!$J:$J,0))</f>
        <v>#N/A</v>
      </c>
      <c r="T1981" s="235"/>
      <c r="U1981" s="235">
        <f t="shared" ca="1" si="60"/>
        <v>0</v>
      </c>
      <c r="V1981" s="235"/>
      <c r="W1981" s="235"/>
      <c r="Y1981" s="228" t="str">
        <f t="shared" si="61"/>
        <v/>
      </c>
    </row>
    <row r="1982" spans="1:25" s="228" customFormat="1" ht="20.25">
      <c r="A1982" s="257"/>
      <c r="B1982" s="232" t="str">
        <f>IF(LEN(A1982)=0,"",INDEX('Smelter Reference List'!$A:$A,MATCH($A1982,'Smelter Reference List'!$E:$E,0)))</f>
        <v/>
      </c>
      <c r="C1982" s="297" t="str">
        <f>IF(LEN(A1982)=0,"",INDEX('Smelter Reference List'!$C:$C,MATCH($A1982,'Smelter Reference List'!$E:$E,0)))</f>
        <v/>
      </c>
      <c r="D1982" s="161" t="str">
        <f ca="1">IF(ISERROR($S1982),"",OFFSET('Smelter Reference List'!$C$4,$S1982-4,0)&amp;"")</f>
        <v/>
      </c>
      <c r="E1982" s="161" t="str">
        <f ca="1">IF(ISERROR($S1982),"",OFFSET('Smelter Reference List'!$D$4,$S1982-4,0)&amp;"")</f>
        <v/>
      </c>
      <c r="F1982" s="161" t="str">
        <f ca="1">IF(ISERROR($S1982),"",OFFSET('Smelter Reference List'!$E$4,$S1982-4,0))</f>
        <v/>
      </c>
      <c r="G1982" s="161" t="str">
        <f ca="1">IF(C1982=$U$4,"Enter smelter details", IF(ISERROR($S1982),"",OFFSET('Smelter Reference List'!$F$4,$S1982-4,0)))</f>
        <v/>
      </c>
      <c r="H1982" s="247" t="str">
        <f ca="1">IF(ISERROR($S1982),"",OFFSET('Smelter Reference List'!$G$4,$S1982-4,0))</f>
        <v/>
      </c>
      <c r="I1982" s="248" t="str">
        <f ca="1">IF(ISERROR($S1982),"",OFFSET('Smelter Reference List'!$H$4,$S1982-4,0))</f>
        <v/>
      </c>
      <c r="J1982" s="248" t="str">
        <f ca="1">IF(ISERROR($S1982),"",OFFSET('Smelter Reference List'!$I$4,$S1982-4,0))</f>
        <v/>
      </c>
      <c r="K1982" s="245"/>
      <c r="L1982" s="245"/>
      <c r="M1982" s="245"/>
      <c r="N1982" s="245"/>
      <c r="O1982" s="245"/>
      <c r="P1982" s="245"/>
      <c r="Q1982" s="246"/>
      <c r="R1982" s="233"/>
      <c r="S1982" s="234" t="e">
        <f>IF(C1982="",NA(),MATCH($B1982&amp;$C1982,'Smelter Reference List'!$J:$J,0))</f>
        <v>#N/A</v>
      </c>
      <c r="T1982" s="235"/>
      <c r="U1982" s="235">
        <f t="shared" ca="1" si="60"/>
        <v>0</v>
      </c>
      <c r="V1982" s="235"/>
      <c r="W1982" s="235"/>
      <c r="Y1982" s="228" t="str">
        <f t="shared" si="61"/>
        <v/>
      </c>
    </row>
    <row r="1983" spans="1:25" s="228" customFormat="1" ht="20.25">
      <c r="A1983" s="257"/>
      <c r="B1983" s="232" t="str">
        <f>IF(LEN(A1983)=0,"",INDEX('Smelter Reference List'!$A:$A,MATCH($A1983,'Smelter Reference List'!$E:$E,0)))</f>
        <v/>
      </c>
      <c r="C1983" s="297" t="str">
        <f>IF(LEN(A1983)=0,"",INDEX('Smelter Reference List'!$C:$C,MATCH($A1983,'Smelter Reference List'!$E:$E,0)))</f>
        <v/>
      </c>
      <c r="D1983" s="161" t="str">
        <f ca="1">IF(ISERROR($S1983),"",OFFSET('Smelter Reference List'!$C$4,$S1983-4,0)&amp;"")</f>
        <v/>
      </c>
      <c r="E1983" s="161" t="str">
        <f ca="1">IF(ISERROR($S1983),"",OFFSET('Smelter Reference List'!$D$4,$S1983-4,0)&amp;"")</f>
        <v/>
      </c>
      <c r="F1983" s="161" t="str">
        <f ca="1">IF(ISERROR($S1983),"",OFFSET('Smelter Reference List'!$E$4,$S1983-4,0))</f>
        <v/>
      </c>
      <c r="G1983" s="161" t="str">
        <f ca="1">IF(C1983=$U$4,"Enter smelter details", IF(ISERROR($S1983),"",OFFSET('Smelter Reference List'!$F$4,$S1983-4,0)))</f>
        <v/>
      </c>
      <c r="H1983" s="247" t="str">
        <f ca="1">IF(ISERROR($S1983),"",OFFSET('Smelter Reference List'!$G$4,$S1983-4,0))</f>
        <v/>
      </c>
      <c r="I1983" s="248" t="str">
        <f ca="1">IF(ISERROR($S1983),"",OFFSET('Smelter Reference List'!$H$4,$S1983-4,0))</f>
        <v/>
      </c>
      <c r="J1983" s="248" t="str">
        <f ca="1">IF(ISERROR($S1983),"",OFFSET('Smelter Reference List'!$I$4,$S1983-4,0))</f>
        <v/>
      </c>
      <c r="K1983" s="245"/>
      <c r="L1983" s="245"/>
      <c r="M1983" s="245"/>
      <c r="N1983" s="245"/>
      <c r="O1983" s="245"/>
      <c r="P1983" s="245"/>
      <c r="Q1983" s="246"/>
      <c r="R1983" s="233"/>
      <c r="S1983" s="234" t="e">
        <f>IF(C1983="",NA(),MATCH($B1983&amp;$C1983,'Smelter Reference List'!$J:$J,0))</f>
        <v>#N/A</v>
      </c>
      <c r="T1983" s="235"/>
      <c r="U1983" s="235">
        <f t="shared" ca="1" si="60"/>
        <v>0</v>
      </c>
      <c r="V1983" s="235"/>
      <c r="W1983" s="235"/>
      <c r="Y1983" s="228" t="str">
        <f t="shared" si="61"/>
        <v/>
      </c>
    </row>
    <row r="1984" spans="1:25" s="228" customFormat="1" ht="20.25">
      <c r="A1984" s="257"/>
      <c r="B1984" s="232" t="str">
        <f>IF(LEN(A1984)=0,"",INDEX('Smelter Reference List'!$A:$A,MATCH($A1984,'Smelter Reference List'!$E:$E,0)))</f>
        <v/>
      </c>
      <c r="C1984" s="297" t="str">
        <f>IF(LEN(A1984)=0,"",INDEX('Smelter Reference List'!$C:$C,MATCH($A1984,'Smelter Reference List'!$E:$E,0)))</f>
        <v/>
      </c>
      <c r="D1984" s="161" t="str">
        <f ca="1">IF(ISERROR($S1984),"",OFFSET('Smelter Reference List'!$C$4,$S1984-4,0)&amp;"")</f>
        <v/>
      </c>
      <c r="E1984" s="161" t="str">
        <f ca="1">IF(ISERROR($S1984),"",OFFSET('Smelter Reference List'!$D$4,$S1984-4,0)&amp;"")</f>
        <v/>
      </c>
      <c r="F1984" s="161" t="str">
        <f ca="1">IF(ISERROR($S1984),"",OFFSET('Smelter Reference List'!$E$4,$S1984-4,0))</f>
        <v/>
      </c>
      <c r="G1984" s="161" t="str">
        <f ca="1">IF(C1984=$U$4,"Enter smelter details", IF(ISERROR($S1984),"",OFFSET('Smelter Reference List'!$F$4,$S1984-4,0)))</f>
        <v/>
      </c>
      <c r="H1984" s="247" t="str">
        <f ca="1">IF(ISERROR($S1984),"",OFFSET('Smelter Reference List'!$G$4,$S1984-4,0))</f>
        <v/>
      </c>
      <c r="I1984" s="248" t="str">
        <f ca="1">IF(ISERROR($S1984),"",OFFSET('Smelter Reference List'!$H$4,$S1984-4,0))</f>
        <v/>
      </c>
      <c r="J1984" s="248" t="str">
        <f ca="1">IF(ISERROR($S1984),"",OFFSET('Smelter Reference List'!$I$4,$S1984-4,0))</f>
        <v/>
      </c>
      <c r="K1984" s="245"/>
      <c r="L1984" s="245"/>
      <c r="M1984" s="245"/>
      <c r="N1984" s="245"/>
      <c r="O1984" s="245"/>
      <c r="P1984" s="245"/>
      <c r="Q1984" s="246"/>
      <c r="R1984" s="233"/>
      <c r="S1984" s="234" t="e">
        <f>IF(C1984="",NA(),MATCH($B1984&amp;$C1984,'Smelter Reference List'!$J:$J,0))</f>
        <v>#N/A</v>
      </c>
      <c r="T1984" s="235"/>
      <c r="U1984" s="235">
        <f t="shared" ca="1" si="60"/>
        <v>0</v>
      </c>
      <c r="V1984" s="235"/>
      <c r="W1984" s="235"/>
      <c r="Y1984" s="228" t="str">
        <f t="shared" si="61"/>
        <v/>
      </c>
    </row>
    <row r="1985" spans="1:25" s="228" customFormat="1" ht="20.25">
      <c r="A1985" s="257"/>
      <c r="B1985" s="232" t="str">
        <f>IF(LEN(A1985)=0,"",INDEX('Smelter Reference List'!$A:$A,MATCH($A1985,'Smelter Reference List'!$E:$E,0)))</f>
        <v/>
      </c>
      <c r="C1985" s="297" t="str">
        <f>IF(LEN(A1985)=0,"",INDEX('Smelter Reference List'!$C:$C,MATCH($A1985,'Smelter Reference List'!$E:$E,0)))</f>
        <v/>
      </c>
      <c r="D1985" s="161" t="str">
        <f ca="1">IF(ISERROR($S1985),"",OFFSET('Smelter Reference List'!$C$4,$S1985-4,0)&amp;"")</f>
        <v/>
      </c>
      <c r="E1985" s="161" t="str">
        <f ca="1">IF(ISERROR($S1985),"",OFFSET('Smelter Reference List'!$D$4,$S1985-4,0)&amp;"")</f>
        <v/>
      </c>
      <c r="F1985" s="161" t="str">
        <f ca="1">IF(ISERROR($S1985),"",OFFSET('Smelter Reference List'!$E$4,$S1985-4,0))</f>
        <v/>
      </c>
      <c r="G1985" s="161" t="str">
        <f ca="1">IF(C1985=$U$4,"Enter smelter details", IF(ISERROR($S1985),"",OFFSET('Smelter Reference List'!$F$4,$S1985-4,0)))</f>
        <v/>
      </c>
      <c r="H1985" s="247" t="str">
        <f ca="1">IF(ISERROR($S1985),"",OFFSET('Smelter Reference List'!$G$4,$S1985-4,0))</f>
        <v/>
      </c>
      <c r="I1985" s="248" t="str">
        <f ca="1">IF(ISERROR($S1985),"",OFFSET('Smelter Reference List'!$H$4,$S1985-4,0))</f>
        <v/>
      </c>
      <c r="J1985" s="248" t="str">
        <f ca="1">IF(ISERROR($S1985),"",OFFSET('Smelter Reference List'!$I$4,$S1985-4,0))</f>
        <v/>
      </c>
      <c r="K1985" s="245"/>
      <c r="L1985" s="245"/>
      <c r="M1985" s="245"/>
      <c r="N1985" s="245"/>
      <c r="O1985" s="245"/>
      <c r="P1985" s="245"/>
      <c r="Q1985" s="246"/>
      <c r="R1985" s="233"/>
      <c r="S1985" s="234" t="e">
        <f>IF(C1985="",NA(),MATCH($B1985&amp;$C1985,'Smelter Reference List'!$J:$J,0))</f>
        <v>#N/A</v>
      </c>
      <c r="T1985" s="235"/>
      <c r="U1985" s="235">
        <f t="shared" ca="1" si="60"/>
        <v>0</v>
      </c>
      <c r="V1985" s="235"/>
      <c r="W1985" s="235"/>
      <c r="Y1985" s="228" t="str">
        <f t="shared" si="61"/>
        <v/>
      </c>
    </row>
    <row r="1986" spans="1:25" s="228" customFormat="1" ht="20.25">
      <c r="A1986" s="257"/>
      <c r="B1986" s="232" t="str">
        <f>IF(LEN(A1986)=0,"",INDEX('Smelter Reference List'!$A:$A,MATCH($A1986,'Smelter Reference List'!$E:$E,0)))</f>
        <v/>
      </c>
      <c r="C1986" s="297" t="str">
        <f>IF(LEN(A1986)=0,"",INDEX('Smelter Reference List'!$C:$C,MATCH($A1986,'Smelter Reference List'!$E:$E,0)))</f>
        <v/>
      </c>
      <c r="D1986" s="161" t="str">
        <f ca="1">IF(ISERROR($S1986),"",OFFSET('Smelter Reference List'!$C$4,$S1986-4,0)&amp;"")</f>
        <v/>
      </c>
      <c r="E1986" s="161" t="str">
        <f ca="1">IF(ISERROR($S1986),"",OFFSET('Smelter Reference List'!$D$4,$S1986-4,0)&amp;"")</f>
        <v/>
      </c>
      <c r="F1986" s="161" t="str">
        <f ca="1">IF(ISERROR($S1986),"",OFFSET('Smelter Reference List'!$E$4,$S1986-4,0))</f>
        <v/>
      </c>
      <c r="G1986" s="161" t="str">
        <f ca="1">IF(C1986=$U$4,"Enter smelter details", IF(ISERROR($S1986),"",OFFSET('Smelter Reference List'!$F$4,$S1986-4,0)))</f>
        <v/>
      </c>
      <c r="H1986" s="247" t="str">
        <f ca="1">IF(ISERROR($S1986),"",OFFSET('Smelter Reference List'!$G$4,$S1986-4,0))</f>
        <v/>
      </c>
      <c r="I1986" s="248" t="str">
        <f ca="1">IF(ISERROR($S1986),"",OFFSET('Smelter Reference List'!$H$4,$S1986-4,0))</f>
        <v/>
      </c>
      <c r="J1986" s="248" t="str">
        <f ca="1">IF(ISERROR($S1986),"",OFFSET('Smelter Reference List'!$I$4,$S1986-4,0))</f>
        <v/>
      </c>
      <c r="K1986" s="245"/>
      <c r="L1986" s="245"/>
      <c r="M1986" s="245"/>
      <c r="N1986" s="245"/>
      <c r="O1986" s="245"/>
      <c r="P1986" s="245"/>
      <c r="Q1986" s="246"/>
      <c r="R1986" s="233"/>
      <c r="S1986" s="234" t="e">
        <f>IF(C1986="",NA(),MATCH($B1986&amp;$C1986,'Smelter Reference List'!$J:$J,0))</f>
        <v>#N/A</v>
      </c>
      <c r="T1986" s="235"/>
      <c r="U1986" s="235">
        <f t="shared" ca="1" si="60"/>
        <v>0</v>
      </c>
      <c r="V1986" s="235"/>
      <c r="W1986" s="235"/>
      <c r="Y1986" s="228" t="str">
        <f t="shared" si="61"/>
        <v/>
      </c>
    </row>
    <row r="1987" spans="1:25" s="228" customFormat="1" ht="20.25">
      <c r="A1987" s="257"/>
      <c r="B1987" s="232" t="str">
        <f>IF(LEN(A1987)=0,"",INDEX('Smelter Reference List'!$A:$A,MATCH($A1987,'Smelter Reference List'!$E:$E,0)))</f>
        <v/>
      </c>
      <c r="C1987" s="297" t="str">
        <f>IF(LEN(A1987)=0,"",INDEX('Smelter Reference List'!$C:$C,MATCH($A1987,'Smelter Reference List'!$E:$E,0)))</f>
        <v/>
      </c>
      <c r="D1987" s="161" t="str">
        <f ca="1">IF(ISERROR($S1987),"",OFFSET('Smelter Reference List'!$C$4,$S1987-4,0)&amp;"")</f>
        <v/>
      </c>
      <c r="E1987" s="161" t="str">
        <f ca="1">IF(ISERROR($S1987),"",OFFSET('Smelter Reference List'!$D$4,$S1987-4,0)&amp;"")</f>
        <v/>
      </c>
      <c r="F1987" s="161" t="str">
        <f ca="1">IF(ISERROR($S1987),"",OFFSET('Smelter Reference List'!$E$4,$S1987-4,0))</f>
        <v/>
      </c>
      <c r="G1987" s="161" t="str">
        <f ca="1">IF(C1987=$U$4,"Enter smelter details", IF(ISERROR($S1987),"",OFFSET('Smelter Reference List'!$F$4,$S1987-4,0)))</f>
        <v/>
      </c>
      <c r="H1987" s="247" t="str">
        <f ca="1">IF(ISERROR($S1987),"",OFFSET('Smelter Reference List'!$G$4,$S1987-4,0))</f>
        <v/>
      </c>
      <c r="I1987" s="248" t="str">
        <f ca="1">IF(ISERROR($S1987),"",OFFSET('Smelter Reference List'!$H$4,$S1987-4,0))</f>
        <v/>
      </c>
      <c r="J1987" s="248" t="str">
        <f ca="1">IF(ISERROR($S1987),"",OFFSET('Smelter Reference List'!$I$4,$S1987-4,0))</f>
        <v/>
      </c>
      <c r="K1987" s="245"/>
      <c r="L1987" s="245"/>
      <c r="M1987" s="245"/>
      <c r="N1987" s="245"/>
      <c r="O1987" s="245"/>
      <c r="P1987" s="245"/>
      <c r="Q1987" s="246"/>
      <c r="R1987" s="233"/>
      <c r="S1987" s="234" t="e">
        <f>IF(C1987="",NA(),MATCH($B1987&amp;$C1987,'Smelter Reference List'!$J:$J,0))</f>
        <v>#N/A</v>
      </c>
      <c r="T1987" s="235"/>
      <c r="U1987" s="235">
        <f t="shared" ca="1" si="60"/>
        <v>0</v>
      </c>
      <c r="V1987" s="235"/>
      <c r="W1987" s="235"/>
      <c r="Y1987" s="228" t="str">
        <f t="shared" si="61"/>
        <v/>
      </c>
    </row>
    <row r="1988" spans="1:25" s="228" customFormat="1" ht="20.25">
      <c r="A1988" s="257"/>
      <c r="B1988" s="232" t="str">
        <f>IF(LEN(A1988)=0,"",INDEX('Smelter Reference List'!$A:$A,MATCH($A1988,'Smelter Reference List'!$E:$E,0)))</f>
        <v/>
      </c>
      <c r="C1988" s="297" t="str">
        <f>IF(LEN(A1988)=0,"",INDEX('Smelter Reference List'!$C:$C,MATCH($A1988,'Smelter Reference List'!$E:$E,0)))</f>
        <v/>
      </c>
      <c r="D1988" s="161" t="str">
        <f ca="1">IF(ISERROR($S1988),"",OFFSET('Smelter Reference List'!$C$4,$S1988-4,0)&amp;"")</f>
        <v/>
      </c>
      <c r="E1988" s="161" t="str">
        <f ca="1">IF(ISERROR($S1988),"",OFFSET('Smelter Reference List'!$D$4,$S1988-4,0)&amp;"")</f>
        <v/>
      </c>
      <c r="F1988" s="161" t="str">
        <f ca="1">IF(ISERROR($S1988),"",OFFSET('Smelter Reference List'!$E$4,$S1988-4,0))</f>
        <v/>
      </c>
      <c r="G1988" s="161" t="str">
        <f ca="1">IF(C1988=$U$4,"Enter smelter details", IF(ISERROR($S1988),"",OFFSET('Smelter Reference List'!$F$4,$S1988-4,0)))</f>
        <v/>
      </c>
      <c r="H1988" s="247" t="str">
        <f ca="1">IF(ISERROR($S1988),"",OFFSET('Smelter Reference List'!$G$4,$S1988-4,0))</f>
        <v/>
      </c>
      <c r="I1988" s="248" t="str">
        <f ca="1">IF(ISERROR($S1988),"",OFFSET('Smelter Reference List'!$H$4,$S1988-4,0))</f>
        <v/>
      </c>
      <c r="J1988" s="248" t="str">
        <f ca="1">IF(ISERROR($S1988),"",OFFSET('Smelter Reference List'!$I$4,$S1988-4,0))</f>
        <v/>
      </c>
      <c r="K1988" s="245"/>
      <c r="L1988" s="245"/>
      <c r="M1988" s="245"/>
      <c r="N1988" s="245"/>
      <c r="O1988" s="245"/>
      <c r="P1988" s="245"/>
      <c r="Q1988" s="246"/>
      <c r="R1988" s="233"/>
      <c r="S1988" s="234" t="e">
        <f>IF(C1988="",NA(),MATCH($B1988&amp;$C1988,'Smelter Reference List'!$J:$J,0))</f>
        <v>#N/A</v>
      </c>
      <c r="T1988" s="235"/>
      <c r="U1988" s="235">
        <f t="shared" ca="1" si="60"/>
        <v>0</v>
      </c>
      <c r="V1988" s="235"/>
      <c r="W1988" s="235"/>
      <c r="Y1988" s="228" t="str">
        <f t="shared" si="61"/>
        <v/>
      </c>
    </row>
    <row r="1989" spans="1:25" s="228" customFormat="1" ht="20.25">
      <c r="A1989" s="257"/>
      <c r="B1989" s="232" t="str">
        <f>IF(LEN(A1989)=0,"",INDEX('Smelter Reference List'!$A:$A,MATCH($A1989,'Smelter Reference List'!$E:$E,0)))</f>
        <v/>
      </c>
      <c r="C1989" s="297" t="str">
        <f>IF(LEN(A1989)=0,"",INDEX('Smelter Reference List'!$C:$C,MATCH($A1989,'Smelter Reference List'!$E:$E,0)))</f>
        <v/>
      </c>
      <c r="D1989" s="161" t="str">
        <f ca="1">IF(ISERROR($S1989),"",OFFSET('Smelter Reference List'!$C$4,$S1989-4,0)&amp;"")</f>
        <v/>
      </c>
      <c r="E1989" s="161" t="str">
        <f ca="1">IF(ISERROR($S1989),"",OFFSET('Smelter Reference List'!$D$4,$S1989-4,0)&amp;"")</f>
        <v/>
      </c>
      <c r="F1989" s="161" t="str">
        <f ca="1">IF(ISERROR($S1989),"",OFFSET('Smelter Reference List'!$E$4,$S1989-4,0))</f>
        <v/>
      </c>
      <c r="G1989" s="161" t="str">
        <f ca="1">IF(C1989=$U$4,"Enter smelter details", IF(ISERROR($S1989),"",OFFSET('Smelter Reference List'!$F$4,$S1989-4,0)))</f>
        <v/>
      </c>
      <c r="H1989" s="247" t="str">
        <f ca="1">IF(ISERROR($S1989),"",OFFSET('Smelter Reference List'!$G$4,$S1989-4,0))</f>
        <v/>
      </c>
      <c r="I1989" s="248" t="str">
        <f ca="1">IF(ISERROR($S1989),"",OFFSET('Smelter Reference List'!$H$4,$S1989-4,0))</f>
        <v/>
      </c>
      <c r="J1989" s="248" t="str">
        <f ca="1">IF(ISERROR($S1989),"",OFFSET('Smelter Reference List'!$I$4,$S1989-4,0))</f>
        <v/>
      </c>
      <c r="K1989" s="245"/>
      <c r="L1989" s="245"/>
      <c r="M1989" s="245"/>
      <c r="N1989" s="245"/>
      <c r="O1989" s="245"/>
      <c r="P1989" s="245"/>
      <c r="Q1989" s="246"/>
      <c r="R1989" s="233"/>
      <c r="S1989" s="234" t="e">
        <f>IF(C1989="",NA(),MATCH($B1989&amp;$C1989,'Smelter Reference List'!$J:$J,0))</f>
        <v>#N/A</v>
      </c>
      <c r="T1989" s="235"/>
      <c r="U1989" s="235">
        <f t="shared" ca="1" si="60"/>
        <v>0</v>
      </c>
      <c r="V1989" s="235"/>
      <c r="W1989" s="235"/>
      <c r="Y1989" s="228" t="str">
        <f t="shared" si="61"/>
        <v/>
      </c>
    </row>
    <row r="1990" spans="1:25" s="228" customFormat="1" ht="20.25">
      <c r="A1990" s="257"/>
      <c r="B1990" s="232" t="str">
        <f>IF(LEN(A1990)=0,"",INDEX('Smelter Reference List'!$A:$A,MATCH($A1990,'Smelter Reference List'!$E:$E,0)))</f>
        <v/>
      </c>
      <c r="C1990" s="297" t="str">
        <f>IF(LEN(A1990)=0,"",INDEX('Smelter Reference List'!$C:$C,MATCH($A1990,'Smelter Reference List'!$E:$E,0)))</f>
        <v/>
      </c>
      <c r="D1990" s="161" t="str">
        <f ca="1">IF(ISERROR($S1990),"",OFFSET('Smelter Reference List'!$C$4,$S1990-4,0)&amp;"")</f>
        <v/>
      </c>
      <c r="E1990" s="161" t="str">
        <f ca="1">IF(ISERROR($S1990),"",OFFSET('Smelter Reference List'!$D$4,$S1990-4,0)&amp;"")</f>
        <v/>
      </c>
      <c r="F1990" s="161" t="str">
        <f ca="1">IF(ISERROR($S1990),"",OFFSET('Smelter Reference List'!$E$4,$S1990-4,0))</f>
        <v/>
      </c>
      <c r="G1990" s="161" t="str">
        <f ca="1">IF(C1990=$U$4,"Enter smelter details", IF(ISERROR($S1990),"",OFFSET('Smelter Reference List'!$F$4,$S1990-4,0)))</f>
        <v/>
      </c>
      <c r="H1990" s="247" t="str">
        <f ca="1">IF(ISERROR($S1990),"",OFFSET('Smelter Reference List'!$G$4,$S1990-4,0))</f>
        <v/>
      </c>
      <c r="I1990" s="248" t="str">
        <f ca="1">IF(ISERROR($S1990),"",OFFSET('Smelter Reference List'!$H$4,$S1990-4,0))</f>
        <v/>
      </c>
      <c r="J1990" s="248" t="str">
        <f ca="1">IF(ISERROR($S1990),"",OFFSET('Smelter Reference List'!$I$4,$S1990-4,0))</f>
        <v/>
      </c>
      <c r="K1990" s="245"/>
      <c r="L1990" s="245"/>
      <c r="M1990" s="245"/>
      <c r="N1990" s="245"/>
      <c r="O1990" s="245"/>
      <c r="P1990" s="245"/>
      <c r="Q1990" s="246"/>
      <c r="R1990" s="233"/>
      <c r="S1990" s="234" t="e">
        <f>IF(C1990="",NA(),MATCH($B1990&amp;$C1990,'Smelter Reference List'!$J:$J,0))</f>
        <v>#N/A</v>
      </c>
      <c r="T1990" s="235"/>
      <c r="U1990" s="235">
        <f t="shared" ref="U1990:U2053" ca="1" si="62">IF(AND(C1990="Smelter not listed",OR(LEN(D1990)=0,LEN(E1990)=0)),1,0)</f>
        <v>0</v>
      </c>
      <c r="V1990" s="235"/>
      <c r="W1990" s="235"/>
      <c r="Y1990" s="228" t="str">
        <f t="shared" ref="Y1990:Y2053" si="63">B1990&amp;C1990</f>
        <v/>
      </c>
    </row>
    <row r="1991" spans="1:25" s="228" customFormat="1" ht="20.25">
      <c r="A1991" s="257"/>
      <c r="B1991" s="232" t="str">
        <f>IF(LEN(A1991)=0,"",INDEX('Smelter Reference List'!$A:$A,MATCH($A1991,'Smelter Reference List'!$E:$E,0)))</f>
        <v/>
      </c>
      <c r="C1991" s="297" t="str">
        <f>IF(LEN(A1991)=0,"",INDEX('Smelter Reference List'!$C:$C,MATCH($A1991,'Smelter Reference List'!$E:$E,0)))</f>
        <v/>
      </c>
      <c r="D1991" s="161" t="str">
        <f ca="1">IF(ISERROR($S1991),"",OFFSET('Smelter Reference List'!$C$4,$S1991-4,0)&amp;"")</f>
        <v/>
      </c>
      <c r="E1991" s="161" t="str">
        <f ca="1">IF(ISERROR($S1991),"",OFFSET('Smelter Reference List'!$D$4,$S1991-4,0)&amp;"")</f>
        <v/>
      </c>
      <c r="F1991" s="161" t="str">
        <f ca="1">IF(ISERROR($S1991),"",OFFSET('Smelter Reference List'!$E$4,$S1991-4,0))</f>
        <v/>
      </c>
      <c r="G1991" s="161" t="str">
        <f ca="1">IF(C1991=$U$4,"Enter smelter details", IF(ISERROR($S1991),"",OFFSET('Smelter Reference List'!$F$4,$S1991-4,0)))</f>
        <v/>
      </c>
      <c r="H1991" s="247" t="str">
        <f ca="1">IF(ISERROR($S1991),"",OFFSET('Smelter Reference List'!$G$4,$S1991-4,0))</f>
        <v/>
      </c>
      <c r="I1991" s="248" t="str">
        <f ca="1">IF(ISERROR($S1991),"",OFFSET('Smelter Reference List'!$H$4,$S1991-4,0))</f>
        <v/>
      </c>
      <c r="J1991" s="248" t="str">
        <f ca="1">IF(ISERROR($S1991),"",OFFSET('Smelter Reference List'!$I$4,$S1991-4,0))</f>
        <v/>
      </c>
      <c r="K1991" s="245"/>
      <c r="L1991" s="245"/>
      <c r="M1991" s="245"/>
      <c r="N1991" s="245"/>
      <c r="O1991" s="245"/>
      <c r="P1991" s="245"/>
      <c r="Q1991" s="246"/>
      <c r="R1991" s="233"/>
      <c r="S1991" s="234" t="e">
        <f>IF(C1991="",NA(),MATCH($B1991&amp;$C1991,'Smelter Reference List'!$J:$J,0))</f>
        <v>#N/A</v>
      </c>
      <c r="T1991" s="235"/>
      <c r="U1991" s="235">
        <f t="shared" ca="1" si="62"/>
        <v>0</v>
      </c>
      <c r="V1991" s="235"/>
      <c r="W1991" s="235"/>
      <c r="Y1991" s="228" t="str">
        <f t="shared" si="63"/>
        <v/>
      </c>
    </row>
    <row r="1992" spans="1:25" s="228" customFormat="1" ht="20.25">
      <c r="A1992" s="257"/>
      <c r="B1992" s="232" t="str">
        <f>IF(LEN(A1992)=0,"",INDEX('Smelter Reference List'!$A:$A,MATCH($A1992,'Smelter Reference List'!$E:$E,0)))</f>
        <v/>
      </c>
      <c r="C1992" s="297" t="str">
        <f>IF(LEN(A1992)=0,"",INDEX('Smelter Reference List'!$C:$C,MATCH($A1992,'Smelter Reference List'!$E:$E,0)))</f>
        <v/>
      </c>
      <c r="D1992" s="161" t="str">
        <f ca="1">IF(ISERROR($S1992),"",OFFSET('Smelter Reference List'!$C$4,$S1992-4,0)&amp;"")</f>
        <v/>
      </c>
      <c r="E1992" s="161" t="str">
        <f ca="1">IF(ISERROR($S1992),"",OFFSET('Smelter Reference List'!$D$4,$S1992-4,0)&amp;"")</f>
        <v/>
      </c>
      <c r="F1992" s="161" t="str">
        <f ca="1">IF(ISERROR($S1992),"",OFFSET('Smelter Reference List'!$E$4,$S1992-4,0))</f>
        <v/>
      </c>
      <c r="G1992" s="161" t="str">
        <f ca="1">IF(C1992=$U$4,"Enter smelter details", IF(ISERROR($S1992),"",OFFSET('Smelter Reference List'!$F$4,$S1992-4,0)))</f>
        <v/>
      </c>
      <c r="H1992" s="247" t="str">
        <f ca="1">IF(ISERROR($S1992),"",OFFSET('Smelter Reference List'!$G$4,$S1992-4,0))</f>
        <v/>
      </c>
      <c r="I1992" s="248" t="str">
        <f ca="1">IF(ISERROR($S1992),"",OFFSET('Smelter Reference List'!$H$4,$S1992-4,0))</f>
        <v/>
      </c>
      <c r="J1992" s="248" t="str">
        <f ca="1">IF(ISERROR($S1992),"",OFFSET('Smelter Reference List'!$I$4,$S1992-4,0))</f>
        <v/>
      </c>
      <c r="K1992" s="245"/>
      <c r="L1992" s="245"/>
      <c r="M1992" s="245"/>
      <c r="N1992" s="245"/>
      <c r="O1992" s="245"/>
      <c r="P1992" s="245"/>
      <c r="Q1992" s="246"/>
      <c r="R1992" s="233"/>
      <c r="S1992" s="234" t="e">
        <f>IF(C1992="",NA(),MATCH($B1992&amp;$C1992,'Smelter Reference List'!$J:$J,0))</f>
        <v>#N/A</v>
      </c>
      <c r="T1992" s="235"/>
      <c r="U1992" s="235">
        <f t="shared" ca="1" si="62"/>
        <v>0</v>
      </c>
      <c r="V1992" s="235"/>
      <c r="W1992" s="235"/>
      <c r="Y1992" s="228" t="str">
        <f t="shared" si="63"/>
        <v/>
      </c>
    </row>
    <row r="1993" spans="1:25" s="228" customFormat="1" ht="20.25">
      <c r="A1993" s="257"/>
      <c r="B1993" s="232" t="str">
        <f>IF(LEN(A1993)=0,"",INDEX('Smelter Reference List'!$A:$A,MATCH($A1993,'Smelter Reference List'!$E:$E,0)))</f>
        <v/>
      </c>
      <c r="C1993" s="297" t="str">
        <f>IF(LEN(A1993)=0,"",INDEX('Smelter Reference List'!$C:$C,MATCH($A1993,'Smelter Reference List'!$E:$E,0)))</f>
        <v/>
      </c>
      <c r="D1993" s="161" t="str">
        <f ca="1">IF(ISERROR($S1993),"",OFFSET('Smelter Reference List'!$C$4,$S1993-4,0)&amp;"")</f>
        <v/>
      </c>
      <c r="E1993" s="161" t="str">
        <f ca="1">IF(ISERROR($S1993),"",OFFSET('Smelter Reference List'!$D$4,$S1993-4,0)&amp;"")</f>
        <v/>
      </c>
      <c r="F1993" s="161" t="str">
        <f ca="1">IF(ISERROR($S1993),"",OFFSET('Smelter Reference List'!$E$4,$S1993-4,0))</f>
        <v/>
      </c>
      <c r="G1993" s="161" t="str">
        <f ca="1">IF(C1993=$U$4,"Enter smelter details", IF(ISERROR($S1993),"",OFFSET('Smelter Reference List'!$F$4,$S1993-4,0)))</f>
        <v/>
      </c>
      <c r="H1993" s="247" t="str">
        <f ca="1">IF(ISERROR($S1993),"",OFFSET('Smelter Reference List'!$G$4,$S1993-4,0))</f>
        <v/>
      </c>
      <c r="I1993" s="248" t="str">
        <f ca="1">IF(ISERROR($S1993),"",OFFSET('Smelter Reference List'!$H$4,$S1993-4,0))</f>
        <v/>
      </c>
      <c r="J1993" s="248" t="str">
        <f ca="1">IF(ISERROR($S1993),"",OFFSET('Smelter Reference List'!$I$4,$S1993-4,0))</f>
        <v/>
      </c>
      <c r="K1993" s="245"/>
      <c r="L1993" s="245"/>
      <c r="M1993" s="245"/>
      <c r="N1993" s="245"/>
      <c r="O1993" s="245"/>
      <c r="P1993" s="245"/>
      <c r="Q1993" s="246"/>
      <c r="R1993" s="233"/>
      <c r="S1993" s="234" t="e">
        <f>IF(C1993="",NA(),MATCH($B1993&amp;$C1993,'Smelter Reference List'!$J:$J,0))</f>
        <v>#N/A</v>
      </c>
      <c r="T1993" s="235"/>
      <c r="U1993" s="235">
        <f t="shared" ca="1" si="62"/>
        <v>0</v>
      </c>
      <c r="V1993" s="235"/>
      <c r="W1993" s="235"/>
      <c r="Y1993" s="228" t="str">
        <f t="shared" si="63"/>
        <v/>
      </c>
    </row>
    <row r="1994" spans="1:25" s="228" customFormat="1" ht="20.25">
      <c r="A1994" s="257"/>
      <c r="B1994" s="232" t="str">
        <f>IF(LEN(A1994)=0,"",INDEX('Smelter Reference List'!$A:$A,MATCH($A1994,'Smelter Reference List'!$E:$E,0)))</f>
        <v/>
      </c>
      <c r="C1994" s="297" t="str">
        <f>IF(LEN(A1994)=0,"",INDEX('Smelter Reference List'!$C:$C,MATCH($A1994,'Smelter Reference List'!$E:$E,0)))</f>
        <v/>
      </c>
      <c r="D1994" s="161" t="str">
        <f ca="1">IF(ISERROR($S1994),"",OFFSET('Smelter Reference List'!$C$4,$S1994-4,0)&amp;"")</f>
        <v/>
      </c>
      <c r="E1994" s="161" t="str">
        <f ca="1">IF(ISERROR($S1994),"",OFFSET('Smelter Reference List'!$D$4,$S1994-4,0)&amp;"")</f>
        <v/>
      </c>
      <c r="F1994" s="161" t="str">
        <f ca="1">IF(ISERROR($S1994),"",OFFSET('Smelter Reference List'!$E$4,$S1994-4,0))</f>
        <v/>
      </c>
      <c r="G1994" s="161" t="str">
        <f ca="1">IF(C1994=$U$4,"Enter smelter details", IF(ISERROR($S1994),"",OFFSET('Smelter Reference List'!$F$4,$S1994-4,0)))</f>
        <v/>
      </c>
      <c r="H1994" s="247" t="str">
        <f ca="1">IF(ISERROR($S1994),"",OFFSET('Smelter Reference List'!$G$4,$S1994-4,0))</f>
        <v/>
      </c>
      <c r="I1994" s="248" t="str">
        <f ca="1">IF(ISERROR($S1994),"",OFFSET('Smelter Reference List'!$H$4,$S1994-4,0))</f>
        <v/>
      </c>
      <c r="J1994" s="248" t="str">
        <f ca="1">IF(ISERROR($S1994),"",OFFSET('Smelter Reference List'!$I$4,$S1994-4,0))</f>
        <v/>
      </c>
      <c r="K1994" s="245"/>
      <c r="L1994" s="245"/>
      <c r="M1994" s="245"/>
      <c r="N1994" s="245"/>
      <c r="O1994" s="245"/>
      <c r="P1994" s="245"/>
      <c r="Q1994" s="246"/>
      <c r="R1994" s="233"/>
      <c r="S1994" s="234" t="e">
        <f>IF(C1994="",NA(),MATCH($B1994&amp;$C1994,'Smelter Reference List'!$J:$J,0))</f>
        <v>#N/A</v>
      </c>
      <c r="T1994" s="235"/>
      <c r="U1994" s="235">
        <f t="shared" ca="1" si="62"/>
        <v>0</v>
      </c>
      <c r="V1994" s="235"/>
      <c r="W1994" s="235"/>
      <c r="Y1994" s="228" t="str">
        <f t="shared" si="63"/>
        <v/>
      </c>
    </row>
    <row r="1995" spans="1:25" s="228" customFormat="1" ht="20.25">
      <c r="A1995" s="257"/>
      <c r="B1995" s="232" t="str">
        <f>IF(LEN(A1995)=0,"",INDEX('Smelter Reference List'!$A:$A,MATCH($A1995,'Smelter Reference List'!$E:$E,0)))</f>
        <v/>
      </c>
      <c r="C1995" s="297" t="str">
        <f>IF(LEN(A1995)=0,"",INDEX('Smelter Reference List'!$C:$C,MATCH($A1995,'Smelter Reference List'!$E:$E,0)))</f>
        <v/>
      </c>
      <c r="D1995" s="161" t="str">
        <f ca="1">IF(ISERROR($S1995),"",OFFSET('Smelter Reference List'!$C$4,$S1995-4,0)&amp;"")</f>
        <v/>
      </c>
      <c r="E1995" s="161" t="str">
        <f ca="1">IF(ISERROR($S1995),"",OFFSET('Smelter Reference List'!$D$4,$S1995-4,0)&amp;"")</f>
        <v/>
      </c>
      <c r="F1995" s="161" t="str">
        <f ca="1">IF(ISERROR($S1995),"",OFFSET('Smelter Reference List'!$E$4,$S1995-4,0))</f>
        <v/>
      </c>
      <c r="G1995" s="161" t="str">
        <f ca="1">IF(C1995=$U$4,"Enter smelter details", IF(ISERROR($S1995),"",OFFSET('Smelter Reference List'!$F$4,$S1995-4,0)))</f>
        <v/>
      </c>
      <c r="H1995" s="247" t="str">
        <f ca="1">IF(ISERROR($S1995),"",OFFSET('Smelter Reference List'!$G$4,$S1995-4,0))</f>
        <v/>
      </c>
      <c r="I1995" s="248" t="str">
        <f ca="1">IF(ISERROR($S1995),"",OFFSET('Smelter Reference List'!$H$4,$S1995-4,0))</f>
        <v/>
      </c>
      <c r="J1995" s="248" t="str">
        <f ca="1">IF(ISERROR($S1995),"",OFFSET('Smelter Reference List'!$I$4,$S1995-4,0))</f>
        <v/>
      </c>
      <c r="K1995" s="245"/>
      <c r="L1995" s="245"/>
      <c r="M1995" s="245"/>
      <c r="N1995" s="245"/>
      <c r="O1995" s="245"/>
      <c r="P1995" s="245"/>
      <c r="Q1995" s="246"/>
      <c r="R1995" s="233"/>
      <c r="S1995" s="234" t="e">
        <f>IF(C1995="",NA(),MATCH($B1995&amp;$C1995,'Smelter Reference List'!$J:$J,0))</f>
        <v>#N/A</v>
      </c>
      <c r="T1995" s="235"/>
      <c r="U1995" s="235">
        <f t="shared" ca="1" si="62"/>
        <v>0</v>
      </c>
      <c r="V1995" s="235"/>
      <c r="W1995" s="235"/>
      <c r="Y1995" s="228" t="str">
        <f t="shared" si="63"/>
        <v/>
      </c>
    </row>
    <row r="1996" spans="1:25" s="228" customFormat="1" ht="20.25">
      <c r="A1996" s="257"/>
      <c r="B1996" s="232" t="str">
        <f>IF(LEN(A1996)=0,"",INDEX('Smelter Reference List'!$A:$A,MATCH($A1996,'Smelter Reference List'!$E:$E,0)))</f>
        <v/>
      </c>
      <c r="C1996" s="297" t="str">
        <f>IF(LEN(A1996)=0,"",INDEX('Smelter Reference List'!$C:$C,MATCH($A1996,'Smelter Reference List'!$E:$E,0)))</f>
        <v/>
      </c>
      <c r="D1996" s="161" t="str">
        <f ca="1">IF(ISERROR($S1996),"",OFFSET('Smelter Reference List'!$C$4,$S1996-4,0)&amp;"")</f>
        <v/>
      </c>
      <c r="E1996" s="161" t="str">
        <f ca="1">IF(ISERROR($S1996),"",OFFSET('Smelter Reference List'!$D$4,$S1996-4,0)&amp;"")</f>
        <v/>
      </c>
      <c r="F1996" s="161" t="str">
        <f ca="1">IF(ISERROR($S1996),"",OFFSET('Smelter Reference List'!$E$4,$S1996-4,0))</f>
        <v/>
      </c>
      <c r="G1996" s="161" t="str">
        <f ca="1">IF(C1996=$U$4,"Enter smelter details", IF(ISERROR($S1996),"",OFFSET('Smelter Reference List'!$F$4,$S1996-4,0)))</f>
        <v/>
      </c>
      <c r="H1996" s="247" t="str">
        <f ca="1">IF(ISERROR($S1996),"",OFFSET('Smelter Reference List'!$G$4,$S1996-4,0))</f>
        <v/>
      </c>
      <c r="I1996" s="248" t="str">
        <f ca="1">IF(ISERROR($S1996),"",OFFSET('Smelter Reference List'!$H$4,$S1996-4,0))</f>
        <v/>
      </c>
      <c r="J1996" s="248" t="str">
        <f ca="1">IF(ISERROR($S1996),"",OFFSET('Smelter Reference List'!$I$4,$S1996-4,0))</f>
        <v/>
      </c>
      <c r="K1996" s="245"/>
      <c r="L1996" s="245"/>
      <c r="M1996" s="245"/>
      <c r="N1996" s="245"/>
      <c r="O1996" s="245"/>
      <c r="P1996" s="245"/>
      <c r="Q1996" s="246"/>
      <c r="R1996" s="233"/>
      <c r="S1996" s="234" t="e">
        <f>IF(C1996="",NA(),MATCH($B1996&amp;$C1996,'Smelter Reference List'!$J:$J,0))</f>
        <v>#N/A</v>
      </c>
      <c r="T1996" s="235"/>
      <c r="U1996" s="235">
        <f t="shared" ca="1" si="62"/>
        <v>0</v>
      </c>
      <c r="V1996" s="235"/>
      <c r="W1996" s="235"/>
      <c r="Y1996" s="228" t="str">
        <f t="shared" si="63"/>
        <v/>
      </c>
    </row>
    <row r="1997" spans="1:25" s="228" customFormat="1" ht="20.25">
      <c r="A1997" s="257"/>
      <c r="B1997" s="232" t="str">
        <f>IF(LEN(A1997)=0,"",INDEX('Smelter Reference List'!$A:$A,MATCH($A1997,'Smelter Reference List'!$E:$E,0)))</f>
        <v/>
      </c>
      <c r="C1997" s="297" t="str">
        <f>IF(LEN(A1997)=0,"",INDEX('Smelter Reference List'!$C:$C,MATCH($A1997,'Smelter Reference List'!$E:$E,0)))</f>
        <v/>
      </c>
      <c r="D1997" s="161" t="str">
        <f ca="1">IF(ISERROR($S1997),"",OFFSET('Smelter Reference List'!$C$4,$S1997-4,0)&amp;"")</f>
        <v/>
      </c>
      <c r="E1997" s="161" t="str">
        <f ca="1">IF(ISERROR($S1997),"",OFFSET('Smelter Reference List'!$D$4,$S1997-4,0)&amp;"")</f>
        <v/>
      </c>
      <c r="F1997" s="161" t="str">
        <f ca="1">IF(ISERROR($S1997),"",OFFSET('Smelter Reference List'!$E$4,$S1997-4,0))</f>
        <v/>
      </c>
      <c r="G1997" s="161" t="str">
        <f ca="1">IF(C1997=$U$4,"Enter smelter details", IF(ISERROR($S1997),"",OFFSET('Smelter Reference List'!$F$4,$S1997-4,0)))</f>
        <v/>
      </c>
      <c r="H1997" s="247" t="str">
        <f ca="1">IF(ISERROR($S1997),"",OFFSET('Smelter Reference List'!$G$4,$S1997-4,0))</f>
        <v/>
      </c>
      <c r="I1997" s="248" t="str">
        <f ca="1">IF(ISERROR($S1997),"",OFFSET('Smelter Reference List'!$H$4,$S1997-4,0))</f>
        <v/>
      </c>
      <c r="J1997" s="248" t="str">
        <f ca="1">IF(ISERROR($S1997),"",OFFSET('Smelter Reference List'!$I$4,$S1997-4,0))</f>
        <v/>
      </c>
      <c r="K1997" s="245"/>
      <c r="L1997" s="245"/>
      <c r="M1997" s="245"/>
      <c r="N1997" s="245"/>
      <c r="O1997" s="245"/>
      <c r="P1997" s="245"/>
      <c r="Q1997" s="246"/>
      <c r="R1997" s="233"/>
      <c r="S1997" s="234" t="e">
        <f>IF(C1997="",NA(),MATCH($B1997&amp;$C1997,'Smelter Reference List'!$J:$J,0))</f>
        <v>#N/A</v>
      </c>
      <c r="T1997" s="235"/>
      <c r="U1997" s="235">
        <f t="shared" ca="1" si="62"/>
        <v>0</v>
      </c>
      <c r="V1997" s="235"/>
      <c r="W1997" s="235"/>
      <c r="Y1997" s="228" t="str">
        <f t="shared" si="63"/>
        <v/>
      </c>
    </row>
    <row r="1998" spans="1:25" s="228" customFormat="1" ht="20.25">
      <c r="A1998" s="257"/>
      <c r="B1998" s="232" t="str">
        <f>IF(LEN(A1998)=0,"",INDEX('Smelter Reference List'!$A:$A,MATCH($A1998,'Smelter Reference List'!$E:$E,0)))</f>
        <v/>
      </c>
      <c r="C1998" s="297" t="str">
        <f>IF(LEN(A1998)=0,"",INDEX('Smelter Reference List'!$C:$C,MATCH($A1998,'Smelter Reference List'!$E:$E,0)))</f>
        <v/>
      </c>
      <c r="D1998" s="161" t="str">
        <f ca="1">IF(ISERROR($S1998),"",OFFSET('Smelter Reference List'!$C$4,$S1998-4,0)&amp;"")</f>
        <v/>
      </c>
      <c r="E1998" s="161" t="str">
        <f ca="1">IF(ISERROR($S1998),"",OFFSET('Smelter Reference List'!$D$4,$S1998-4,0)&amp;"")</f>
        <v/>
      </c>
      <c r="F1998" s="161" t="str">
        <f ca="1">IF(ISERROR($S1998),"",OFFSET('Smelter Reference List'!$E$4,$S1998-4,0))</f>
        <v/>
      </c>
      <c r="G1998" s="161" t="str">
        <f ca="1">IF(C1998=$U$4,"Enter smelter details", IF(ISERROR($S1998),"",OFFSET('Smelter Reference List'!$F$4,$S1998-4,0)))</f>
        <v/>
      </c>
      <c r="H1998" s="247" t="str">
        <f ca="1">IF(ISERROR($S1998),"",OFFSET('Smelter Reference List'!$G$4,$S1998-4,0))</f>
        <v/>
      </c>
      <c r="I1998" s="248" t="str">
        <f ca="1">IF(ISERROR($S1998),"",OFFSET('Smelter Reference List'!$H$4,$S1998-4,0))</f>
        <v/>
      </c>
      <c r="J1998" s="248" t="str">
        <f ca="1">IF(ISERROR($S1998),"",OFFSET('Smelter Reference List'!$I$4,$S1998-4,0))</f>
        <v/>
      </c>
      <c r="K1998" s="245"/>
      <c r="L1998" s="245"/>
      <c r="M1998" s="245"/>
      <c r="N1998" s="245"/>
      <c r="O1998" s="245"/>
      <c r="P1998" s="245"/>
      <c r="Q1998" s="246"/>
      <c r="R1998" s="233"/>
      <c r="S1998" s="234" t="e">
        <f>IF(C1998="",NA(),MATCH($B1998&amp;$C1998,'Smelter Reference List'!$J:$J,0))</f>
        <v>#N/A</v>
      </c>
      <c r="T1998" s="235"/>
      <c r="U1998" s="235">
        <f t="shared" ca="1" si="62"/>
        <v>0</v>
      </c>
      <c r="V1998" s="235"/>
      <c r="W1998" s="235"/>
      <c r="Y1998" s="228" t="str">
        <f t="shared" si="63"/>
        <v/>
      </c>
    </row>
    <row r="1999" spans="1:25" s="228" customFormat="1" ht="20.25">
      <c r="A1999" s="257"/>
      <c r="B1999" s="232" t="str">
        <f>IF(LEN(A1999)=0,"",INDEX('Smelter Reference List'!$A:$A,MATCH($A1999,'Smelter Reference List'!$E:$E,0)))</f>
        <v/>
      </c>
      <c r="C1999" s="297" t="str">
        <f>IF(LEN(A1999)=0,"",INDEX('Smelter Reference List'!$C:$C,MATCH($A1999,'Smelter Reference List'!$E:$E,0)))</f>
        <v/>
      </c>
      <c r="D1999" s="161" t="str">
        <f ca="1">IF(ISERROR($S1999),"",OFFSET('Smelter Reference List'!$C$4,$S1999-4,0)&amp;"")</f>
        <v/>
      </c>
      <c r="E1999" s="161" t="str">
        <f ca="1">IF(ISERROR($S1999),"",OFFSET('Smelter Reference List'!$D$4,$S1999-4,0)&amp;"")</f>
        <v/>
      </c>
      <c r="F1999" s="161" t="str">
        <f ca="1">IF(ISERROR($S1999),"",OFFSET('Smelter Reference List'!$E$4,$S1999-4,0))</f>
        <v/>
      </c>
      <c r="G1999" s="161" t="str">
        <f ca="1">IF(C1999=$U$4,"Enter smelter details", IF(ISERROR($S1999),"",OFFSET('Smelter Reference List'!$F$4,$S1999-4,0)))</f>
        <v/>
      </c>
      <c r="H1999" s="247" t="str">
        <f ca="1">IF(ISERROR($S1999),"",OFFSET('Smelter Reference List'!$G$4,$S1999-4,0))</f>
        <v/>
      </c>
      <c r="I1999" s="248" t="str">
        <f ca="1">IF(ISERROR($S1999),"",OFFSET('Smelter Reference List'!$H$4,$S1999-4,0))</f>
        <v/>
      </c>
      <c r="J1999" s="248" t="str">
        <f ca="1">IF(ISERROR($S1999),"",OFFSET('Smelter Reference List'!$I$4,$S1999-4,0))</f>
        <v/>
      </c>
      <c r="K1999" s="245"/>
      <c r="L1999" s="245"/>
      <c r="M1999" s="245"/>
      <c r="N1999" s="245"/>
      <c r="O1999" s="245"/>
      <c r="P1999" s="245"/>
      <c r="Q1999" s="246"/>
      <c r="R1999" s="233"/>
      <c r="S1999" s="234" t="e">
        <f>IF(C1999="",NA(),MATCH($B1999&amp;$C1999,'Smelter Reference List'!$J:$J,0))</f>
        <v>#N/A</v>
      </c>
      <c r="T1999" s="235"/>
      <c r="U1999" s="235">
        <f t="shared" ca="1" si="62"/>
        <v>0</v>
      </c>
      <c r="V1999" s="235"/>
      <c r="W1999" s="235"/>
      <c r="Y1999" s="228" t="str">
        <f t="shared" si="63"/>
        <v/>
      </c>
    </row>
    <row r="2000" spans="1:25" s="228" customFormat="1" ht="20.25">
      <c r="A2000" s="257"/>
      <c r="B2000" s="232" t="str">
        <f>IF(LEN(A2000)=0,"",INDEX('Smelter Reference List'!$A:$A,MATCH($A2000,'Smelter Reference List'!$E:$E,0)))</f>
        <v/>
      </c>
      <c r="C2000" s="297" t="str">
        <f>IF(LEN(A2000)=0,"",INDEX('Smelter Reference List'!$C:$C,MATCH($A2000,'Smelter Reference List'!$E:$E,0)))</f>
        <v/>
      </c>
      <c r="D2000" s="161" t="str">
        <f ca="1">IF(ISERROR($S2000),"",OFFSET('Smelter Reference List'!$C$4,$S2000-4,0)&amp;"")</f>
        <v/>
      </c>
      <c r="E2000" s="161" t="str">
        <f ca="1">IF(ISERROR($S2000),"",OFFSET('Smelter Reference List'!$D$4,$S2000-4,0)&amp;"")</f>
        <v/>
      </c>
      <c r="F2000" s="161" t="str">
        <f ca="1">IF(ISERROR($S2000),"",OFFSET('Smelter Reference List'!$E$4,$S2000-4,0))</f>
        <v/>
      </c>
      <c r="G2000" s="161" t="str">
        <f ca="1">IF(C2000=$U$4,"Enter smelter details", IF(ISERROR($S2000),"",OFFSET('Smelter Reference List'!$F$4,$S2000-4,0)))</f>
        <v/>
      </c>
      <c r="H2000" s="247" t="str">
        <f ca="1">IF(ISERROR($S2000),"",OFFSET('Smelter Reference List'!$G$4,$S2000-4,0))</f>
        <v/>
      </c>
      <c r="I2000" s="248" t="str">
        <f ca="1">IF(ISERROR($S2000),"",OFFSET('Smelter Reference List'!$H$4,$S2000-4,0))</f>
        <v/>
      </c>
      <c r="J2000" s="248" t="str">
        <f ca="1">IF(ISERROR($S2000),"",OFFSET('Smelter Reference List'!$I$4,$S2000-4,0))</f>
        <v/>
      </c>
      <c r="K2000" s="245"/>
      <c r="L2000" s="245"/>
      <c r="M2000" s="245"/>
      <c r="N2000" s="245"/>
      <c r="O2000" s="245"/>
      <c r="P2000" s="245"/>
      <c r="Q2000" s="246"/>
      <c r="R2000" s="233"/>
      <c r="S2000" s="234" t="e">
        <f>IF(C2000="",NA(),MATCH($B2000&amp;$C2000,'Smelter Reference List'!$J:$J,0))</f>
        <v>#N/A</v>
      </c>
      <c r="T2000" s="235"/>
      <c r="U2000" s="235">
        <f t="shared" ca="1" si="62"/>
        <v>0</v>
      </c>
      <c r="V2000" s="235"/>
      <c r="W2000" s="235"/>
      <c r="Y2000" s="228" t="str">
        <f t="shared" si="63"/>
        <v/>
      </c>
    </row>
    <row r="2001" spans="1:25" s="228" customFormat="1" ht="20.25">
      <c r="A2001" s="257"/>
      <c r="B2001" s="232" t="str">
        <f>IF(LEN(A2001)=0,"",INDEX('Smelter Reference List'!$A:$A,MATCH($A2001,'Smelter Reference List'!$E:$E,0)))</f>
        <v/>
      </c>
      <c r="C2001" s="297" t="str">
        <f>IF(LEN(A2001)=0,"",INDEX('Smelter Reference List'!$C:$C,MATCH($A2001,'Smelter Reference List'!$E:$E,0)))</f>
        <v/>
      </c>
      <c r="D2001" s="161" t="str">
        <f ca="1">IF(ISERROR($S2001),"",OFFSET('Smelter Reference List'!$C$4,$S2001-4,0)&amp;"")</f>
        <v/>
      </c>
      <c r="E2001" s="161" t="str">
        <f ca="1">IF(ISERROR($S2001),"",OFFSET('Smelter Reference List'!$D$4,$S2001-4,0)&amp;"")</f>
        <v/>
      </c>
      <c r="F2001" s="161" t="str">
        <f ca="1">IF(ISERROR($S2001),"",OFFSET('Smelter Reference List'!$E$4,$S2001-4,0))</f>
        <v/>
      </c>
      <c r="G2001" s="161" t="str">
        <f ca="1">IF(C2001=$U$4,"Enter smelter details", IF(ISERROR($S2001),"",OFFSET('Smelter Reference List'!$F$4,$S2001-4,0)))</f>
        <v/>
      </c>
      <c r="H2001" s="247" t="str">
        <f ca="1">IF(ISERROR($S2001),"",OFFSET('Smelter Reference List'!$G$4,$S2001-4,0))</f>
        <v/>
      </c>
      <c r="I2001" s="248" t="str">
        <f ca="1">IF(ISERROR($S2001),"",OFFSET('Smelter Reference List'!$H$4,$S2001-4,0))</f>
        <v/>
      </c>
      <c r="J2001" s="248" t="str">
        <f ca="1">IF(ISERROR($S2001),"",OFFSET('Smelter Reference List'!$I$4,$S2001-4,0))</f>
        <v/>
      </c>
      <c r="K2001" s="245"/>
      <c r="L2001" s="245"/>
      <c r="M2001" s="245"/>
      <c r="N2001" s="245"/>
      <c r="O2001" s="245"/>
      <c r="P2001" s="245"/>
      <c r="Q2001" s="246"/>
      <c r="R2001" s="233"/>
      <c r="S2001" s="234" t="e">
        <f>IF(C2001="",NA(),MATCH($B2001&amp;$C2001,'Smelter Reference List'!$J:$J,0))</f>
        <v>#N/A</v>
      </c>
      <c r="T2001" s="235"/>
      <c r="U2001" s="235">
        <f t="shared" ca="1" si="62"/>
        <v>0</v>
      </c>
      <c r="V2001" s="235"/>
      <c r="W2001" s="235"/>
      <c r="Y2001" s="228" t="str">
        <f t="shared" si="63"/>
        <v/>
      </c>
    </row>
    <row r="2002" spans="1:25" s="228" customFormat="1" ht="20.25">
      <c r="A2002" s="257"/>
      <c r="B2002" s="232" t="str">
        <f>IF(LEN(A2002)=0,"",INDEX('Smelter Reference List'!$A:$A,MATCH($A2002,'Smelter Reference List'!$E:$E,0)))</f>
        <v/>
      </c>
      <c r="C2002" s="297" t="str">
        <f>IF(LEN(A2002)=0,"",INDEX('Smelter Reference List'!$C:$C,MATCH($A2002,'Smelter Reference List'!$E:$E,0)))</f>
        <v/>
      </c>
      <c r="D2002" s="161" t="str">
        <f ca="1">IF(ISERROR($S2002),"",OFFSET('Smelter Reference List'!$C$4,$S2002-4,0)&amp;"")</f>
        <v/>
      </c>
      <c r="E2002" s="161" t="str">
        <f ca="1">IF(ISERROR($S2002),"",OFFSET('Smelter Reference List'!$D$4,$S2002-4,0)&amp;"")</f>
        <v/>
      </c>
      <c r="F2002" s="161" t="str">
        <f ca="1">IF(ISERROR($S2002),"",OFFSET('Smelter Reference List'!$E$4,$S2002-4,0))</f>
        <v/>
      </c>
      <c r="G2002" s="161" t="str">
        <f ca="1">IF(C2002=$U$4,"Enter smelter details", IF(ISERROR($S2002),"",OFFSET('Smelter Reference List'!$F$4,$S2002-4,0)))</f>
        <v/>
      </c>
      <c r="H2002" s="247" t="str">
        <f ca="1">IF(ISERROR($S2002),"",OFFSET('Smelter Reference List'!$G$4,$S2002-4,0))</f>
        <v/>
      </c>
      <c r="I2002" s="248" t="str">
        <f ca="1">IF(ISERROR($S2002),"",OFFSET('Smelter Reference List'!$H$4,$S2002-4,0))</f>
        <v/>
      </c>
      <c r="J2002" s="248" t="str">
        <f ca="1">IF(ISERROR($S2002),"",OFFSET('Smelter Reference List'!$I$4,$S2002-4,0))</f>
        <v/>
      </c>
      <c r="K2002" s="245"/>
      <c r="L2002" s="245"/>
      <c r="M2002" s="245"/>
      <c r="N2002" s="245"/>
      <c r="O2002" s="245"/>
      <c r="P2002" s="245"/>
      <c r="Q2002" s="246"/>
      <c r="R2002" s="233"/>
      <c r="S2002" s="234" t="e">
        <f>IF(C2002="",NA(),MATCH($B2002&amp;$C2002,'Smelter Reference List'!$J:$J,0))</f>
        <v>#N/A</v>
      </c>
      <c r="T2002" s="235"/>
      <c r="U2002" s="235">
        <f t="shared" ca="1" si="62"/>
        <v>0</v>
      </c>
      <c r="V2002" s="235"/>
      <c r="W2002" s="235"/>
      <c r="Y2002" s="228" t="str">
        <f t="shared" si="63"/>
        <v/>
      </c>
    </row>
    <row r="2003" spans="1:25" s="228" customFormat="1" ht="20.25">
      <c r="A2003" s="257"/>
      <c r="B2003" s="232" t="str">
        <f>IF(LEN(A2003)=0,"",INDEX('Smelter Reference List'!$A:$A,MATCH($A2003,'Smelter Reference List'!$E:$E,0)))</f>
        <v/>
      </c>
      <c r="C2003" s="297" t="str">
        <f>IF(LEN(A2003)=0,"",INDEX('Smelter Reference List'!$C:$C,MATCH($A2003,'Smelter Reference List'!$E:$E,0)))</f>
        <v/>
      </c>
      <c r="D2003" s="161" t="str">
        <f ca="1">IF(ISERROR($S2003),"",OFFSET('Smelter Reference List'!$C$4,$S2003-4,0)&amp;"")</f>
        <v/>
      </c>
      <c r="E2003" s="161" t="str">
        <f ca="1">IF(ISERROR($S2003),"",OFFSET('Smelter Reference List'!$D$4,$S2003-4,0)&amp;"")</f>
        <v/>
      </c>
      <c r="F2003" s="161" t="str">
        <f ca="1">IF(ISERROR($S2003),"",OFFSET('Smelter Reference List'!$E$4,$S2003-4,0))</f>
        <v/>
      </c>
      <c r="G2003" s="161" t="str">
        <f ca="1">IF(C2003=$U$4,"Enter smelter details", IF(ISERROR($S2003),"",OFFSET('Smelter Reference List'!$F$4,$S2003-4,0)))</f>
        <v/>
      </c>
      <c r="H2003" s="247" t="str">
        <f ca="1">IF(ISERROR($S2003),"",OFFSET('Smelter Reference List'!$G$4,$S2003-4,0))</f>
        <v/>
      </c>
      <c r="I2003" s="248" t="str">
        <f ca="1">IF(ISERROR($S2003),"",OFFSET('Smelter Reference List'!$H$4,$S2003-4,0))</f>
        <v/>
      </c>
      <c r="J2003" s="248" t="str">
        <f ca="1">IF(ISERROR($S2003),"",OFFSET('Smelter Reference List'!$I$4,$S2003-4,0))</f>
        <v/>
      </c>
      <c r="K2003" s="245"/>
      <c r="L2003" s="245"/>
      <c r="M2003" s="245"/>
      <c r="N2003" s="245"/>
      <c r="O2003" s="245"/>
      <c r="P2003" s="245"/>
      <c r="Q2003" s="246"/>
      <c r="R2003" s="233"/>
      <c r="S2003" s="234" t="e">
        <f>IF(C2003="",NA(),MATCH($B2003&amp;$C2003,'Smelter Reference List'!$J:$J,0))</f>
        <v>#N/A</v>
      </c>
      <c r="T2003" s="235"/>
      <c r="U2003" s="235">
        <f t="shared" ca="1" si="62"/>
        <v>0</v>
      </c>
      <c r="V2003" s="235"/>
      <c r="W2003" s="235"/>
      <c r="Y2003" s="228" t="str">
        <f t="shared" si="63"/>
        <v/>
      </c>
    </row>
    <row r="2004" spans="1:25" s="228" customFormat="1" ht="20.25">
      <c r="A2004" s="257"/>
      <c r="B2004" s="232" t="str">
        <f>IF(LEN(A2004)=0,"",INDEX('Smelter Reference List'!$A:$A,MATCH($A2004,'Smelter Reference List'!$E:$E,0)))</f>
        <v/>
      </c>
      <c r="C2004" s="297" t="str">
        <f>IF(LEN(A2004)=0,"",INDEX('Smelter Reference List'!$C:$C,MATCH($A2004,'Smelter Reference List'!$E:$E,0)))</f>
        <v/>
      </c>
      <c r="D2004" s="161" t="str">
        <f ca="1">IF(ISERROR($S2004),"",OFFSET('Smelter Reference List'!$C$4,$S2004-4,0)&amp;"")</f>
        <v/>
      </c>
      <c r="E2004" s="161" t="str">
        <f ca="1">IF(ISERROR($S2004),"",OFFSET('Smelter Reference List'!$D$4,$S2004-4,0)&amp;"")</f>
        <v/>
      </c>
      <c r="F2004" s="161" t="str">
        <f ca="1">IF(ISERROR($S2004),"",OFFSET('Smelter Reference List'!$E$4,$S2004-4,0))</f>
        <v/>
      </c>
      <c r="G2004" s="161" t="str">
        <f ca="1">IF(C2004=$U$4,"Enter smelter details", IF(ISERROR($S2004),"",OFFSET('Smelter Reference List'!$F$4,$S2004-4,0)))</f>
        <v/>
      </c>
      <c r="H2004" s="247" t="str">
        <f ca="1">IF(ISERROR($S2004),"",OFFSET('Smelter Reference List'!$G$4,$S2004-4,0))</f>
        <v/>
      </c>
      <c r="I2004" s="248" t="str">
        <f ca="1">IF(ISERROR($S2004),"",OFFSET('Smelter Reference List'!$H$4,$S2004-4,0))</f>
        <v/>
      </c>
      <c r="J2004" s="248" t="str">
        <f ca="1">IF(ISERROR($S2004),"",OFFSET('Smelter Reference List'!$I$4,$S2004-4,0))</f>
        <v/>
      </c>
      <c r="K2004" s="245"/>
      <c r="L2004" s="245"/>
      <c r="M2004" s="245"/>
      <c r="N2004" s="245"/>
      <c r="O2004" s="245"/>
      <c r="P2004" s="245"/>
      <c r="Q2004" s="246"/>
      <c r="R2004" s="233"/>
      <c r="S2004" s="234" t="e">
        <f>IF(C2004="",NA(),MATCH($B2004&amp;$C2004,'Smelter Reference List'!$J:$J,0))</f>
        <v>#N/A</v>
      </c>
      <c r="T2004" s="235"/>
      <c r="U2004" s="235">
        <f t="shared" ca="1" si="62"/>
        <v>0</v>
      </c>
      <c r="V2004" s="235"/>
      <c r="W2004" s="235"/>
      <c r="Y2004" s="228" t="str">
        <f t="shared" si="63"/>
        <v/>
      </c>
    </row>
    <row r="2005" spans="1:25" s="228" customFormat="1" ht="20.25">
      <c r="A2005" s="257"/>
      <c r="B2005" s="232" t="str">
        <f>IF(LEN(A2005)=0,"",INDEX('Smelter Reference List'!$A:$A,MATCH($A2005,'Smelter Reference List'!$E:$E,0)))</f>
        <v/>
      </c>
      <c r="C2005" s="297" t="str">
        <f>IF(LEN(A2005)=0,"",INDEX('Smelter Reference List'!$C:$C,MATCH($A2005,'Smelter Reference List'!$E:$E,0)))</f>
        <v/>
      </c>
      <c r="D2005" s="161" t="str">
        <f ca="1">IF(ISERROR($S2005),"",OFFSET('Smelter Reference List'!$C$4,$S2005-4,0)&amp;"")</f>
        <v/>
      </c>
      <c r="E2005" s="161" t="str">
        <f ca="1">IF(ISERROR($S2005),"",OFFSET('Smelter Reference List'!$D$4,$S2005-4,0)&amp;"")</f>
        <v/>
      </c>
      <c r="F2005" s="161" t="str">
        <f ca="1">IF(ISERROR($S2005),"",OFFSET('Smelter Reference List'!$E$4,$S2005-4,0))</f>
        <v/>
      </c>
      <c r="G2005" s="161" t="str">
        <f ca="1">IF(C2005=$U$4,"Enter smelter details", IF(ISERROR($S2005),"",OFFSET('Smelter Reference List'!$F$4,$S2005-4,0)))</f>
        <v/>
      </c>
      <c r="H2005" s="247" t="str">
        <f ca="1">IF(ISERROR($S2005),"",OFFSET('Smelter Reference List'!$G$4,$S2005-4,0))</f>
        <v/>
      </c>
      <c r="I2005" s="248" t="str">
        <f ca="1">IF(ISERROR($S2005),"",OFFSET('Smelter Reference List'!$H$4,$S2005-4,0))</f>
        <v/>
      </c>
      <c r="J2005" s="248" t="str">
        <f ca="1">IF(ISERROR($S2005),"",OFFSET('Smelter Reference List'!$I$4,$S2005-4,0))</f>
        <v/>
      </c>
      <c r="K2005" s="245"/>
      <c r="L2005" s="245"/>
      <c r="M2005" s="245"/>
      <c r="N2005" s="245"/>
      <c r="O2005" s="245"/>
      <c r="P2005" s="245"/>
      <c r="Q2005" s="246"/>
      <c r="R2005" s="233"/>
      <c r="S2005" s="234" t="e">
        <f>IF(C2005="",NA(),MATCH($B2005&amp;$C2005,'Smelter Reference List'!$J:$J,0))</f>
        <v>#N/A</v>
      </c>
      <c r="T2005" s="235"/>
      <c r="U2005" s="235">
        <f t="shared" ca="1" si="62"/>
        <v>0</v>
      </c>
      <c r="V2005" s="235"/>
      <c r="W2005" s="235"/>
      <c r="Y2005" s="228" t="str">
        <f t="shared" si="63"/>
        <v/>
      </c>
    </row>
    <row r="2006" spans="1:25" s="228" customFormat="1" ht="20.25">
      <c r="A2006" s="257"/>
      <c r="B2006" s="232" t="str">
        <f>IF(LEN(A2006)=0,"",INDEX('Smelter Reference List'!$A:$A,MATCH($A2006,'Smelter Reference List'!$E:$E,0)))</f>
        <v/>
      </c>
      <c r="C2006" s="297" t="str">
        <f>IF(LEN(A2006)=0,"",INDEX('Smelter Reference List'!$C:$C,MATCH($A2006,'Smelter Reference List'!$E:$E,0)))</f>
        <v/>
      </c>
      <c r="D2006" s="161" t="str">
        <f ca="1">IF(ISERROR($S2006),"",OFFSET('Smelter Reference List'!$C$4,$S2006-4,0)&amp;"")</f>
        <v/>
      </c>
      <c r="E2006" s="161" t="str">
        <f ca="1">IF(ISERROR($S2006),"",OFFSET('Smelter Reference List'!$D$4,$S2006-4,0)&amp;"")</f>
        <v/>
      </c>
      <c r="F2006" s="161" t="str">
        <f ca="1">IF(ISERROR($S2006),"",OFFSET('Smelter Reference List'!$E$4,$S2006-4,0))</f>
        <v/>
      </c>
      <c r="G2006" s="161" t="str">
        <f ca="1">IF(C2006=$U$4,"Enter smelter details", IF(ISERROR($S2006),"",OFFSET('Smelter Reference List'!$F$4,$S2006-4,0)))</f>
        <v/>
      </c>
      <c r="H2006" s="247" t="str">
        <f ca="1">IF(ISERROR($S2006),"",OFFSET('Smelter Reference List'!$G$4,$S2006-4,0))</f>
        <v/>
      </c>
      <c r="I2006" s="248" t="str">
        <f ca="1">IF(ISERROR($S2006),"",OFFSET('Smelter Reference List'!$H$4,$S2006-4,0))</f>
        <v/>
      </c>
      <c r="J2006" s="248" t="str">
        <f ca="1">IF(ISERROR($S2006),"",OFFSET('Smelter Reference List'!$I$4,$S2006-4,0))</f>
        <v/>
      </c>
      <c r="K2006" s="245"/>
      <c r="L2006" s="245"/>
      <c r="M2006" s="245"/>
      <c r="N2006" s="245"/>
      <c r="O2006" s="245"/>
      <c r="P2006" s="245"/>
      <c r="Q2006" s="246"/>
      <c r="R2006" s="233"/>
      <c r="S2006" s="234" t="e">
        <f>IF(C2006="",NA(),MATCH($B2006&amp;$C2006,'Smelter Reference List'!$J:$J,0))</f>
        <v>#N/A</v>
      </c>
      <c r="T2006" s="235"/>
      <c r="U2006" s="235">
        <f t="shared" ca="1" si="62"/>
        <v>0</v>
      </c>
      <c r="V2006" s="235"/>
      <c r="W2006" s="235"/>
      <c r="Y2006" s="228" t="str">
        <f t="shared" si="63"/>
        <v/>
      </c>
    </row>
    <row r="2007" spans="1:25" s="228" customFormat="1" ht="20.25">
      <c r="A2007" s="257"/>
      <c r="B2007" s="232" t="str">
        <f>IF(LEN(A2007)=0,"",INDEX('Smelter Reference List'!$A:$A,MATCH($A2007,'Smelter Reference List'!$E:$E,0)))</f>
        <v/>
      </c>
      <c r="C2007" s="297" t="str">
        <f>IF(LEN(A2007)=0,"",INDEX('Smelter Reference List'!$C:$C,MATCH($A2007,'Smelter Reference List'!$E:$E,0)))</f>
        <v/>
      </c>
      <c r="D2007" s="161" t="str">
        <f ca="1">IF(ISERROR($S2007),"",OFFSET('Smelter Reference List'!$C$4,$S2007-4,0)&amp;"")</f>
        <v/>
      </c>
      <c r="E2007" s="161" t="str">
        <f ca="1">IF(ISERROR($S2007),"",OFFSET('Smelter Reference List'!$D$4,$S2007-4,0)&amp;"")</f>
        <v/>
      </c>
      <c r="F2007" s="161" t="str">
        <f ca="1">IF(ISERROR($S2007),"",OFFSET('Smelter Reference List'!$E$4,$S2007-4,0))</f>
        <v/>
      </c>
      <c r="G2007" s="161" t="str">
        <f ca="1">IF(C2007=$U$4,"Enter smelter details", IF(ISERROR($S2007),"",OFFSET('Smelter Reference List'!$F$4,$S2007-4,0)))</f>
        <v/>
      </c>
      <c r="H2007" s="247" t="str">
        <f ca="1">IF(ISERROR($S2007),"",OFFSET('Smelter Reference List'!$G$4,$S2007-4,0))</f>
        <v/>
      </c>
      <c r="I2007" s="248" t="str">
        <f ca="1">IF(ISERROR($S2007),"",OFFSET('Smelter Reference List'!$H$4,$S2007-4,0))</f>
        <v/>
      </c>
      <c r="J2007" s="248" t="str">
        <f ca="1">IF(ISERROR($S2007),"",OFFSET('Smelter Reference List'!$I$4,$S2007-4,0))</f>
        <v/>
      </c>
      <c r="K2007" s="245"/>
      <c r="L2007" s="245"/>
      <c r="M2007" s="245"/>
      <c r="N2007" s="245"/>
      <c r="O2007" s="245"/>
      <c r="P2007" s="245"/>
      <c r="Q2007" s="246"/>
      <c r="R2007" s="233"/>
      <c r="S2007" s="234" t="e">
        <f>IF(C2007="",NA(),MATCH($B2007&amp;$C2007,'Smelter Reference List'!$J:$J,0))</f>
        <v>#N/A</v>
      </c>
      <c r="T2007" s="235"/>
      <c r="U2007" s="235">
        <f t="shared" ca="1" si="62"/>
        <v>0</v>
      </c>
      <c r="V2007" s="235"/>
      <c r="W2007" s="235"/>
      <c r="Y2007" s="228" t="str">
        <f t="shared" si="63"/>
        <v/>
      </c>
    </row>
    <row r="2008" spans="1:25" s="228" customFormat="1" ht="20.25">
      <c r="A2008" s="257"/>
      <c r="B2008" s="232" t="str">
        <f>IF(LEN(A2008)=0,"",INDEX('Smelter Reference List'!$A:$A,MATCH($A2008,'Smelter Reference List'!$E:$E,0)))</f>
        <v/>
      </c>
      <c r="C2008" s="297" t="str">
        <f>IF(LEN(A2008)=0,"",INDEX('Smelter Reference List'!$C:$C,MATCH($A2008,'Smelter Reference List'!$E:$E,0)))</f>
        <v/>
      </c>
      <c r="D2008" s="161" t="str">
        <f ca="1">IF(ISERROR($S2008),"",OFFSET('Smelter Reference List'!$C$4,$S2008-4,0)&amp;"")</f>
        <v/>
      </c>
      <c r="E2008" s="161" t="str">
        <f ca="1">IF(ISERROR($S2008),"",OFFSET('Smelter Reference List'!$D$4,$S2008-4,0)&amp;"")</f>
        <v/>
      </c>
      <c r="F2008" s="161" t="str">
        <f ca="1">IF(ISERROR($S2008),"",OFFSET('Smelter Reference List'!$E$4,$S2008-4,0))</f>
        <v/>
      </c>
      <c r="G2008" s="161" t="str">
        <f ca="1">IF(C2008=$U$4,"Enter smelter details", IF(ISERROR($S2008),"",OFFSET('Smelter Reference List'!$F$4,$S2008-4,0)))</f>
        <v/>
      </c>
      <c r="H2008" s="247" t="str">
        <f ca="1">IF(ISERROR($S2008),"",OFFSET('Smelter Reference List'!$G$4,$S2008-4,0))</f>
        <v/>
      </c>
      <c r="I2008" s="248" t="str">
        <f ca="1">IF(ISERROR($S2008),"",OFFSET('Smelter Reference List'!$H$4,$S2008-4,0))</f>
        <v/>
      </c>
      <c r="J2008" s="248" t="str">
        <f ca="1">IF(ISERROR($S2008),"",OFFSET('Smelter Reference List'!$I$4,$S2008-4,0))</f>
        <v/>
      </c>
      <c r="K2008" s="245"/>
      <c r="L2008" s="245"/>
      <c r="M2008" s="245"/>
      <c r="N2008" s="245"/>
      <c r="O2008" s="245"/>
      <c r="P2008" s="245"/>
      <c r="Q2008" s="246"/>
      <c r="R2008" s="233"/>
      <c r="S2008" s="234" t="e">
        <f>IF(C2008="",NA(),MATCH($B2008&amp;$C2008,'Smelter Reference List'!$J:$J,0))</f>
        <v>#N/A</v>
      </c>
      <c r="T2008" s="235"/>
      <c r="U2008" s="235">
        <f t="shared" ca="1" si="62"/>
        <v>0</v>
      </c>
      <c r="V2008" s="235"/>
      <c r="W2008" s="235"/>
      <c r="Y2008" s="228" t="str">
        <f t="shared" si="63"/>
        <v/>
      </c>
    </row>
    <row r="2009" spans="1:25" s="228" customFormat="1" ht="20.25">
      <c r="A2009" s="257"/>
      <c r="B2009" s="232" t="str">
        <f>IF(LEN(A2009)=0,"",INDEX('Smelter Reference List'!$A:$A,MATCH($A2009,'Smelter Reference List'!$E:$E,0)))</f>
        <v/>
      </c>
      <c r="C2009" s="297" t="str">
        <f>IF(LEN(A2009)=0,"",INDEX('Smelter Reference List'!$C:$C,MATCH($A2009,'Smelter Reference List'!$E:$E,0)))</f>
        <v/>
      </c>
      <c r="D2009" s="161" t="str">
        <f ca="1">IF(ISERROR($S2009),"",OFFSET('Smelter Reference List'!$C$4,$S2009-4,0)&amp;"")</f>
        <v/>
      </c>
      <c r="E2009" s="161" t="str">
        <f ca="1">IF(ISERROR($S2009),"",OFFSET('Smelter Reference List'!$D$4,$S2009-4,0)&amp;"")</f>
        <v/>
      </c>
      <c r="F2009" s="161" t="str">
        <f ca="1">IF(ISERROR($S2009),"",OFFSET('Smelter Reference List'!$E$4,$S2009-4,0))</f>
        <v/>
      </c>
      <c r="G2009" s="161" t="str">
        <f ca="1">IF(C2009=$U$4,"Enter smelter details", IF(ISERROR($S2009),"",OFFSET('Smelter Reference List'!$F$4,$S2009-4,0)))</f>
        <v/>
      </c>
      <c r="H2009" s="247" t="str">
        <f ca="1">IF(ISERROR($S2009),"",OFFSET('Smelter Reference List'!$G$4,$S2009-4,0))</f>
        <v/>
      </c>
      <c r="I2009" s="248" t="str">
        <f ca="1">IF(ISERROR($S2009),"",OFFSET('Smelter Reference List'!$H$4,$S2009-4,0))</f>
        <v/>
      </c>
      <c r="J2009" s="248" t="str">
        <f ca="1">IF(ISERROR($S2009),"",OFFSET('Smelter Reference List'!$I$4,$S2009-4,0))</f>
        <v/>
      </c>
      <c r="K2009" s="245"/>
      <c r="L2009" s="245"/>
      <c r="M2009" s="245"/>
      <c r="N2009" s="245"/>
      <c r="O2009" s="245"/>
      <c r="P2009" s="245"/>
      <c r="Q2009" s="246"/>
      <c r="R2009" s="233"/>
      <c r="S2009" s="234" t="e">
        <f>IF(C2009="",NA(),MATCH($B2009&amp;$C2009,'Smelter Reference List'!$J:$J,0))</f>
        <v>#N/A</v>
      </c>
      <c r="T2009" s="235"/>
      <c r="U2009" s="235">
        <f t="shared" ca="1" si="62"/>
        <v>0</v>
      </c>
      <c r="V2009" s="235"/>
      <c r="W2009" s="235"/>
      <c r="Y2009" s="228" t="str">
        <f t="shared" si="63"/>
        <v/>
      </c>
    </row>
    <row r="2010" spans="1:25" s="228" customFormat="1" ht="20.25">
      <c r="A2010" s="257"/>
      <c r="B2010" s="232" t="str">
        <f>IF(LEN(A2010)=0,"",INDEX('Smelter Reference List'!$A:$A,MATCH($A2010,'Smelter Reference List'!$E:$E,0)))</f>
        <v/>
      </c>
      <c r="C2010" s="297" t="str">
        <f>IF(LEN(A2010)=0,"",INDEX('Smelter Reference List'!$C:$C,MATCH($A2010,'Smelter Reference List'!$E:$E,0)))</f>
        <v/>
      </c>
      <c r="D2010" s="161" t="str">
        <f ca="1">IF(ISERROR($S2010),"",OFFSET('Smelter Reference List'!$C$4,$S2010-4,0)&amp;"")</f>
        <v/>
      </c>
      <c r="E2010" s="161" t="str">
        <f ca="1">IF(ISERROR($S2010),"",OFFSET('Smelter Reference List'!$D$4,$S2010-4,0)&amp;"")</f>
        <v/>
      </c>
      <c r="F2010" s="161" t="str">
        <f ca="1">IF(ISERROR($S2010),"",OFFSET('Smelter Reference List'!$E$4,$S2010-4,0))</f>
        <v/>
      </c>
      <c r="G2010" s="161" t="str">
        <f ca="1">IF(C2010=$U$4,"Enter smelter details", IF(ISERROR($S2010),"",OFFSET('Smelter Reference List'!$F$4,$S2010-4,0)))</f>
        <v/>
      </c>
      <c r="H2010" s="247" t="str">
        <f ca="1">IF(ISERROR($S2010),"",OFFSET('Smelter Reference List'!$G$4,$S2010-4,0))</f>
        <v/>
      </c>
      <c r="I2010" s="248" t="str">
        <f ca="1">IF(ISERROR($S2010),"",OFFSET('Smelter Reference List'!$H$4,$S2010-4,0))</f>
        <v/>
      </c>
      <c r="J2010" s="248" t="str">
        <f ca="1">IF(ISERROR($S2010),"",OFFSET('Smelter Reference List'!$I$4,$S2010-4,0))</f>
        <v/>
      </c>
      <c r="K2010" s="245"/>
      <c r="L2010" s="245"/>
      <c r="M2010" s="245"/>
      <c r="N2010" s="245"/>
      <c r="O2010" s="245"/>
      <c r="P2010" s="245"/>
      <c r="Q2010" s="246"/>
      <c r="R2010" s="233"/>
      <c r="S2010" s="234" t="e">
        <f>IF(C2010="",NA(),MATCH($B2010&amp;$C2010,'Smelter Reference List'!$J:$J,0))</f>
        <v>#N/A</v>
      </c>
      <c r="T2010" s="235"/>
      <c r="U2010" s="235">
        <f t="shared" ca="1" si="62"/>
        <v>0</v>
      </c>
      <c r="V2010" s="235"/>
      <c r="W2010" s="235"/>
      <c r="Y2010" s="228" t="str">
        <f t="shared" si="63"/>
        <v/>
      </c>
    </row>
    <row r="2011" spans="1:25" s="228" customFormat="1" ht="20.25">
      <c r="A2011" s="257"/>
      <c r="B2011" s="232" t="str">
        <f>IF(LEN(A2011)=0,"",INDEX('Smelter Reference List'!$A:$A,MATCH($A2011,'Smelter Reference List'!$E:$E,0)))</f>
        <v/>
      </c>
      <c r="C2011" s="297" t="str">
        <f>IF(LEN(A2011)=0,"",INDEX('Smelter Reference List'!$C:$C,MATCH($A2011,'Smelter Reference List'!$E:$E,0)))</f>
        <v/>
      </c>
      <c r="D2011" s="161" t="str">
        <f ca="1">IF(ISERROR($S2011),"",OFFSET('Smelter Reference List'!$C$4,$S2011-4,0)&amp;"")</f>
        <v/>
      </c>
      <c r="E2011" s="161" t="str">
        <f ca="1">IF(ISERROR($S2011),"",OFFSET('Smelter Reference List'!$D$4,$S2011-4,0)&amp;"")</f>
        <v/>
      </c>
      <c r="F2011" s="161" t="str">
        <f ca="1">IF(ISERROR($S2011),"",OFFSET('Smelter Reference List'!$E$4,$S2011-4,0))</f>
        <v/>
      </c>
      <c r="G2011" s="161" t="str">
        <f ca="1">IF(C2011=$U$4,"Enter smelter details", IF(ISERROR($S2011),"",OFFSET('Smelter Reference List'!$F$4,$S2011-4,0)))</f>
        <v/>
      </c>
      <c r="H2011" s="247" t="str">
        <f ca="1">IF(ISERROR($S2011),"",OFFSET('Smelter Reference List'!$G$4,$S2011-4,0))</f>
        <v/>
      </c>
      <c r="I2011" s="248" t="str">
        <f ca="1">IF(ISERROR($S2011),"",OFFSET('Smelter Reference List'!$H$4,$S2011-4,0))</f>
        <v/>
      </c>
      <c r="J2011" s="248" t="str">
        <f ca="1">IF(ISERROR($S2011),"",OFFSET('Smelter Reference List'!$I$4,$S2011-4,0))</f>
        <v/>
      </c>
      <c r="K2011" s="245"/>
      <c r="L2011" s="245"/>
      <c r="M2011" s="245"/>
      <c r="N2011" s="245"/>
      <c r="O2011" s="245"/>
      <c r="P2011" s="245"/>
      <c r="Q2011" s="246"/>
      <c r="R2011" s="233"/>
      <c r="S2011" s="234" t="e">
        <f>IF(C2011="",NA(),MATCH($B2011&amp;$C2011,'Smelter Reference List'!$J:$J,0))</f>
        <v>#N/A</v>
      </c>
      <c r="T2011" s="235"/>
      <c r="U2011" s="235">
        <f t="shared" ca="1" si="62"/>
        <v>0</v>
      </c>
      <c r="V2011" s="235"/>
      <c r="W2011" s="235"/>
      <c r="Y2011" s="228" t="str">
        <f t="shared" si="63"/>
        <v/>
      </c>
    </row>
    <row r="2012" spans="1:25" s="228" customFormat="1" ht="20.25">
      <c r="A2012" s="257"/>
      <c r="B2012" s="232" t="str">
        <f>IF(LEN(A2012)=0,"",INDEX('Smelter Reference List'!$A:$A,MATCH($A2012,'Smelter Reference List'!$E:$E,0)))</f>
        <v/>
      </c>
      <c r="C2012" s="297" t="str">
        <f>IF(LEN(A2012)=0,"",INDEX('Smelter Reference List'!$C:$C,MATCH($A2012,'Smelter Reference List'!$E:$E,0)))</f>
        <v/>
      </c>
      <c r="D2012" s="161" t="str">
        <f ca="1">IF(ISERROR($S2012),"",OFFSET('Smelter Reference List'!$C$4,$S2012-4,0)&amp;"")</f>
        <v/>
      </c>
      <c r="E2012" s="161" t="str">
        <f ca="1">IF(ISERROR($S2012),"",OFFSET('Smelter Reference List'!$D$4,$S2012-4,0)&amp;"")</f>
        <v/>
      </c>
      <c r="F2012" s="161" t="str">
        <f ca="1">IF(ISERROR($S2012),"",OFFSET('Smelter Reference List'!$E$4,$S2012-4,0))</f>
        <v/>
      </c>
      <c r="G2012" s="161" t="str">
        <f ca="1">IF(C2012=$U$4,"Enter smelter details", IF(ISERROR($S2012),"",OFFSET('Smelter Reference List'!$F$4,$S2012-4,0)))</f>
        <v/>
      </c>
      <c r="H2012" s="247" t="str">
        <f ca="1">IF(ISERROR($S2012),"",OFFSET('Smelter Reference List'!$G$4,$S2012-4,0))</f>
        <v/>
      </c>
      <c r="I2012" s="248" t="str">
        <f ca="1">IF(ISERROR($S2012),"",OFFSET('Smelter Reference List'!$H$4,$S2012-4,0))</f>
        <v/>
      </c>
      <c r="J2012" s="248" t="str">
        <f ca="1">IF(ISERROR($S2012),"",OFFSET('Smelter Reference List'!$I$4,$S2012-4,0))</f>
        <v/>
      </c>
      <c r="K2012" s="245"/>
      <c r="L2012" s="245"/>
      <c r="M2012" s="245"/>
      <c r="N2012" s="245"/>
      <c r="O2012" s="245"/>
      <c r="P2012" s="245"/>
      <c r="Q2012" s="246"/>
      <c r="R2012" s="233"/>
      <c r="S2012" s="234" t="e">
        <f>IF(C2012="",NA(),MATCH($B2012&amp;$C2012,'Smelter Reference List'!$J:$J,0))</f>
        <v>#N/A</v>
      </c>
      <c r="T2012" s="235"/>
      <c r="U2012" s="235">
        <f t="shared" ca="1" si="62"/>
        <v>0</v>
      </c>
      <c r="V2012" s="235"/>
      <c r="W2012" s="235"/>
      <c r="Y2012" s="228" t="str">
        <f t="shared" si="63"/>
        <v/>
      </c>
    </row>
    <row r="2013" spans="1:25" s="228" customFormat="1" ht="20.25">
      <c r="A2013" s="257"/>
      <c r="B2013" s="232" t="str">
        <f>IF(LEN(A2013)=0,"",INDEX('Smelter Reference List'!$A:$A,MATCH($A2013,'Smelter Reference List'!$E:$E,0)))</f>
        <v/>
      </c>
      <c r="C2013" s="297" t="str">
        <f>IF(LEN(A2013)=0,"",INDEX('Smelter Reference List'!$C:$C,MATCH($A2013,'Smelter Reference List'!$E:$E,0)))</f>
        <v/>
      </c>
      <c r="D2013" s="161" t="str">
        <f ca="1">IF(ISERROR($S2013),"",OFFSET('Smelter Reference List'!$C$4,$S2013-4,0)&amp;"")</f>
        <v/>
      </c>
      <c r="E2013" s="161" t="str">
        <f ca="1">IF(ISERROR($S2013),"",OFFSET('Smelter Reference List'!$D$4,$S2013-4,0)&amp;"")</f>
        <v/>
      </c>
      <c r="F2013" s="161" t="str">
        <f ca="1">IF(ISERROR($S2013),"",OFFSET('Smelter Reference List'!$E$4,$S2013-4,0))</f>
        <v/>
      </c>
      <c r="G2013" s="161" t="str">
        <f ca="1">IF(C2013=$U$4,"Enter smelter details", IF(ISERROR($S2013),"",OFFSET('Smelter Reference List'!$F$4,$S2013-4,0)))</f>
        <v/>
      </c>
      <c r="H2013" s="247" t="str">
        <f ca="1">IF(ISERROR($S2013),"",OFFSET('Smelter Reference List'!$G$4,$S2013-4,0))</f>
        <v/>
      </c>
      <c r="I2013" s="248" t="str">
        <f ca="1">IF(ISERROR($S2013),"",OFFSET('Smelter Reference List'!$H$4,$S2013-4,0))</f>
        <v/>
      </c>
      <c r="J2013" s="248" t="str">
        <f ca="1">IF(ISERROR($S2013),"",OFFSET('Smelter Reference List'!$I$4,$S2013-4,0))</f>
        <v/>
      </c>
      <c r="K2013" s="245"/>
      <c r="L2013" s="245"/>
      <c r="M2013" s="245"/>
      <c r="N2013" s="245"/>
      <c r="O2013" s="245"/>
      <c r="P2013" s="245"/>
      <c r="Q2013" s="246"/>
      <c r="R2013" s="233"/>
      <c r="S2013" s="234" t="e">
        <f>IF(C2013="",NA(),MATCH($B2013&amp;$C2013,'Smelter Reference List'!$J:$J,0))</f>
        <v>#N/A</v>
      </c>
      <c r="T2013" s="235"/>
      <c r="U2013" s="235">
        <f t="shared" ca="1" si="62"/>
        <v>0</v>
      </c>
      <c r="V2013" s="235"/>
      <c r="W2013" s="235"/>
      <c r="Y2013" s="228" t="str">
        <f t="shared" si="63"/>
        <v/>
      </c>
    </row>
    <row r="2014" spans="1:25" s="228" customFormat="1" ht="20.25">
      <c r="A2014" s="257"/>
      <c r="B2014" s="232" t="str">
        <f>IF(LEN(A2014)=0,"",INDEX('Smelter Reference List'!$A:$A,MATCH($A2014,'Smelter Reference List'!$E:$E,0)))</f>
        <v/>
      </c>
      <c r="C2014" s="297" t="str">
        <f>IF(LEN(A2014)=0,"",INDEX('Smelter Reference List'!$C:$C,MATCH($A2014,'Smelter Reference List'!$E:$E,0)))</f>
        <v/>
      </c>
      <c r="D2014" s="161" t="str">
        <f ca="1">IF(ISERROR($S2014),"",OFFSET('Smelter Reference List'!$C$4,$S2014-4,0)&amp;"")</f>
        <v/>
      </c>
      <c r="E2014" s="161" t="str">
        <f ca="1">IF(ISERROR($S2014),"",OFFSET('Smelter Reference List'!$D$4,$S2014-4,0)&amp;"")</f>
        <v/>
      </c>
      <c r="F2014" s="161" t="str">
        <f ca="1">IF(ISERROR($S2014),"",OFFSET('Smelter Reference List'!$E$4,$S2014-4,0))</f>
        <v/>
      </c>
      <c r="G2014" s="161" t="str">
        <f ca="1">IF(C2014=$U$4,"Enter smelter details", IF(ISERROR($S2014),"",OFFSET('Smelter Reference List'!$F$4,$S2014-4,0)))</f>
        <v/>
      </c>
      <c r="H2014" s="247" t="str">
        <f ca="1">IF(ISERROR($S2014),"",OFFSET('Smelter Reference List'!$G$4,$S2014-4,0))</f>
        <v/>
      </c>
      <c r="I2014" s="248" t="str">
        <f ca="1">IF(ISERROR($S2014),"",OFFSET('Smelter Reference List'!$H$4,$S2014-4,0))</f>
        <v/>
      </c>
      <c r="J2014" s="248" t="str">
        <f ca="1">IF(ISERROR($S2014),"",OFFSET('Smelter Reference List'!$I$4,$S2014-4,0))</f>
        <v/>
      </c>
      <c r="K2014" s="245"/>
      <c r="L2014" s="245"/>
      <c r="M2014" s="245"/>
      <c r="N2014" s="245"/>
      <c r="O2014" s="245"/>
      <c r="P2014" s="245"/>
      <c r="Q2014" s="246"/>
      <c r="R2014" s="233"/>
      <c r="S2014" s="234" t="e">
        <f>IF(C2014="",NA(),MATCH($B2014&amp;$C2014,'Smelter Reference List'!$J:$J,0))</f>
        <v>#N/A</v>
      </c>
      <c r="T2014" s="235"/>
      <c r="U2014" s="235">
        <f t="shared" ca="1" si="62"/>
        <v>0</v>
      </c>
      <c r="V2014" s="235"/>
      <c r="W2014" s="235"/>
      <c r="Y2014" s="228" t="str">
        <f t="shared" si="63"/>
        <v/>
      </c>
    </row>
    <row r="2015" spans="1:25" s="228" customFormat="1" ht="20.25">
      <c r="A2015" s="257"/>
      <c r="B2015" s="232" t="str">
        <f>IF(LEN(A2015)=0,"",INDEX('Smelter Reference List'!$A:$A,MATCH($A2015,'Smelter Reference List'!$E:$E,0)))</f>
        <v/>
      </c>
      <c r="C2015" s="297" t="str">
        <f>IF(LEN(A2015)=0,"",INDEX('Smelter Reference List'!$C:$C,MATCH($A2015,'Smelter Reference List'!$E:$E,0)))</f>
        <v/>
      </c>
      <c r="D2015" s="161" t="str">
        <f ca="1">IF(ISERROR($S2015),"",OFFSET('Smelter Reference List'!$C$4,$S2015-4,0)&amp;"")</f>
        <v/>
      </c>
      <c r="E2015" s="161" t="str">
        <f ca="1">IF(ISERROR($S2015),"",OFFSET('Smelter Reference List'!$D$4,$S2015-4,0)&amp;"")</f>
        <v/>
      </c>
      <c r="F2015" s="161" t="str">
        <f ca="1">IF(ISERROR($S2015),"",OFFSET('Smelter Reference List'!$E$4,$S2015-4,0))</f>
        <v/>
      </c>
      <c r="G2015" s="161" t="str">
        <f ca="1">IF(C2015=$U$4,"Enter smelter details", IF(ISERROR($S2015),"",OFFSET('Smelter Reference List'!$F$4,$S2015-4,0)))</f>
        <v/>
      </c>
      <c r="H2015" s="247" t="str">
        <f ca="1">IF(ISERROR($S2015),"",OFFSET('Smelter Reference List'!$G$4,$S2015-4,0))</f>
        <v/>
      </c>
      <c r="I2015" s="248" t="str">
        <f ca="1">IF(ISERROR($S2015),"",OFFSET('Smelter Reference List'!$H$4,$S2015-4,0))</f>
        <v/>
      </c>
      <c r="J2015" s="248" t="str">
        <f ca="1">IF(ISERROR($S2015),"",OFFSET('Smelter Reference List'!$I$4,$S2015-4,0))</f>
        <v/>
      </c>
      <c r="K2015" s="245"/>
      <c r="L2015" s="245"/>
      <c r="M2015" s="245"/>
      <c r="N2015" s="245"/>
      <c r="O2015" s="245"/>
      <c r="P2015" s="245"/>
      <c r="Q2015" s="246"/>
      <c r="R2015" s="233"/>
      <c r="S2015" s="234" t="e">
        <f>IF(C2015="",NA(),MATCH($B2015&amp;$C2015,'Smelter Reference List'!$J:$J,0))</f>
        <v>#N/A</v>
      </c>
      <c r="T2015" s="235"/>
      <c r="U2015" s="235">
        <f t="shared" ca="1" si="62"/>
        <v>0</v>
      </c>
      <c r="V2015" s="235"/>
      <c r="W2015" s="235"/>
      <c r="Y2015" s="228" t="str">
        <f t="shared" si="63"/>
        <v/>
      </c>
    </row>
    <row r="2016" spans="1:25" s="228" customFormat="1" ht="20.25">
      <c r="A2016" s="257"/>
      <c r="B2016" s="232" t="str">
        <f>IF(LEN(A2016)=0,"",INDEX('Smelter Reference List'!$A:$A,MATCH($A2016,'Smelter Reference List'!$E:$E,0)))</f>
        <v/>
      </c>
      <c r="C2016" s="297" t="str">
        <f>IF(LEN(A2016)=0,"",INDEX('Smelter Reference List'!$C:$C,MATCH($A2016,'Smelter Reference List'!$E:$E,0)))</f>
        <v/>
      </c>
      <c r="D2016" s="161" t="str">
        <f ca="1">IF(ISERROR($S2016),"",OFFSET('Smelter Reference List'!$C$4,$S2016-4,0)&amp;"")</f>
        <v/>
      </c>
      <c r="E2016" s="161" t="str">
        <f ca="1">IF(ISERROR($S2016),"",OFFSET('Smelter Reference List'!$D$4,$S2016-4,0)&amp;"")</f>
        <v/>
      </c>
      <c r="F2016" s="161" t="str">
        <f ca="1">IF(ISERROR($S2016),"",OFFSET('Smelter Reference List'!$E$4,$S2016-4,0))</f>
        <v/>
      </c>
      <c r="G2016" s="161" t="str">
        <f ca="1">IF(C2016=$U$4,"Enter smelter details", IF(ISERROR($S2016),"",OFFSET('Smelter Reference List'!$F$4,$S2016-4,0)))</f>
        <v/>
      </c>
      <c r="H2016" s="247" t="str">
        <f ca="1">IF(ISERROR($S2016),"",OFFSET('Smelter Reference List'!$G$4,$S2016-4,0))</f>
        <v/>
      </c>
      <c r="I2016" s="248" t="str">
        <f ca="1">IF(ISERROR($S2016),"",OFFSET('Smelter Reference List'!$H$4,$S2016-4,0))</f>
        <v/>
      </c>
      <c r="J2016" s="248" t="str">
        <f ca="1">IF(ISERROR($S2016),"",OFFSET('Smelter Reference List'!$I$4,$S2016-4,0))</f>
        <v/>
      </c>
      <c r="K2016" s="245"/>
      <c r="L2016" s="245"/>
      <c r="M2016" s="245"/>
      <c r="N2016" s="245"/>
      <c r="O2016" s="245"/>
      <c r="P2016" s="245"/>
      <c r="Q2016" s="246"/>
      <c r="R2016" s="233"/>
      <c r="S2016" s="234" t="e">
        <f>IF(C2016="",NA(),MATCH($B2016&amp;$C2016,'Smelter Reference List'!$J:$J,0))</f>
        <v>#N/A</v>
      </c>
      <c r="T2016" s="235"/>
      <c r="U2016" s="235">
        <f t="shared" ca="1" si="62"/>
        <v>0</v>
      </c>
      <c r="V2016" s="235"/>
      <c r="W2016" s="235"/>
      <c r="Y2016" s="228" t="str">
        <f t="shared" si="63"/>
        <v/>
      </c>
    </row>
    <row r="2017" spans="1:25" s="228" customFormat="1" ht="20.25">
      <c r="A2017" s="257"/>
      <c r="B2017" s="232" t="str">
        <f>IF(LEN(A2017)=0,"",INDEX('Smelter Reference List'!$A:$A,MATCH($A2017,'Smelter Reference List'!$E:$E,0)))</f>
        <v/>
      </c>
      <c r="C2017" s="297" t="str">
        <f>IF(LEN(A2017)=0,"",INDEX('Smelter Reference List'!$C:$C,MATCH($A2017,'Smelter Reference List'!$E:$E,0)))</f>
        <v/>
      </c>
      <c r="D2017" s="161" t="str">
        <f ca="1">IF(ISERROR($S2017),"",OFFSET('Smelter Reference List'!$C$4,$S2017-4,0)&amp;"")</f>
        <v/>
      </c>
      <c r="E2017" s="161" t="str">
        <f ca="1">IF(ISERROR($S2017),"",OFFSET('Smelter Reference List'!$D$4,$S2017-4,0)&amp;"")</f>
        <v/>
      </c>
      <c r="F2017" s="161" t="str">
        <f ca="1">IF(ISERROR($S2017),"",OFFSET('Smelter Reference List'!$E$4,$S2017-4,0))</f>
        <v/>
      </c>
      <c r="G2017" s="161" t="str">
        <f ca="1">IF(C2017=$U$4,"Enter smelter details", IF(ISERROR($S2017),"",OFFSET('Smelter Reference List'!$F$4,$S2017-4,0)))</f>
        <v/>
      </c>
      <c r="H2017" s="247" t="str">
        <f ca="1">IF(ISERROR($S2017),"",OFFSET('Smelter Reference List'!$G$4,$S2017-4,0))</f>
        <v/>
      </c>
      <c r="I2017" s="248" t="str">
        <f ca="1">IF(ISERROR($S2017),"",OFFSET('Smelter Reference List'!$H$4,$S2017-4,0))</f>
        <v/>
      </c>
      <c r="J2017" s="248" t="str">
        <f ca="1">IF(ISERROR($S2017),"",OFFSET('Smelter Reference List'!$I$4,$S2017-4,0))</f>
        <v/>
      </c>
      <c r="K2017" s="245"/>
      <c r="L2017" s="245"/>
      <c r="M2017" s="245"/>
      <c r="N2017" s="245"/>
      <c r="O2017" s="245"/>
      <c r="P2017" s="245"/>
      <c r="Q2017" s="246"/>
      <c r="R2017" s="233"/>
      <c r="S2017" s="234" t="e">
        <f>IF(C2017="",NA(),MATCH($B2017&amp;$C2017,'Smelter Reference List'!$J:$J,0))</f>
        <v>#N/A</v>
      </c>
      <c r="T2017" s="235"/>
      <c r="U2017" s="235">
        <f t="shared" ca="1" si="62"/>
        <v>0</v>
      </c>
      <c r="V2017" s="235"/>
      <c r="W2017" s="235"/>
      <c r="Y2017" s="228" t="str">
        <f t="shared" si="63"/>
        <v/>
      </c>
    </row>
    <row r="2018" spans="1:25" s="228" customFormat="1" ht="20.25">
      <c r="A2018" s="257"/>
      <c r="B2018" s="232" t="str">
        <f>IF(LEN(A2018)=0,"",INDEX('Smelter Reference List'!$A:$A,MATCH($A2018,'Smelter Reference List'!$E:$E,0)))</f>
        <v/>
      </c>
      <c r="C2018" s="297" t="str">
        <f>IF(LEN(A2018)=0,"",INDEX('Smelter Reference List'!$C:$C,MATCH($A2018,'Smelter Reference List'!$E:$E,0)))</f>
        <v/>
      </c>
      <c r="D2018" s="161" t="str">
        <f ca="1">IF(ISERROR($S2018),"",OFFSET('Smelter Reference List'!$C$4,$S2018-4,0)&amp;"")</f>
        <v/>
      </c>
      <c r="E2018" s="161" t="str">
        <f ca="1">IF(ISERROR($S2018),"",OFFSET('Smelter Reference List'!$D$4,$S2018-4,0)&amp;"")</f>
        <v/>
      </c>
      <c r="F2018" s="161" t="str">
        <f ca="1">IF(ISERROR($S2018),"",OFFSET('Smelter Reference List'!$E$4,$S2018-4,0))</f>
        <v/>
      </c>
      <c r="G2018" s="161" t="str">
        <f ca="1">IF(C2018=$U$4,"Enter smelter details", IF(ISERROR($S2018),"",OFFSET('Smelter Reference List'!$F$4,$S2018-4,0)))</f>
        <v/>
      </c>
      <c r="H2018" s="247" t="str">
        <f ca="1">IF(ISERROR($S2018),"",OFFSET('Smelter Reference List'!$G$4,$S2018-4,0))</f>
        <v/>
      </c>
      <c r="I2018" s="248" t="str">
        <f ca="1">IF(ISERROR($S2018),"",OFFSET('Smelter Reference List'!$H$4,$S2018-4,0))</f>
        <v/>
      </c>
      <c r="J2018" s="248" t="str">
        <f ca="1">IF(ISERROR($S2018),"",OFFSET('Smelter Reference List'!$I$4,$S2018-4,0))</f>
        <v/>
      </c>
      <c r="K2018" s="245"/>
      <c r="L2018" s="245"/>
      <c r="M2018" s="245"/>
      <c r="N2018" s="245"/>
      <c r="O2018" s="245"/>
      <c r="P2018" s="245"/>
      <c r="Q2018" s="246"/>
      <c r="R2018" s="233"/>
      <c r="S2018" s="234" t="e">
        <f>IF(C2018="",NA(),MATCH($B2018&amp;$C2018,'Smelter Reference List'!$J:$J,0))</f>
        <v>#N/A</v>
      </c>
      <c r="T2018" s="235"/>
      <c r="U2018" s="235">
        <f t="shared" ca="1" si="62"/>
        <v>0</v>
      </c>
      <c r="V2018" s="235"/>
      <c r="W2018" s="235"/>
      <c r="Y2018" s="228" t="str">
        <f t="shared" si="63"/>
        <v/>
      </c>
    </row>
    <row r="2019" spans="1:25" s="228" customFormat="1" ht="20.25">
      <c r="A2019" s="257"/>
      <c r="B2019" s="232" t="str">
        <f>IF(LEN(A2019)=0,"",INDEX('Smelter Reference List'!$A:$A,MATCH($A2019,'Smelter Reference List'!$E:$E,0)))</f>
        <v/>
      </c>
      <c r="C2019" s="297" t="str">
        <f>IF(LEN(A2019)=0,"",INDEX('Smelter Reference List'!$C:$C,MATCH($A2019,'Smelter Reference List'!$E:$E,0)))</f>
        <v/>
      </c>
      <c r="D2019" s="161" t="str">
        <f ca="1">IF(ISERROR($S2019),"",OFFSET('Smelter Reference List'!$C$4,$S2019-4,0)&amp;"")</f>
        <v/>
      </c>
      <c r="E2019" s="161" t="str">
        <f ca="1">IF(ISERROR($S2019),"",OFFSET('Smelter Reference List'!$D$4,$S2019-4,0)&amp;"")</f>
        <v/>
      </c>
      <c r="F2019" s="161" t="str">
        <f ca="1">IF(ISERROR($S2019),"",OFFSET('Smelter Reference List'!$E$4,$S2019-4,0))</f>
        <v/>
      </c>
      <c r="G2019" s="161" t="str">
        <f ca="1">IF(C2019=$U$4,"Enter smelter details", IF(ISERROR($S2019),"",OFFSET('Smelter Reference List'!$F$4,$S2019-4,0)))</f>
        <v/>
      </c>
      <c r="H2019" s="247" t="str">
        <f ca="1">IF(ISERROR($S2019),"",OFFSET('Smelter Reference List'!$G$4,$S2019-4,0))</f>
        <v/>
      </c>
      <c r="I2019" s="248" t="str">
        <f ca="1">IF(ISERROR($S2019),"",OFFSET('Smelter Reference List'!$H$4,$S2019-4,0))</f>
        <v/>
      </c>
      <c r="J2019" s="248" t="str">
        <f ca="1">IF(ISERROR($S2019),"",OFFSET('Smelter Reference List'!$I$4,$S2019-4,0))</f>
        <v/>
      </c>
      <c r="K2019" s="245"/>
      <c r="L2019" s="245"/>
      <c r="M2019" s="245"/>
      <c r="N2019" s="245"/>
      <c r="O2019" s="245"/>
      <c r="P2019" s="245"/>
      <c r="Q2019" s="246"/>
      <c r="R2019" s="233"/>
      <c r="S2019" s="234" t="e">
        <f>IF(C2019="",NA(),MATCH($B2019&amp;$C2019,'Smelter Reference List'!$J:$J,0))</f>
        <v>#N/A</v>
      </c>
      <c r="T2019" s="235"/>
      <c r="U2019" s="235">
        <f t="shared" ca="1" si="62"/>
        <v>0</v>
      </c>
      <c r="V2019" s="235"/>
      <c r="W2019" s="235"/>
      <c r="Y2019" s="228" t="str">
        <f t="shared" si="63"/>
        <v/>
      </c>
    </row>
    <row r="2020" spans="1:25" s="228" customFormat="1" ht="20.25">
      <c r="A2020" s="257"/>
      <c r="B2020" s="232" t="str">
        <f>IF(LEN(A2020)=0,"",INDEX('Smelter Reference List'!$A:$A,MATCH($A2020,'Smelter Reference List'!$E:$E,0)))</f>
        <v/>
      </c>
      <c r="C2020" s="297" t="str">
        <f>IF(LEN(A2020)=0,"",INDEX('Smelter Reference List'!$C:$C,MATCH($A2020,'Smelter Reference List'!$E:$E,0)))</f>
        <v/>
      </c>
      <c r="D2020" s="161" t="str">
        <f ca="1">IF(ISERROR($S2020),"",OFFSET('Smelter Reference List'!$C$4,$S2020-4,0)&amp;"")</f>
        <v/>
      </c>
      <c r="E2020" s="161" t="str">
        <f ca="1">IF(ISERROR($S2020),"",OFFSET('Smelter Reference List'!$D$4,$S2020-4,0)&amp;"")</f>
        <v/>
      </c>
      <c r="F2020" s="161" t="str">
        <f ca="1">IF(ISERROR($S2020),"",OFFSET('Smelter Reference List'!$E$4,$S2020-4,0))</f>
        <v/>
      </c>
      <c r="G2020" s="161" t="str">
        <f ca="1">IF(C2020=$U$4,"Enter smelter details", IF(ISERROR($S2020),"",OFFSET('Smelter Reference List'!$F$4,$S2020-4,0)))</f>
        <v/>
      </c>
      <c r="H2020" s="247" t="str">
        <f ca="1">IF(ISERROR($S2020),"",OFFSET('Smelter Reference List'!$G$4,$S2020-4,0))</f>
        <v/>
      </c>
      <c r="I2020" s="248" t="str">
        <f ca="1">IF(ISERROR($S2020),"",OFFSET('Smelter Reference List'!$H$4,$S2020-4,0))</f>
        <v/>
      </c>
      <c r="J2020" s="248" t="str">
        <f ca="1">IF(ISERROR($S2020),"",OFFSET('Smelter Reference List'!$I$4,$S2020-4,0))</f>
        <v/>
      </c>
      <c r="K2020" s="245"/>
      <c r="L2020" s="245"/>
      <c r="M2020" s="245"/>
      <c r="N2020" s="245"/>
      <c r="O2020" s="245"/>
      <c r="P2020" s="245"/>
      <c r="Q2020" s="246"/>
      <c r="R2020" s="233"/>
      <c r="S2020" s="234" t="e">
        <f>IF(C2020="",NA(),MATCH($B2020&amp;$C2020,'Smelter Reference List'!$J:$J,0))</f>
        <v>#N/A</v>
      </c>
      <c r="T2020" s="235"/>
      <c r="U2020" s="235">
        <f t="shared" ca="1" si="62"/>
        <v>0</v>
      </c>
      <c r="V2020" s="235"/>
      <c r="W2020" s="235"/>
      <c r="Y2020" s="228" t="str">
        <f t="shared" si="63"/>
        <v/>
      </c>
    </row>
    <row r="2021" spans="1:25" s="228" customFormat="1" ht="20.25">
      <c r="A2021" s="257"/>
      <c r="B2021" s="232" t="str">
        <f>IF(LEN(A2021)=0,"",INDEX('Smelter Reference List'!$A:$A,MATCH($A2021,'Smelter Reference List'!$E:$E,0)))</f>
        <v/>
      </c>
      <c r="C2021" s="297" t="str">
        <f>IF(LEN(A2021)=0,"",INDEX('Smelter Reference List'!$C:$C,MATCH($A2021,'Smelter Reference List'!$E:$E,0)))</f>
        <v/>
      </c>
      <c r="D2021" s="161" t="str">
        <f ca="1">IF(ISERROR($S2021),"",OFFSET('Smelter Reference List'!$C$4,$S2021-4,0)&amp;"")</f>
        <v/>
      </c>
      <c r="E2021" s="161" t="str">
        <f ca="1">IF(ISERROR($S2021),"",OFFSET('Smelter Reference List'!$D$4,$S2021-4,0)&amp;"")</f>
        <v/>
      </c>
      <c r="F2021" s="161" t="str">
        <f ca="1">IF(ISERROR($S2021),"",OFFSET('Smelter Reference List'!$E$4,$S2021-4,0))</f>
        <v/>
      </c>
      <c r="G2021" s="161" t="str">
        <f ca="1">IF(C2021=$U$4,"Enter smelter details", IF(ISERROR($S2021),"",OFFSET('Smelter Reference List'!$F$4,$S2021-4,0)))</f>
        <v/>
      </c>
      <c r="H2021" s="247" t="str">
        <f ca="1">IF(ISERROR($S2021),"",OFFSET('Smelter Reference List'!$G$4,$S2021-4,0))</f>
        <v/>
      </c>
      <c r="I2021" s="248" t="str">
        <f ca="1">IF(ISERROR($S2021),"",OFFSET('Smelter Reference List'!$H$4,$S2021-4,0))</f>
        <v/>
      </c>
      <c r="J2021" s="248" t="str">
        <f ca="1">IF(ISERROR($S2021),"",OFFSET('Smelter Reference List'!$I$4,$S2021-4,0))</f>
        <v/>
      </c>
      <c r="K2021" s="245"/>
      <c r="L2021" s="245"/>
      <c r="M2021" s="245"/>
      <c r="N2021" s="245"/>
      <c r="O2021" s="245"/>
      <c r="P2021" s="245"/>
      <c r="Q2021" s="246"/>
      <c r="R2021" s="233"/>
      <c r="S2021" s="234" t="e">
        <f>IF(C2021="",NA(),MATCH($B2021&amp;$C2021,'Smelter Reference List'!$J:$J,0))</f>
        <v>#N/A</v>
      </c>
      <c r="T2021" s="235"/>
      <c r="U2021" s="235">
        <f t="shared" ca="1" si="62"/>
        <v>0</v>
      </c>
      <c r="V2021" s="235"/>
      <c r="W2021" s="235"/>
      <c r="Y2021" s="228" t="str">
        <f t="shared" si="63"/>
        <v/>
      </c>
    </row>
    <row r="2022" spans="1:25" s="228" customFormat="1" ht="20.25">
      <c r="A2022" s="257"/>
      <c r="B2022" s="232" t="str">
        <f>IF(LEN(A2022)=0,"",INDEX('Smelter Reference List'!$A:$A,MATCH($A2022,'Smelter Reference List'!$E:$E,0)))</f>
        <v/>
      </c>
      <c r="C2022" s="297" t="str">
        <f>IF(LEN(A2022)=0,"",INDEX('Smelter Reference List'!$C:$C,MATCH($A2022,'Smelter Reference List'!$E:$E,0)))</f>
        <v/>
      </c>
      <c r="D2022" s="161" t="str">
        <f ca="1">IF(ISERROR($S2022),"",OFFSET('Smelter Reference List'!$C$4,$S2022-4,0)&amp;"")</f>
        <v/>
      </c>
      <c r="E2022" s="161" t="str">
        <f ca="1">IF(ISERROR($S2022),"",OFFSET('Smelter Reference List'!$D$4,$S2022-4,0)&amp;"")</f>
        <v/>
      </c>
      <c r="F2022" s="161" t="str">
        <f ca="1">IF(ISERROR($S2022),"",OFFSET('Smelter Reference List'!$E$4,$S2022-4,0))</f>
        <v/>
      </c>
      <c r="G2022" s="161" t="str">
        <f ca="1">IF(C2022=$U$4,"Enter smelter details", IF(ISERROR($S2022),"",OFFSET('Smelter Reference List'!$F$4,$S2022-4,0)))</f>
        <v/>
      </c>
      <c r="H2022" s="247" t="str">
        <f ca="1">IF(ISERROR($S2022),"",OFFSET('Smelter Reference List'!$G$4,$S2022-4,0))</f>
        <v/>
      </c>
      <c r="I2022" s="248" t="str">
        <f ca="1">IF(ISERROR($S2022),"",OFFSET('Smelter Reference List'!$H$4,$S2022-4,0))</f>
        <v/>
      </c>
      <c r="J2022" s="248" t="str">
        <f ca="1">IF(ISERROR($S2022),"",OFFSET('Smelter Reference List'!$I$4,$S2022-4,0))</f>
        <v/>
      </c>
      <c r="K2022" s="245"/>
      <c r="L2022" s="245"/>
      <c r="M2022" s="245"/>
      <c r="N2022" s="245"/>
      <c r="O2022" s="245"/>
      <c r="P2022" s="245"/>
      <c r="Q2022" s="246"/>
      <c r="R2022" s="233"/>
      <c r="S2022" s="234" t="e">
        <f>IF(C2022="",NA(),MATCH($B2022&amp;$C2022,'Smelter Reference List'!$J:$J,0))</f>
        <v>#N/A</v>
      </c>
      <c r="T2022" s="235"/>
      <c r="U2022" s="235">
        <f t="shared" ca="1" si="62"/>
        <v>0</v>
      </c>
      <c r="V2022" s="235"/>
      <c r="W2022" s="235"/>
      <c r="Y2022" s="228" t="str">
        <f t="shared" si="63"/>
        <v/>
      </c>
    </row>
    <row r="2023" spans="1:25" s="228" customFormat="1" ht="20.25">
      <c r="A2023" s="257"/>
      <c r="B2023" s="232" t="str">
        <f>IF(LEN(A2023)=0,"",INDEX('Smelter Reference List'!$A:$A,MATCH($A2023,'Smelter Reference List'!$E:$E,0)))</f>
        <v/>
      </c>
      <c r="C2023" s="297" t="str">
        <f>IF(LEN(A2023)=0,"",INDEX('Smelter Reference List'!$C:$C,MATCH($A2023,'Smelter Reference List'!$E:$E,0)))</f>
        <v/>
      </c>
      <c r="D2023" s="161" t="str">
        <f ca="1">IF(ISERROR($S2023),"",OFFSET('Smelter Reference List'!$C$4,$S2023-4,0)&amp;"")</f>
        <v/>
      </c>
      <c r="E2023" s="161" t="str">
        <f ca="1">IF(ISERROR($S2023),"",OFFSET('Smelter Reference List'!$D$4,$S2023-4,0)&amp;"")</f>
        <v/>
      </c>
      <c r="F2023" s="161" t="str">
        <f ca="1">IF(ISERROR($S2023),"",OFFSET('Smelter Reference List'!$E$4,$S2023-4,0))</f>
        <v/>
      </c>
      <c r="G2023" s="161" t="str">
        <f ca="1">IF(C2023=$U$4,"Enter smelter details", IF(ISERROR($S2023),"",OFFSET('Smelter Reference List'!$F$4,$S2023-4,0)))</f>
        <v/>
      </c>
      <c r="H2023" s="247" t="str">
        <f ca="1">IF(ISERROR($S2023),"",OFFSET('Smelter Reference List'!$G$4,$S2023-4,0))</f>
        <v/>
      </c>
      <c r="I2023" s="248" t="str">
        <f ca="1">IF(ISERROR($S2023),"",OFFSET('Smelter Reference List'!$H$4,$S2023-4,0))</f>
        <v/>
      </c>
      <c r="J2023" s="248" t="str">
        <f ca="1">IF(ISERROR($S2023),"",OFFSET('Smelter Reference List'!$I$4,$S2023-4,0))</f>
        <v/>
      </c>
      <c r="K2023" s="245"/>
      <c r="L2023" s="245"/>
      <c r="M2023" s="245"/>
      <c r="N2023" s="245"/>
      <c r="O2023" s="245"/>
      <c r="P2023" s="245"/>
      <c r="Q2023" s="246"/>
      <c r="R2023" s="233"/>
      <c r="S2023" s="234" t="e">
        <f>IF(C2023="",NA(),MATCH($B2023&amp;$C2023,'Smelter Reference List'!$J:$J,0))</f>
        <v>#N/A</v>
      </c>
      <c r="T2023" s="235"/>
      <c r="U2023" s="235">
        <f t="shared" ca="1" si="62"/>
        <v>0</v>
      </c>
      <c r="V2023" s="235"/>
      <c r="W2023" s="235"/>
      <c r="Y2023" s="228" t="str">
        <f t="shared" si="63"/>
        <v/>
      </c>
    </row>
    <row r="2024" spans="1:25" s="228" customFormat="1" ht="20.25">
      <c r="A2024" s="257"/>
      <c r="B2024" s="232" t="str">
        <f>IF(LEN(A2024)=0,"",INDEX('Smelter Reference List'!$A:$A,MATCH($A2024,'Smelter Reference List'!$E:$E,0)))</f>
        <v/>
      </c>
      <c r="C2024" s="297" t="str">
        <f>IF(LEN(A2024)=0,"",INDEX('Smelter Reference List'!$C:$C,MATCH($A2024,'Smelter Reference List'!$E:$E,0)))</f>
        <v/>
      </c>
      <c r="D2024" s="161" t="str">
        <f ca="1">IF(ISERROR($S2024),"",OFFSET('Smelter Reference List'!$C$4,$S2024-4,0)&amp;"")</f>
        <v/>
      </c>
      <c r="E2024" s="161" t="str">
        <f ca="1">IF(ISERROR($S2024),"",OFFSET('Smelter Reference List'!$D$4,$S2024-4,0)&amp;"")</f>
        <v/>
      </c>
      <c r="F2024" s="161" t="str">
        <f ca="1">IF(ISERROR($S2024),"",OFFSET('Smelter Reference List'!$E$4,$S2024-4,0))</f>
        <v/>
      </c>
      <c r="G2024" s="161" t="str">
        <f ca="1">IF(C2024=$U$4,"Enter smelter details", IF(ISERROR($S2024),"",OFFSET('Smelter Reference List'!$F$4,$S2024-4,0)))</f>
        <v/>
      </c>
      <c r="H2024" s="247" t="str">
        <f ca="1">IF(ISERROR($S2024),"",OFFSET('Smelter Reference List'!$G$4,$S2024-4,0))</f>
        <v/>
      </c>
      <c r="I2024" s="248" t="str">
        <f ca="1">IF(ISERROR($S2024),"",OFFSET('Smelter Reference List'!$H$4,$S2024-4,0))</f>
        <v/>
      </c>
      <c r="J2024" s="248" t="str">
        <f ca="1">IF(ISERROR($S2024),"",OFFSET('Smelter Reference List'!$I$4,$S2024-4,0))</f>
        <v/>
      </c>
      <c r="K2024" s="245"/>
      <c r="L2024" s="245"/>
      <c r="M2024" s="245"/>
      <c r="N2024" s="245"/>
      <c r="O2024" s="245"/>
      <c r="P2024" s="245"/>
      <c r="Q2024" s="246"/>
      <c r="R2024" s="233"/>
      <c r="S2024" s="234" t="e">
        <f>IF(C2024="",NA(),MATCH($B2024&amp;$C2024,'Smelter Reference List'!$J:$J,0))</f>
        <v>#N/A</v>
      </c>
      <c r="T2024" s="235"/>
      <c r="U2024" s="235">
        <f t="shared" ca="1" si="62"/>
        <v>0</v>
      </c>
      <c r="V2024" s="235"/>
      <c r="W2024" s="235"/>
      <c r="Y2024" s="228" t="str">
        <f t="shared" si="63"/>
        <v/>
      </c>
    </row>
    <row r="2025" spans="1:25" s="228" customFormat="1" ht="20.25">
      <c r="A2025" s="257"/>
      <c r="B2025" s="232" t="str">
        <f>IF(LEN(A2025)=0,"",INDEX('Smelter Reference List'!$A:$A,MATCH($A2025,'Smelter Reference List'!$E:$E,0)))</f>
        <v/>
      </c>
      <c r="C2025" s="297" t="str">
        <f>IF(LEN(A2025)=0,"",INDEX('Smelter Reference List'!$C:$C,MATCH($A2025,'Smelter Reference List'!$E:$E,0)))</f>
        <v/>
      </c>
      <c r="D2025" s="161" t="str">
        <f ca="1">IF(ISERROR($S2025),"",OFFSET('Smelter Reference List'!$C$4,$S2025-4,0)&amp;"")</f>
        <v/>
      </c>
      <c r="E2025" s="161" t="str">
        <f ca="1">IF(ISERROR($S2025),"",OFFSET('Smelter Reference List'!$D$4,$S2025-4,0)&amp;"")</f>
        <v/>
      </c>
      <c r="F2025" s="161" t="str">
        <f ca="1">IF(ISERROR($S2025),"",OFFSET('Smelter Reference List'!$E$4,$S2025-4,0))</f>
        <v/>
      </c>
      <c r="G2025" s="161" t="str">
        <f ca="1">IF(C2025=$U$4,"Enter smelter details", IF(ISERROR($S2025),"",OFFSET('Smelter Reference List'!$F$4,$S2025-4,0)))</f>
        <v/>
      </c>
      <c r="H2025" s="247" t="str">
        <f ca="1">IF(ISERROR($S2025),"",OFFSET('Smelter Reference List'!$G$4,$S2025-4,0))</f>
        <v/>
      </c>
      <c r="I2025" s="248" t="str">
        <f ca="1">IF(ISERROR($S2025),"",OFFSET('Smelter Reference List'!$H$4,$S2025-4,0))</f>
        <v/>
      </c>
      <c r="J2025" s="248" t="str">
        <f ca="1">IF(ISERROR($S2025),"",OFFSET('Smelter Reference List'!$I$4,$S2025-4,0))</f>
        <v/>
      </c>
      <c r="K2025" s="245"/>
      <c r="L2025" s="245"/>
      <c r="M2025" s="245"/>
      <c r="N2025" s="245"/>
      <c r="O2025" s="245"/>
      <c r="P2025" s="245"/>
      <c r="Q2025" s="246"/>
      <c r="R2025" s="233"/>
      <c r="S2025" s="234" t="e">
        <f>IF(C2025="",NA(),MATCH($B2025&amp;$C2025,'Smelter Reference List'!$J:$J,0))</f>
        <v>#N/A</v>
      </c>
      <c r="T2025" s="235"/>
      <c r="U2025" s="235">
        <f t="shared" ca="1" si="62"/>
        <v>0</v>
      </c>
      <c r="V2025" s="235"/>
      <c r="W2025" s="235"/>
      <c r="Y2025" s="228" t="str">
        <f t="shared" si="63"/>
        <v/>
      </c>
    </row>
    <row r="2026" spans="1:25" s="228" customFormat="1" ht="20.25">
      <c r="A2026" s="257"/>
      <c r="B2026" s="232" t="str">
        <f>IF(LEN(A2026)=0,"",INDEX('Smelter Reference List'!$A:$A,MATCH($A2026,'Smelter Reference List'!$E:$E,0)))</f>
        <v/>
      </c>
      <c r="C2026" s="297" t="str">
        <f>IF(LEN(A2026)=0,"",INDEX('Smelter Reference List'!$C:$C,MATCH($A2026,'Smelter Reference List'!$E:$E,0)))</f>
        <v/>
      </c>
      <c r="D2026" s="161" t="str">
        <f ca="1">IF(ISERROR($S2026),"",OFFSET('Smelter Reference List'!$C$4,$S2026-4,0)&amp;"")</f>
        <v/>
      </c>
      <c r="E2026" s="161" t="str">
        <f ca="1">IF(ISERROR($S2026),"",OFFSET('Smelter Reference List'!$D$4,$S2026-4,0)&amp;"")</f>
        <v/>
      </c>
      <c r="F2026" s="161" t="str">
        <f ca="1">IF(ISERROR($S2026),"",OFFSET('Smelter Reference List'!$E$4,$S2026-4,0))</f>
        <v/>
      </c>
      <c r="G2026" s="161" t="str">
        <f ca="1">IF(C2026=$U$4,"Enter smelter details", IF(ISERROR($S2026),"",OFFSET('Smelter Reference List'!$F$4,$S2026-4,0)))</f>
        <v/>
      </c>
      <c r="H2026" s="247" t="str">
        <f ca="1">IF(ISERROR($S2026),"",OFFSET('Smelter Reference List'!$G$4,$S2026-4,0))</f>
        <v/>
      </c>
      <c r="I2026" s="248" t="str">
        <f ca="1">IF(ISERROR($S2026),"",OFFSET('Smelter Reference List'!$H$4,$S2026-4,0))</f>
        <v/>
      </c>
      <c r="J2026" s="248" t="str">
        <f ca="1">IF(ISERROR($S2026),"",OFFSET('Smelter Reference List'!$I$4,$S2026-4,0))</f>
        <v/>
      </c>
      <c r="K2026" s="245"/>
      <c r="L2026" s="245"/>
      <c r="M2026" s="245"/>
      <c r="N2026" s="245"/>
      <c r="O2026" s="245"/>
      <c r="P2026" s="245"/>
      <c r="Q2026" s="246"/>
      <c r="R2026" s="233"/>
      <c r="S2026" s="234" t="e">
        <f>IF(C2026="",NA(),MATCH($B2026&amp;$C2026,'Smelter Reference List'!$J:$J,0))</f>
        <v>#N/A</v>
      </c>
      <c r="T2026" s="235"/>
      <c r="U2026" s="235">
        <f t="shared" ca="1" si="62"/>
        <v>0</v>
      </c>
      <c r="V2026" s="235"/>
      <c r="W2026" s="235"/>
      <c r="Y2026" s="228" t="str">
        <f t="shared" si="63"/>
        <v/>
      </c>
    </row>
    <row r="2027" spans="1:25" s="228" customFormat="1" ht="20.25">
      <c r="A2027" s="257"/>
      <c r="B2027" s="232" t="str">
        <f>IF(LEN(A2027)=0,"",INDEX('Smelter Reference List'!$A:$A,MATCH($A2027,'Smelter Reference List'!$E:$E,0)))</f>
        <v/>
      </c>
      <c r="C2027" s="297" t="str">
        <f>IF(LEN(A2027)=0,"",INDEX('Smelter Reference List'!$C:$C,MATCH($A2027,'Smelter Reference List'!$E:$E,0)))</f>
        <v/>
      </c>
      <c r="D2027" s="161" t="str">
        <f ca="1">IF(ISERROR($S2027),"",OFFSET('Smelter Reference List'!$C$4,$S2027-4,0)&amp;"")</f>
        <v/>
      </c>
      <c r="E2027" s="161" t="str">
        <f ca="1">IF(ISERROR($S2027),"",OFFSET('Smelter Reference List'!$D$4,$S2027-4,0)&amp;"")</f>
        <v/>
      </c>
      <c r="F2027" s="161" t="str">
        <f ca="1">IF(ISERROR($S2027),"",OFFSET('Smelter Reference List'!$E$4,$S2027-4,0))</f>
        <v/>
      </c>
      <c r="G2027" s="161" t="str">
        <f ca="1">IF(C2027=$U$4,"Enter smelter details", IF(ISERROR($S2027),"",OFFSET('Smelter Reference List'!$F$4,$S2027-4,0)))</f>
        <v/>
      </c>
      <c r="H2027" s="247" t="str">
        <f ca="1">IF(ISERROR($S2027),"",OFFSET('Smelter Reference List'!$G$4,$S2027-4,0))</f>
        <v/>
      </c>
      <c r="I2027" s="248" t="str">
        <f ca="1">IF(ISERROR($S2027),"",OFFSET('Smelter Reference List'!$H$4,$S2027-4,0))</f>
        <v/>
      </c>
      <c r="J2027" s="248" t="str">
        <f ca="1">IF(ISERROR($S2027),"",OFFSET('Smelter Reference List'!$I$4,$S2027-4,0))</f>
        <v/>
      </c>
      <c r="K2027" s="245"/>
      <c r="L2027" s="245"/>
      <c r="M2027" s="245"/>
      <c r="N2027" s="245"/>
      <c r="O2027" s="245"/>
      <c r="P2027" s="245"/>
      <c r="Q2027" s="246"/>
      <c r="R2027" s="233"/>
      <c r="S2027" s="234" t="e">
        <f>IF(C2027="",NA(),MATCH($B2027&amp;$C2027,'Smelter Reference List'!$J:$J,0))</f>
        <v>#N/A</v>
      </c>
      <c r="T2027" s="235"/>
      <c r="U2027" s="235">
        <f t="shared" ca="1" si="62"/>
        <v>0</v>
      </c>
      <c r="V2027" s="235"/>
      <c r="W2027" s="235"/>
      <c r="Y2027" s="228" t="str">
        <f t="shared" si="63"/>
        <v/>
      </c>
    </row>
    <row r="2028" spans="1:25" s="228" customFormat="1" ht="20.25">
      <c r="A2028" s="257"/>
      <c r="B2028" s="232" t="str">
        <f>IF(LEN(A2028)=0,"",INDEX('Smelter Reference List'!$A:$A,MATCH($A2028,'Smelter Reference List'!$E:$E,0)))</f>
        <v/>
      </c>
      <c r="C2028" s="297" t="str">
        <f>IF(LEN(A2028)=0,"",INDEX('Smelter Reference List'!$C:$C,MATCH($A2028,'Smelter Reference List'!$E:$E,0)))</f>
        <v/>
      </c>
      <c r="D2028" s="161" t="str">
        <f ca="1">IF(ISERROR($S2028),"",OFFSET('Smelter Reference List'!$C$4,$S2028-4,0)&amp;"")</f>
        <v/>
      </c>
      <c r="E2028" s="161" t="str">
        <f ca="1">IF(ISERROR($S2028),"",OFFSET('Smelter Reference List'!$D$4,$S2028-4,0)&amp;"")</f>
        <v/>
      </c>
      <c r="F2028" s="161" t="str">
        <f ca="1">IF(ISERROR($S2028),"",OFFSET('Smelter Reference List'!$E$4,$S2028-4,0))</f>
        <v/>
      </c>
      <c r="G2028" s="161" t="str">
        <f ca="1">IF(C2028=$U$4,"Enter smelter details", IF(ISERROR($S2028),"",OFFSET('Smelter Reference List'!$F$4,$S2028-4,0)))</f>
        <v/>
      </c>
      <c r="H2028" s="247" t="str">
        <f ca="1">IF(ISERROR($S2028),"",OFFSET('Smelter Reference List'!$G$4,$S2028-4,0))</f>
        <v/>
      </c>
      <c r="I2028" s="248" t="str">
        <f ca="1">IF(ISERROR($S2028),"",OFFSET('Smelter Reference List'!$H$4,$S2028-4,0))</f>
        <v/>
      </c>
      <c r="J2028" s="248" t="str">
        <f ca="1">IF(ISERROR($S2028),"",OFFSET('Smelter Reference List'!$I$4,$S2028-4,0))</f>
        <v/>
      </c>
      <c r="K2028" s="245"/>
      <c r="L2028" s="245"/>
      <c r="M2028" s="245"/>
      <c r="N2028" s="245"/>
      <c r="O2028" s="245"/>
      <c r="P2028" s="245"/>
      <c r="Q2028" s="246"/>
      <c r="R2028" s="233"/>
      <c r="S2028" s="234" t="e">
        <f>IF(C2028="",NA(),MATCH($B2028&amp;$C2028,'Smelter Reference List'!$J:$J,0))</f>
        <v>#N/A</v>
      </c>
      <c r="T2028" s="235"/>
      <c r="U2028" s="235">
        <f t="shared" ca="1" si="62"/>
        <v>0</v>
      </c>
      <c r="V2028" s="235"/>
      <c r="W2028" s="235"/>
      <c r="Y2028" s="228" t="str">
        <f t="shared" si="63"/>
        <v/>
      </c>
    </row>
    <row r="2029" spans="1:25" s="228" customFormat="1" ht="20.25">
      <c r="A2029" s="257"/>
      <c r="B2029" s="232" t="str">
        <f>IF(LEN(A2029)=0,"",INDEX('Smelter Reference List'!$A:$A,MATCH($A2029,'Smelter Reference List'!$E:$E,0)))</f>
        <v/>
      </c>
      <c r="C2029" s="297" t="str">
        <f>IF(LEN(A2029)=0,"",INDEX('Smelter Reference List'!$C:$C,MATCH($A2029,'Smelter Reference List'!$E:$E,0)))</f>
        <v/>
      </c>
      <c r="D2029" s="161" t="str">
        <f ca="1">IF(ISERROR($S2029),"",OFFSET('Smelter Reference List'!$C$4,$S2029-4,0)&amp;"")</f>
        <v/>
      </c>
      <c r="E2029" s="161" t="str">
        <f ca="1">IF(ISERROR($S2029),"",OFFSET('Smelter Reference List'!$D$4,$S2029-4,0)&amp;"")</f>
        <v/>
      </c>
      <c r="F2029" s="161" t="str">
        <f ca="1">IF(ISERROR($S2029),"",OFFSET('Smelter Reference List'!$E$4,$S2029-4,0))</f>
        <v/>
      </c>
      <c r="G2029" s="161" t="str">
        <f ca="1">IF(C2029=$U$4,"Enter smelter details", IF(ISERROR($S2029),"",OFFSET('Smelter Reference List'!$F$4,$S2029-4,0)))</f>
        <v/>
      </c>
      <c r="H2029" s="247" t="str">
        <f ca="1">IF(ISERROR($S2029),"",OFFSET('Smelter Reference List'!$G$4,$S2029-4,0))</f>
        <v/>
      </c>
      <c r="I2029" s="248" t="str">
        <f ca="1">IF(ISERROR($S2029),"",OFFSET('Smelter Reference List'!$H$4,$S2029-4,0))</f>
        <v/>
      </c>
      <c r="J2029" s="248" t="str">
        <f ca="1">IF(ISERROR($S2029),"",OFFSET('Smelter Reference List'!$I$4,$S2029-4,0))</f>
        <v/>
      </c>
      <c r="K2029" s="245"/>
      <c r="L2029" s="245"/>
      <c r="M2029" s="245"/>
      <c r="N2029" s="245"/>
      <c r="O2029" s="245"/>
      <c r="P2029" s="245"/>
      <c r="Q2029" s="246"/>
      <c r="R2029" s="233"/>
      <c r="S2029" s="234" t="e">
        <f>IF(C2029="",NA(),MATCH($B2029&amp;$C2029,'Smelter Reference List'!$J:$J,0))</f>
        <v>#N/A</v>
      </c>
      <c r="T2029" s="235"/>
      <c r="U2029" s="235">
        <f t="shared" ca="1" si="62"/>
        <v>0</v>
      </c>
      <c r="V2029" s="235"/>
      <c r="W2029" s="235"/>
      <c r="Y2029" s="228" t="str">
        <f t="shared" si="63"/>
        <v/>
      </c>
    </row>
    <row r="2030" spans="1:25" s="228" customFormat="1" ht="20.25">
      <c r="A2030" s="257"/>
      <c r="B2030" s="232" t="str">
        <f>IF(LEN(A2030)=0,"",INDEX('Smelter Reference List'!$A:$A,MATCH($A2030,'Smelter Reference List'!$E:$E,0)))</f>
        <v/>
      </c>
      <c r="C2030" s="297" t="str">
        <f>IF(LEN(A2030)=0,"",INDEX('Smelter Reference List'!$C:$C,MATCH($A2030,'Smelter Reference List'!$E:$E,0)))</f>
        <v/>
      </c>
      <c r="D2030" s="161" t="str">
        <f ca="1">IF(ISERROR($S2030),"",OFFSET('Smelter Reference List'!$C$4,$S2030-4,0)&amp;"")</f>
        <v/>
      </c>
      <c r="E2030" s="161" t="str">
        <f ca="1">IF(ISERROR($S2030),"",OFFSET('Smelter Reference List'!$D$4,$S2030-4,0)&amp;"")</f>
        <v/>
      </c>
      <c r="F2030" s="161" t="str">
        <f ca="1">IF(ISERROR($S2030),"",OFFSET('Smelter Reference List'!$E$4,$S2030-4,0))</f>
        <v/>
      </c>
      <c r="G2030" s="161" t="str">
        <f ca="1">IF(C2030=$U$4,"Enter smelter details", IF(ISERROR($S2030),"",OFFSET('Smelter Reference List'!$F$4,$S2030-4,0)))</f>
        <v/>
      </c>
      <c r="H2030" s="247" t="str">
        <f ca="1">IF(ISERROR($S2030),"",OFFSET('Smelter Reference List'!$G$4,$S2030-4,0))</f>
        <v/>
      </c>
      <c r="I2030" s="248" t="str">
        <f ca="1">IF(ISERROR($S2030),"",OFFSET('Smelter Reference List'!$H$4,$S2030-4,0))</f>
        <v/>
      </c>
      <c r="J2030" s="248" t="str">
        <f ca="1">IF(ISERROR($S2030),"",OFFSET('Smelter Reference List'!$I$4,$S2030-4,0))</f>
        <v/>
      </c>
      <c r="K2030" s="245"/>
      <c r="L2030" s="245"/>
      <c r="M2030" s="245"/>
      <c r="N2030" s="245"/>
      <c r="O2030" s="245"/>
      <c r="P2030" s="245"/>
      <c r="Q2030" s="246"/>
      <c r="R2030" s="233"/>
      <c r="S2030" s="234" t="e">
        <f>IF(C2030="",NA(),MATCH($B2030&amp;$C2030,'Smelter Reference List'!$J:$J,0))</f>
        <v>#N/A</v>
      </c>
      <c r="T2030" s="235"/>
      <c r="U2030" s="235">
        <f t="shared" ca="1" si="62"/>
        <v>0</v>
      </c>
      <c r="V2030" s="235"/>
      <c r="W2030" s="235"/>
      <c r="Y2030" s="228" t="str">
        <f t="shared" si="63"/>
        <v/>
      </c>
    </row>
    <row r="2031" spans="1:25" s="228" customFormat="1" ht="20.25">
      <c r="A2031" s="257"/>
      <c r="B2031" s="232" t="str">
        <f>IF(LEN(A2031)=0,"",INDEX('Smelter Reference List'!$A:$A,MATCH($A2031,'Smelter Reference List'!$E:$E,0)))</f>
        <v/>
      </c>
      <c r="C2031" s="297" t="str">
        <f>IF(LEN(A2031)=0,"",INDEX('Smelter Reference List'!$C:$C,MATCH($A2031,'Smelter Reference List'!$E:$E,0)))</f>
        <v/>
      </c>
      <c r="D2031" s="161" t="str">
        <f ca="1">IF(ISERROR($S2031),"",OFFSET('Smelter Reference List'!$C$4,$S2031-4,0)&amp;"")</f>
        <v/>
      </c>
      <c r="E2031" s="161" t="str">
        <f ca="1">IF(ISERROR($S2031),"",OFFSET('Smelter Reference List'!$D$4,$S2031-4,0)&amp;"")</f>
        <v/>
      </c>
      <c r="F2031" s="161" t="str">
        <f ca="1">IF(ISERROR($S2031),"",OFFSET('Smelter Reference List'!$E$4,$S2031-4,0))</f>
        <v/>
      </c>
      <c r="G2031" s="161" t="str">
        <f ca="1">IF(C2031=$U$4,"Enter smelter details", IF(ISERROR($S2031),"",OFFSET('Smelter Reference List'!$F$4,$S2031-4,0)))</f>
        <v/>
      </c>
      <c r="H2031" s="247" t="str">
        <f ca="1">IF(ISERROR($S2031),"",OFFSET('Smelter Reference List'!$G$4,$S2031-4,0))</f>
        <v/>
      </c>
      <c r="I2031" s="248" t="str">
        <f ca="1">IF(ISERROR($S2031),"",OFFSET('Smelter Reference List'!$H$4,$S2031-4,0))</f>
        <v/>
      </c>
      <c r="J2031" s="248" t="str">
        <f ca="1">IF(ISERROR($S2031),"",OFFSET('Smelter Reference List'!$I$4,$S2031-4,0))</f>
        <v/>
      </c>
      <c r="K2031" s="245"/>
      <c r="L2031" s="245"/>
      <c r="M2031" s="245"/>
      <c r="N2031" s="245"/>
      <c r="O2031" s="245"/>
      <c r="P2031" s="245"/>
      <c r="Q2031" s="246"/>
      <c r="R2031" s="233"/>
      <c r="S2031" s="234" t="e">
        <f>IF(C2031="",NA(),MATCH($B2031&amp;$C2031,'Smelter Reference List'!$J:$J,0))</f>
        <v>#N/A</v>
      </c>
      <c r="T2031" s="235"/>
      <c r="U2031" s="235">
        <f t="shared" ca="1" si="62"/>
        <v>0</v>
      </c>
      <c r="V2031" s="235"/>
      <c r="W2031" s="235"/>
      <c r="Y2031" s="228" t="str">
        <f t="shared" si="63"/>
        <v/>
      </c>
    </row>
    <row r="2032" spans="1:25" s="228" customFormat="1" ht="20.25">
      <c r="A2032" s="257"/>
      <c r="B2032" s="232" t="str">
        <f>IF(LEN(A2032)=0,"",INDEX('Smelter Reference List'!$A:$A,MATCH($A2032,'Smelter Reference List'!$E:$E,0)))</f>
        <v/>
      </c>
      <c r="C2032" s="297" t="str">
        <f>IF(LEN(A2032)=0,"",INDEX('Smelter Reference List'!$C:$C,MATCH($A2032,'Smelter Reference List'!$E:$E,0)))</f>
        <v/>
      </c>
      <c r="D2032" s="161" t="str">
        <f ca="1">IF(ISERROR($S2032),"",OFFSET('Smelter Reference List'!$C$4,$S2032-4,0)&amp;"")</f>
        <v/>
      </c>
      <c r="E2032" s="161" t="str">
        <f ca="1">IF(ISERROR($S2032),"",OFFSET('Smelter Reference List'!$D$4,$S2032-4,0)&amp;"")</f>
        <v/>
      </c>
      <c r="F2032" s="161" t="str">
        <f ca="1">IF(ISERROR($S2032),"",OFFSET('Smelter Reference List'!$E$4,$S2032-4,0))</f>
        <v/>
      </c>
      <c r="G2032" s="161" t="str">
        <f ca="1">IF(C2032=$U$4,"Enter smelter details", IF(ISERROR($S2032),"",OFFSET('Smelter Reference List'!$F$4,$S2032-4,0)))</f>
        <v/>
      </c>
      <c r="H2032" s="247" t="str">
        <f ca="1">IF(ISERROR($S2032),"",OFFSET('Smelter Reference List'!$G$4,$S2032-4,0))</f>
        <v/>
      </c>
      <c r="I2032" s="248" t="str">
        <f ca="1">IF(ISERROR($S2032),"",OFFSET('Smelter Reference List'!$H$4,$S2032-4,0))</f>
        <v/>
      </c>
      <c r="J2032" s="248" t="str">
        <f ca="1">IF(ISERROR($S2032),"",OFFSET('Smelter Reference List'!$I$4,$S2032-4,0))</f>
        <v/>
      </c>
      <c r="K2032" s="245"/>
      <c r="L2032" s="245"/>
      <c r="M2032" s="245"/>
      <c r="N2032" s="245"/>
      <c r="O2032" s="245"/>
      <c r="P2032" s="245"/>
      <c r="Q2032" s="246"/>
      <c r="R2032" s="233"/>
      <c r="S2032" s="234" t="e">
        <f>IF(C2032="",NA(),MATCH($B2032&amp;$C2032,'Smelter Reference List'!$J:$J,0))</f>
        <v>#N/A</v>
      </c>
      <c r="T2032" s="235"/>
      <c r="U2032" s="235">
        <f t="shared" ca="1" si="62"/>
        <v>0</v>
      </c>
      <c r="V2032" s="235"/>
      <c r="W2032" s="235"/>
      <c r="Y2032" s="228" t="str">
        <f t="shared" si="63"/>
        <v/>
      </c>
    </row>
    <row r="2033" spans="1:25" s="228" customFormat="1" ht="20.25">
      <c r="A2033" s="257"/>
      <c r="B2033" s="232" t="str">
        <f>IF(LEN(A2033)=0,"",INDEX('Smelter Reference List'!$A:$A,MATCH($A2033,'Smelter Reference List'!$E:$E,0)))</f>
        <v/>
      </c>
      <c r="C2033" s="297" t="str">
        <f>IF(LEN(A2033)=0,"",INDEX('Smelter Reference List'!$C:$C,MATCH($A2033,'Smelter Reference List'!$E:$E,0)))</f>
        <v/>
      </c>
      <c r="D2033" s="161" t="str">
        <f ca="1">IF(ISERROR($S2033),"",OFFSET('Smelter Reference List'!$C$4,$S2033-4,0)&amp;"")</f>
        <v/>
      </c>
      <c r="E2033" s="161" t="str">
        <f ca="1">IF(ISERROR($S2033),"",OFFSET('Smelter Reference List'!$D$4,$S2033-4,0)&amp;"")</f>
        <v/>
      </c>
      <c r="F2033" s="161" t="str">
        <f ca="1">IF(ISERROR($S2033),"",OFFSET('Smelter Reference List'!$E$4,$S2033-4,0))</f>
        <v/>
      </c>
      <c r="G2033" s="161" t="str">
        <f ca="1">IF(C2033=$U$4,"Enter smelter details", IF(ISERROR($S2033),"",OFFSET('Smelter Reference List'!$F$4,$S2033-4,0)))</f>
        <v/>
      </c>
      <c r="H2033" s="247" t="str">
        <f ca="1">IF(ISERROR($S2033),"",OFFSET('Smelter Reference List'!$G$4,$S2033-4,0))</f>
        <v/>
      </c>
      <c r="I2033" s="248" t="str">
        <f ca="1">IF(ISERROR($S2033),"",OFFSET('Smelter Reference List'!$H$4,$S2033-4,0))</f>
        <v/>
      </c>
      <c r="J2033" s="248" t="str">
        <f ca="1">IF(ISERROR($S2033),"",OFFSET('Smelter Reference List'!$I$4,$S2033-4,0))</f>
        <v/>
      </c>
      <c r="K2033" s="245"/>
      <c r="L2033" s="245"/>
      <c r="M2033" s="245"/>
      <c r="N2033" s="245"/>
      <c r="O2033" s="245"/>
      <c r="P2033" s="245"/>
      <c r="Q2033" s="246"/>
      <c r="R2033" s="233"/>
      <c r="S2033" s="234" t="e">
        <f>IF(C2033="",NA(),MATCH($B2033&amp;$C2033,'Smelter Reference List'!$J:$J,0))</f>
        <v>#N/A</v>
      </c>
      <c r="T2033" s="235"/>
      <c r="U2033" s="235">
        <f t="shared" ca="1" si="62"/>
        <v>0</v>
      </c>
      <c r="V2033" s="235"/>
      <c r="W2033" s="235"/>
      <c r="Y2033" s="228" t="str">
        <f t="shared" si="63"/>
        <v/>
      </c>
    </row>
    <row r="2034" spans="1:25" s="228" customFormat="1" ht="20.25">
      <c r="A2034" s="257"/>
      <c r="B2034" s="232" t="str">
        <f>IF(LEN(A2034)=0,"",INDEX('Smelter Reference List'!$A:$A,MATCH($A2034,'Smelter Reference List'!$E:$E,0)))</f>
        <v/>
      </c>
      <c r="C2034" s="297" t="str">
        <f>IF(LEN(A2034)=0,"",INDEX('Smelter Reference List'!$C:$C,MATCH($A2034,'Smelter Reference List'!$E:$E,0)))</f>
        <v/>
      </c>
      <c r="D2034" s="161" t="str">
        <f ca="1">IF(ISERROR($S2034),"",OFFSET('Smelter Reference List'!$C$4,$S2034-4,0)&amp;"")</f>
        <v/>
      </c>
      <c r="E2034" s="161" t="str">
        <f ca="1">IF(ISERROR($S2034),"",OFFSET('Smelter Reference List'!$D$4,$S2034-4,0)&amp;"")</f>
        <v/>
      </c>
      <c r="F2034" s="161" t="str">
        <f ca="1">IF(ISERROR($S2034),"",OFFSET('Smelter Reference List'!$E$4,$S2034-4,0))</f>
        <v/>
      </c>
      <c r="G2034" s="161" t="str">
        <f ca="1">IF(C2034=$U$4,"Enter smelter details", IF(ISERROR($S2034),"",OFFSET('Smelter Reference List'!$F$4,$S2034-4,0)))</f>
        <v/>
      </c>
      <c r="H2034" s="247" t="str">
        <f ca="1">IF(ISERROR($S2034),"",OFFSET('Smelter Reference List'!$G$4,$S2034-4,0))</f>
        <v/>
      </c>
      <c r="I2034" s="248" t="str">
        <f ca="1">IF(ISERROR($S2034),"",OFFSET('Smelter Reference List'!$H$4,$S2034-4,0))</f>
        <v/>
      </c>
      <c r="J2034" s="248" t="str">
        <f ca="1">IF(ISERROR($S2034),"",OFFSET('Smelter Reference List'!$I$4,$S2034-4,0))</f>
        <v/>
      </c>
      <c r="K2034" s="245"/>
      <c r="L2034" s="245"/>
      <c r="M2034" s="245"/>
      <c r="N2034" s="245"/>
      <c r="O2034" s="245"/>
      <c r="P2034" s="245"/>
      <c r="Q2034" s="246"/>
      <c r="R2034" s="233"/>
      <c r="S2034" s="234" t="e">
        <f>IF(C2034="",NA(),MATCH($B2034&amp;$C2034,'Smelter Reference List'!$J:$J,0))</f>
        <v>#N/A</v>
      </c>
      <c r="T2034" s="235"/>
      <c r="U2034" s="235">
        <f t="shared" ca="1" si="62"/>
        <v>0</v>
      </c>
      <c r="V2034" s="235"/>
      <c r="W2034" s="235"/>
      <c r="Y2034" s="228" t="str">
        <f t="shared" si="63"/>
        <v/>
      </c>
    </row>
    <row r="2035" spans="1:25" s="228" customFormat="1" ht="20.25">
      <c r="A2035" s="257"/>
      <c r="B2035" s="232" t="str">
        <f>IF(LEN(A2035)=0,"",INDEX('Smelter Reference List'!$A:$A,MATCH($A2035,'Smelter Reference List'!$E:$E,0)))</f>
        <v/>
      </c>
      <c r="C2035" s="297" t="str">
        <f>IF(LEN(A2035)=0,"",INDEX('Smelter Reference List'!$C:$C,MATCH($A2035,'Smelter Reference List'!$E:$E,0)))</f>
        <v/>
      </c>
      <c r="D2035" s="161" t="str">
        <f ca="1">IF(ISERROR($S2035),"",OFFSET('Smelter Reference List'!$C$4,$S2035-4,0)&amp;"")</f>
        <v/>
      </c>
      <c r="E2035" s="161" t="str">
        <f ca="1">IF(ISERROR($S2035),"",OFFSET('Smelter Reference List'!$D$4,$S2035-4,0)&amp;"")</f>
        <v/>
      </c>
      <c r="F2035" s="161" t="str">
        <f ca="1">IF(ISERROR($S2035),"",OFFSET('Smelter Reference List'!$E$4,$S2035-4,0))</f>
        <v/>
      </c>
      <c r="G2035" s="161" t="str">
        <f ca="1">IF(C2035=$U$4,"Enter smelter details", IF(ISERROR($S2035),"",OFFSET('Smelter Reference List'!$F$4,$S2035-4,0)))</f>
        <v/>
      </c>
      <c r="H2035" s="247" t="str">
        <f ca="1">IF(ISERROR($S2035),"",OFFSET('Smelter Reference List'!$G$4,$S2035-4,0))</f>
        <v/>
      </c>
      <c r="I2035" s="248" t="str">
        <f ca="1">IF(ISERROR($S2035),"",OFFSET('Smelter Reference List'!$H$4,$S2035-4,0))</f>
        <v/>
      </c>
      <c r="J2035" s="248" t="str">
        <f ca="1">IF(ISERROR($S2035),"",OFFSET('Smelter Reference List'!$I$4,$S2035-4,0))</f>
        <v/>
      </c>
      <c r="K2035" s="245"/>
      <c r="L2035" s="245"/>
      <c r="M2035" s="245"/>
      <c r="N2035" s="245"/>
      <c r="O2035" s="245"/>
      <c r="P2035" s="245"/>
      <c r="Q2035" s="246"/>
      <c r="R2035" s="233"/>
      <c r="S2035" s="234" t="e">
        <f>IF(C2035="",NA(),MATCH($B2035&amp;$C2035,'Smelter Reference List'!$J:$J,0))</f>
        <v>#N/A</v>
      </c>
      <c r="T2035" s="235"/>
      <c r="U2035" s="235">
        <f t="shared" ca="1" si="62"/>
        <v>0</v>
      </c>
      <c r="V2035" s="235"/>
      <c r="W2035" s="235"/>
      <c r="Y2035" s="228" t="str">
        <f t="shared" si="63"/>
        <v/>
      </c>
    </row>
    <row r="2036" spans="1:25" s="228" customFormat="1" ht="20.25">
      <c r="A2036" s="257"/>
      <c r="B2036" s="232" t="str">
        <f>IF(LEN(A2036)=0,"",INDEX('Smelter Reference List'!$A:$A,MATCH($A2036,'Smelter Reference List'!$E:$E,0)))</f>
        <v/>
      </c>
      <c r="C2036" s="297" t="str">
        <f>IF(LEN(A2036)=0,"",INDEX('Smelter Reference List'!$C:$C,MATCH($A2036,'Smelter Reference List'!$E:$E,0)))</f>
        <v/>
      </c>
      <c r="D2036" s="161" t="str">
        <f ca="1">IF(ISERROR($S2036),"",OFFSET('Smelter Reference List'!$C$4,$S2036-4,0)&amp;"")</f>
        <v/>
      </c>
      <c r="E2036" s="161" t="str">
        <f ca="1">IF(ISERROR($S2036),"",OFFSET('Smelter Reference List'!$D$4,$S2036-4,0)&amp;"")</f>
        <v/>
      </c>
      <c r="F2036" s="161" t="str">
        <f ca="1">IF(ISERROR($S2036),"",OFFSET('Smelter Reference List'!$E$4,$S2036-4,0))</f>
        <v/>
      </c>
      <c r="G2036" s="161" t="str">
        <f ca="1">IF(C2036=$U$4,"Enter smelter details", IF(ISERROR($S2036),"",OFFSET('Smelter Reference List'!$F$4,$S2036-4,0)))</f>
        <v/>
      </c>
      <c r="H2036" s="247" t="str">
        <f ca="1">IF(ISERROR($S2036),"",OFFSET('Smelter Reference List'!$G$4,$S2036-4,0))</f>
        <v/>
      </c>
      <c r="I2036" s="248" t="str">
        <f ca="1">IF(ISERROR($S2036),"",OFFSET('Smelter Reference List'!$H$4,$S2036-4,0))</f>
        <v/>
      </c>
      <c r="J2036" s="248" t="str">
        <f ca="1">IF(ISERROR($S2036),"",OFFSET('Smelter Reference List'!$I$4,$S2036-4,0))</f>
        <v/>
      </c>
      <c r="K2036" s="245"/>
      <c r="L2036" s="245"/>
      <c r="M2036" s="245"/>
      <c r="N2036" s="245"/>
      <c r="O2036" s="245"/>
      <c r="P2036" s="245"/>
      <c r="Q2036" s="246"/>
      <c r="R2036" s="233"/>
      <c r="S2036" s="234" t="e">
        <f>IF(C2036="",NA(),MATCH($B2036&amp;$C2036,'Smelter Reference List'!$J:$J,0))</f>
        <v>#N/A</v>
      </c>
      <c r="T2036" s="235"/>
      <c r="U2036" s="235">
        <f t="shared" ca="1" si="62"/>
        <v>0</v>
      </c>
      <c r="V2036" s="235"/>
      <c r="W2036" s="235"/>
      <c r="Y2036" s="228" t="str">
        <f t="shared" si="63"/>
        <v/>
      </c>
    </row>
    <row r="2037" spans="1:25" s="228" customFormat="1" ht="20.25">
      <c r="A2037" s="257"/>
      <c r="B2037" s="232" t="str">
        <f>IF(LEN(A2037)=0,"",INDEX('Smelter Reference List'!$A:$A,MATCH($A2037,'Smelter Reference List'!$E:$E,0)))</f>
        <v/>
      </c>
      <c r="C2037" s="297" t="str">
        <f>IF(LEN(A2037)=0,"",INDEX('Smelter Reference List'!$C:$C,MATCH($A2037,'Smelter Reference List'!$E:$E,0)))</f>
        <v/>
      </c>
      <c r="D2037" s="161" t="str">
        <f ca="1">IF(ISERROR($S2037),"",OFFSET('Smelter Reference List'!$C$4,$S2037-4,0)&amp;"")</f>
        <v/>
      </c>
      <c r="E2037" s="161" t="str">
        <f ca="1">IF(ISERROR($S2037),"",OFFSET('Smelter Reference List'!$D$4,$S2037-4,0)&amp;"")</f>
        <v/>
      </c>
      <c r="F2037" s="161" t="str">
        <f ca="1">IF(ISERROR($S2037),"",OFFSET('Smelter Reference List'!$E$4,$S2037-4,0))</f>
        <v/>
      </c>
      <c r="G2037" s="161" t="str">
        <f ca="1">IF(C2037=$U$4,"Enter smelter details", IF(ISERROR($S2037),"",OFFSET('Smelter Reference List'!$F$4,$S2037-4,0)))</f>
        <v/>
      </c>
      <c r="H2037" s="247" t="str">
        <f ca="1">IF(ISERROR($S2037),"",OFFSET('Smelter Reference List'!$G$4,$S2037-4,0))</f>
        <v/>
      </c>
      <c r="I2037" s="248" t="str">
        <f ca="1">IF(ISERROR($S2037),"",OFFSET('Smelter Reference List'!$H$4,$S2037-4,0))</f>
        <v/>
      </c>
      <c r="J2037" s="248" t="str">
        <f ca="1">IF(ISERROR($S2037),"",OFFSET('Smelter Reference List'!$I$4,$S2037-4,0))</f>
        <v/>
      </c>
      <c r="K2037" s="245"/>
      <c r="L2037" s="245"/>
      <c r="M2037" s="245"/>
      <c r="N2037" s="245"/>
      <c r="O2037" s="245"/>
      <c r="P2037" s="245"/>
      <c r="Q2037" s="246"/>
      <c r="R2037" s="233"/>
      <c r="S2037" s="234" t="e">
        <f>IF(C2037="",NA(),MATCH($B2037&amp;$C2037,'Smelter Reference List'!$J:$J,0))</f>
        <v>#N/A</v>
      </c>
      <c r="T2037" s="235"/>
      <c r="U2037" s="235">
        <f t="shared" ca="1" si="62"/>
        <v>0</v>
      </c>
      <c r="V2037" s="235"/>
      <c r="W2037" s="235"/>
      <c r="Y2037" s="228" t="str">
        <f t="shared" si="63"/>
        <v/>
      </c>
    </row>
    <row r="2038" spans="1:25" s="228" customFormat="1" ht="20.25">
      <c r="A2038" s="257"/>
      <c r="B2038" s="232" t="str">
        <f>IF(LEN(A2038)=0,"",INDEX('Smelter Reference List'!$A:$A,MATCH($A2038,'Smelter Reference List'!$E:$E,0)))</f>
        <v/>
      </c>
      <c r="C2038" s="297" t="str">
        <f>IF(LEN(A2038)=0,"",INDEX('Smelter Reference List'!$C:$C,MATCH($A2038,'Smelter Reference List'!$E:$E,0)))</f>
        <v/>
      </c>
      <c r="D2038" s="161" t="str">
        <f ca="1">IF(ISERROR($S2038),"",OFFSET('Smelter Reference List'!$C$4,$S2038-4,0)&amp;"")</f>
        <v/>
      </c>
      <c r="E2038" s="161" t="str">
        <f ca="1">IF(ISERROR($S2038),"",OFFSET('Smelter Reference List'!$D$4,$S2038-4,0)&amp;"")</f>
        <v/>
      </c>
      <c r="F2038" s="161" t="str">
        <f ca="1">IF(ISERROR($S2038),"",OFFSET('Smelter Reference List'!$E$4,$S2038-4,0))</f>
        <v/>
      </c>
      <c r="G2038" s="161" t="str">
        <f ca="1">IF(C2038=$U$4,"Enter smelter details", IF(ISERROR($S2038),"",OFFSET('Smelter Reference List'!$F$4,$S2038-4,0)))</f>
        <v/>
      </c>
      <c r="H2038" s="247" t="str">
        <f ca="1">IF(ISERROR($S2038),"",OFFSET('Smelter Reference List'!$G$4,$S2038-4,0))</f>
        <v/>
      </c>
      <c r="I2038" s="248" t="str">
        <f ca="1">IF(ISERROR($S2038),"",OFFSET('Smelter Reference List'!$H$4,$S2038-4,0))</f>
        <v/>
      </c>
      <c r="J2038" s="248" t="str">
        <f ca="1">IF(ISERROR($S2038),"",OFFSET('Smelter Reference List'!$I$4,$S2038-4,0))</f>
        <v/>
      </c>
      <c r="K2038" s="245"/>
      <c r="L2038" s="245"/>
      <c r="M2038" s="245"/>
      <c r="N2038" s="245"/>
      <c r="O2038" s="245"/>
      <c r="P2038" s="245"/>
      <c r="Q2038" s="246"/>
      <c r="R2038" s="233"/>
      <c r="S2038" s="234" t="e">
        <f>IF(C2038="",NA(),MATCH($B2038&amp;$C2038,'Smelter Reference List'!$J:$J,0))</f>
        <v>#N/A</v>
      </c>
      <c r="T2038" s="235"/>
      <c r="U2038" s="235">
        <f t="shared" ca="1" si="62"/>
        <v>0</v>
      </c>
      <c r="V2038" s="235"/>
      <c r="W2038" s="235"/>
      <c r="Y2038" s="228" t="str">
        <f t="shared" si="63"/>
        <v/>
      </c>
    </row>
    <row r="2039" spans="1:25" s="228" customFormat="1" ht="20.25">
      <c r="A2039" s="257"/>
      <c r="B2039" s="232" t="str">
        <f>IF(LEN(A2039)=0,"",INDEX('Smelter Reference List'!$A:$A,MATCH($A2039,'Smelter Reference List'!$E:$E,0)))</f>
        <v/>
      </c>
      <c r="C2039" s="297" t="str">
        <f>IF(LEN(A2039)=0,"",INDEX('Smelter Reference List'!$C:$C,MATCH($A2039,'Smelter Reference List'!$E:$E,0)))</f>
        <v/>
      </c>
      <c r="D2039" s="161" t="str">
        <f ca="1">IF(ISERROR($S2039),"",OFFSET('Smelter Reference List'!$C$4,$S2039-4,0)&amp;"")</f>
        <v/>
      </c>
      <c r="E2039" s="161" t="str">
        <f ca="1">IF(ISERROR($S2039),"",OFFSET('Smelter Reference List'!$D$4,$S2039-4,0)&amp;"")</f>
        <v/>
      </c>
      <c r="F2039" s="161" t="str">
        <f ca="1">IF(ISERROR($S2039),"",OFFSET('Smelter Reference List'!$E$4,$S2039-4,0))</f>
        <v/>
      </c>
      <c r="G2039" s="161" t="str">
        <f ca="1">IF(C2039=$U$4,"Enter smelter details", IF(ISERROR($S2039),"",OFFSET('Smelter Reference List'!$F$4,$S2039-4,0)))</f>
        <v/>
      </c>
      <c r="H2039" s="247" t="str">
        <f ca="1">IF(ISERROR($S2039),"",OFFSET('Smelter Reference List'!$G$4,$S2039-4,0))</f>
        <v/>
      </c>
      <c r="I2039" s="248" t="str">
        <f ca="1">IF(ISERROR($S2039),"",OFFSET('Smelter Reference List'!$H$4,$S2039-4,0))</f>
        <v/>
      </c>
      <c r="J2039" s="248" t="str">
        <f ca="1">IF(ISERROR($S2039),"",OFFSET('Smelter Reference List'!$I$4,$S2039-4,0))</f>
        <v/>
      </c>
      <c r="K2039" s="245"/>
      <c r="L2039" s="245"/>
      <c r="M2039" s="245"/>
      <c r="N2039" s="245"/>
      <c r="O2039" s="245"/>
      <c r="P2039" s="245"/>
      <c r="Q2039" s="246"/>
      <c r="R2039" s="233"/>
      <c r="S2039" s="234" t="e">
        <f>IF(C2039="",NA(),MATCH($B2039&amp;$C2039,'Smelter Reference List'!$J:$J,0))</f>
        <v>#N/A</v>
      </c>
      <c r="T2039" s="235"/>
      <c r="U2039" s="235">
        <f t="shared" ca="1" si="62"/>
        <v>0</v>
      </c>
      <c r="V2039" s="235"/>
      <c r="W2039" s="235"/>
      <c r="Y2039" s="228" t="str">
        <f t="shared" si="63"/>
        <v/>
      </c>
    </row>
    <row r="2040" spans="1:25" s="228" customFormat="1" ht="20.25">
      <c r="A2040" s="257"/>
      <c r="B2040" s="232" t="str">
        <f>IF(LEN(A2040)=0,"",INDEX('Smelter Reference List'!$A:$A,MATCH($A2040,'Smelter Reference List'!$E:$E,0)))</f>
        <v/>
      </c>
      <c r="C2040" s="297" t="str">
        <f>IF(LEN(A2040)=0,"",INDEX('Smelter Reference List'!$C:$C,MATCH($A2040,'Smelter Reference List'!$E:$E,0)))</f>
        <v/>
      </c>
      <c r="D2040" s="161" t="str">
        <f ca="1">IF(ISERROR($S2040),"",OFFSET('Smelter Reference List'!$C$4,$S2040-4,0)&amp;"")</f>
        <v/>
      </c>
      <c r="E2040" s="161" t="str">
        <f ca="1">IF(ISERROR($S2040),"",OFFSET('Smelter Reference List'!$D$4,$S2040-4,0)&amp;"")</f>
        <v/>
      </c>
      <c r="F2040" s="161" t="str">
        <f ca="1">IF(ISERROR($S2040),"",OFFSET('Smelter Reference List'!$E$4,$S2040-4,0))</f>
        <v/>
      </c>
      <c r="G2040" s="161" t="str">
        <f ca="1">IF(C2040=$U$4,"Enter smelter details", IF(ISERROR($S2040),"",OFFSET('Smelter Reference List'!$F$4,$S2040-4,0)))</f>
        <v/>
      </c>
      <c r="H2040" s="247" t="str">
        <f ca="1">IF(ISERROR($S2040),"",OFFSET('Smelter Reference List'!$G$4,$S2040-4,0))</f>
        <v/>
      </c>
      <c r="I2040" s="248" t="str">
        <f ca="1">IF(ISERROR($S2040),"",OFFSET('Smelter Reference List'!$H$4,$S2040-4,0))</f>
        <v/>
      </c>
      <c r="J2040" s="248" t="str">
        <f ca="1">IF(ISERROR($S2040),"",OFFSET('Smelter Reference List'!$I$4,$S2040-4,0))</f>
        <v/>
      </c>
      <c r="K2040" s="245"/>
      <c r="L2040" s="245"/>
      <c r="M2040" s="245"/>
      <c r="N2040" s="245"/>
      <c r="O2040" s="245"/>
      <c r="P2040" s="245"/>
      <c r="Q2040" s="246"/>
      <c r="R2040" s="233"/>
      <c r="S2040" s="234" t="e">
        <f>IF(C2040="",NA(),MATCH($B2040&amp;$C2040,'Smelter Reference List'!$J:$J,0))</f>
        <v>#N/A</v>
      </c>
      <c r="T2040" s="235"/>
      <c r="U2040" s="235">
        <f t="shared" ca="1" si="62"/>
        <v>0</v>
      </c>
      <c r="V2040" s="235"/>
      <c r="W2040" s="235"/>
      <c r="Y2040" s="228" t="str">
        <f t="shared" si="63"/>
        <v/>
      </c>
    </row>
    <row r="2041" spans="1:25" s="228" customFormat="1" ht="20.25">
      <c r="A2041" s="257"/>
      <c r="B2041" s="232" t="str">
        <f>IF(LEN(A2041)=0,"",INDEX('Smelter Reference List'!$A:$A,MATCH($A2041,'Smelter Reference List'!$E:$E,0)))</f>
        <v/>
      </c>
      <c r="C2041" s="297" t="str">
        <f>IF(LEN(A2041)=0,"",INDEX('Smelter Reference List'!$C:$C,MATCH($A2041,'Smelter Reference List'!$E:$E,0)))</f>
        <v/>
      </c>
      <c r="D2041" s="161" t="str">
        <f ca="1">IF(ISERROR($S2041),"",OFFSET('Smelter Reference List'!$C$4,$S2041-4,0)&amp;"")</f>
        <v/>
      </c>
      <c r="E2041" s="161" t="str">
        <f ca="1">IF(ISERROR($S2041),"",OFFSET('Smelter Reference List'!$D$4,$S2041-4,0)&amp;"")</f>
        <v/>
      </c>
      <c r="F2041" s="161" t="str">
        <f ca="1">IF(ISERROR($S2041),"",OFFSET('Smelter Reference List'!$E$4,$S2041-4,0))</f>
        <v/>
      </c>
      <c r="G2041" s="161" t="str">
        <f ca="1">IF(C2041=$U$4,"Enter smelter details", IF(ISERROR($S2041),"",OFFSET('Smelter Reference List'!$F$4,$S2041-4,0)))</f>
        <v/>
      </c>
      <c r="H2041" s="247" t="str">
        <f ca="1">IF(ISERROR($S2041),"",OFFSET('Smelter Reference List'!$G$4,$S2041-4,0))</f>
        <v/>
      </c>
      <c r="I2041" s="248" t="str">
        <f ca="1">IF(ISERROR($S2041),"",OFFSET('Smelter Reference List'!$H$4,$S2041-4,0))</f>
        <v/>
      </c>
      <c r="J2041" s="248" t="str">
        <f ca="1">IF(ISERROR($S2041),"",OFFSET('Smelter Reference List'!$I$4,$S2041-4,0))</f>
        <v/>
      </c>
      <c r="K2041" s="245"/>
      <c r="L2041" s="245"/>
      <c r="M2041" s="245"/>
      <c r="N2041" s="245"/>
      <c r="O2041" s="245"/>
      <c r="P2041" s="245"/>
      <c r="Q2041" s="246"/>
      <c r="R2041" s="233"/>
      <c r="S2041" s="234" t="e">
        <f>IF(C2041="",NA(),MATCH($B2041&amp;$C2041,'Smelter Reference List'!$J:$J,0))</f>
        <v>#N/A</v>
      </c>
      <c r="T2041" s="235"/>
      <c r="U2041" s="235">
        <f t="shared" ca="1" si="62"/>
        <v>0</v>
      </c>
      <c r="V2041" s="235"/>
      <c r="W2041" s="235"/>
      <c r="Y2041" s="228" t="str">
        <f t="shared" si="63"/>
        <v/>
      </c>
    </row>
    <row r="2042" spans="1:25" s="228" customFormat="1" ht="20.25">
      <c r="A2042" s="257"/>
      <c r="B2042" s="232" t="str">
        <f>IF(LEN(A2042)=0,"",INDEX('Smelter Reference List'!$A:$A,MATCH($A2042,'Smelter Reference List'!$E:$E,0)))</f>
        <v/>
      </c>
      <c r="C2042" s="297" t="str">
        <f>IF(LEN(A2042)=0,"",INDEX('Smelter Reference List'!$C:$C,MATCH($A2042,'Smelter Reference List'!$E:$E,0)))</f>
        <v/>
      </c>
      <c r="D2042" s="161" t="str">
        <f ca="1">IF(ISERROR($S2042),"",OFFSET('Smelter Reference List'!$C$4,$S2042-4,0)&amp;"")</f>
        <v/>
      </c>
      <c r="E2042" s="161" t="str">
        <f ca="1">IF(ISERROR($S2042),"",OFFSET('Smelter Reference List'!$D$4,$S2042-4,0)&amp;"")</f>
        <v/>
      </c>
      <c r="F2042" s="161" t="str">
        <f ca="1">IF(ISERROR($S2042),"",OFFSET('Smelter Reference List'!$E$4,$S2042-4,0))</f>
        <v/>
      </c>
      <c r="G2042" s="161" t="str">
        <f ca="1">IF(C2042=$U$4,"Enter smelter details", IF(ISERROR($S2042),"",OFFSET('Smelter Reference List'!$F$4,$S2042-4,0)))</f>
        <v/>
      </c>
      <c r="H2042" s="247" t="str">
        <f ca="1">IF(ISERROR($S2042),"",OFFSET('Smelter Reference List'!$G$4,$S2042-4,0))</f>
        <v/>
      </c>
      <c r="I2042" s="248" t="str">
        <f ca="1">IF(ISERROR($S2042),"",OFFSET('Smelter Reference List'!$H$4,$S2042-4,0))</f>
        <v/>
      </c>
      <c r="J2042" s="248" t="str">
        <f ca="1">IF(ISERROR($S2042),"",OFFSET('Smelter Reference List'!$I$4,$S2042-4,0))</f>
        <v/>
      </c>
      <c r="K2042" s="245"/>
      <c r="L2042" s="245"/>
      <c r="M2042" s="245"/>
      <c r="N2042" s="245"/>
      <c r="O2042" s="245"/>
      <c r="P2042" s="245"/>
      <c r="Q2042" s="246"/>
      <c r="R2042" s="233"/>
      <c r="S2042" s="234" t="e">
        <f>IF(C2042="",NA(),MATCH($B2042&amp;$C2042,'Smelter Reference List'!$J:$J,0))</f>
        <v>#N/A</v>
      </c>
      <c r="T2042" s="235"/>
      <c r="U2042" s="235">
        <f t="shared" ca="1" si="62"/>
        <v>0</v>
      </c>
      <c r="V2042" s="235"/>
      <c r="W2042" s="235"/>
      <c r="Y2042" s="228" t="str">
        <f t="shared" si="63"/>
        <v/>
      </c>
    </row>
    <row r="2043" spans="1:25" s="228" customFormat="1" ht="20.25">
      <c r="A2043" s="257"/>
      <c r="B2043" s="232" t="str">
        <f>IF(LEN(A2043)=0,"",INDEX('Smelter Reference List'!$A:$A,MATCH($A2043,'Smelter Reference List'!$E:$E,0)))</f>
        <v/>
      </c>
      <c r="C2043" s="297" t="str">
        <f>IF(LEN(A2043)=0,"",INDEX('Smelter Reference List'!$C:$C,MATCH($A2043,'Smelter Reference List'!$E:$E,0)))</f>
        <v/>
      </c>
      <c r="D2043" s="161" t="str">
        <f ca="1">IF(ISERROR($S2043),"",OFFSET('Smelter Reference List'!$C$4,$S2043-4,0)&amp;"")</f>
        <v/>
      </c>
      <c r="E2043" s="161" t="str">
        <f ca="1">IF(ISERROR($S2043),"",OFFSET('Smelter Reference List'!$D$4,$S2043-4,0)&amp;"")</f>
        <v/>
      </c>
      <c r="F2043" s="161" t="str">
        <f ca="1">IF(ISERROR($S2043),"",OFFSET('Smelter Reference List'!$E$4,$S2043-4,0))</f>
        <v/>
      </c>
      <c r="G2043" s="161" t="str">
        <f ca="1">IF(C2043=$U$4,"Enter smelter details", IF(ISERROR($S2043),"",OFFSET('Smelter Reference List'!$F$4,$S2043-4,0)))</f>
        <v/>
      </c>
      <c r="H2043" s="247" t="str">
        <f ca="1">IF(ISERROR($S2043),"",OFFSET('Smelter Reference List'!$G$4,$S2043-4,0))</f>
        <v/>
      </c>
      <c r="I2043" s="248" t="str">
        <f ca="1">IF(ISERROR($S2043),"",OFFSET('Smelter Reference List'!$H$4,$S2043-4,0))</f>
        <v/>
      </c>
      <c r="J2043" s="248" t="str">
        <f ca="1">IF(ISERROR($S2043),"",OFFSET('Smelter Reference List'!$I$4,$S2043-4,0))</f>
        <v/>
      </c>
      <c r="K2043" s="245"/>
      <c r="L2043" s="245"/>
      <c r="M2043" s="245"/>
      <c r="N2043" s="245"/>
      <c r="O2043" s="245"/>
      <c r="P2043" s="245"/>
      <c r="Q2043" s="246"/>
      <c r="R2043" s="233"/>
      <c r="S2043" s="234" t="e">
        <f>IF(C2043="",NA(),MATCH($B2043&amp;$C2043,'Smelter Reference List'!$J:$J,0))</f>
        <v>#N/A</v>
      </c>
      <c r="T2043" s="235"/>
      <c r="U2043" s="235">
        <f t="shared" ca="1" si="62"/>
        <v>0</v>
      </c>
      <c r="V2043" s="235"/>
      <c r="W2043" s="235"/>
      <c r="Y2043" s="228" t="str">
        <f t="shared" si="63"/>
        <v/>
      </c>
    </row>
    <row r="2044" spans="1:25" s="228" customFormat="1" ht="20.25">
      <c r="A2044" s="257"/>
      <c r="B2044" s="232" t="str">
        <f>IF(LEN(A2044)=0,"",INDEX('Smelter Reference List'!$A:$A,MATCH($A2044,'Smelter Reference List'!$E:$E,0)))</f>
        <v/>
      </c>
      <c r="C2044" s="297" t="str">
        <f>IF(LEN(A2044)=0,"",INDEX('Smelter Reference List'!$C:$C,MATCH($A2044,'Smelter Reference List'!$E:$E,0)))</f>
        <v/>
      </c>
      <c r="D2044" s="161" t="str">
        <f ca="1">IF(ISERROR($S2044),"",OFFSET('Smelter Reference List'!$C$4,$S2044-4,0)&amp;"")</f>
        <v/>
      </c>
      <c r="E2044" s="161" t="str">
        <f ca="1">IF(ISERROR($S2044),"",OFFSET('Smelter Reference List'!$D$4,$S2044-4,0)&amp;"")</f>
        <v/>
      </c>
      <c r="F2044" s="161" t="str">
        <f ca="1">IF(ISERROR($S2044),"",OFFSET('Smelter Reference List'!$E$4,$S2044-4,0))</f>
        <v/>
      </c>
      <c r="G2044" s="161" t="str">
        <f ca="1">IF(C2044=$U$4,"Enter smelter details", IF(ISERROR($S2044),"",OFFSET('Smelter Reference List'!$F$4,$S2044-4,0)))</f>
        <v/>
      </c>
      <c r="H2044" s="247" t="str">
        <f ca="1">IF(ISERROR($S2044),"",OFFSET('Smelter Reference List'!$G$4,$S2044-4,0))</f>
        <v/>
      </c>
      <c r="I2044" s="248" t="str">
        <f ca="1">IF(ISERROR($S2044),"",OFFSET('Smelter Reference List'!$H$4,$S2044-4,0))</f>
        <v/>
      </c>
      <c r="J2044" s="248" t="str">
        <f ca="1">IF(ISERROR($S2044),"",OFFSET('Smelter Reference List'!$I$4,$S2044-4,0))</f>
        <v/>
      </c>
      <c r="K2044" s="245"/>
      <c r="L2044" s="245"/>
      <c r="M2044" s="245"/>
      <c r="N2044" s="245"/>
      <c r="O2044" s="245"/>
      <c r="P2044" s="245"/>
      <c r="Q2044" s="246"/>
      <c r="R2044" s="233"/>
      <c r="S2044" s="234" t="e">
        <f>IF(C2044="",NA(),MATCH($B2044&amp;$C2044,'Smelter Reference List'!$J:$J,0))</f>
        <v>#N/A</v>
      </c>
      <c r="T2044" s="235"/>
      <c r="U2044" s="235">
        <f t="shared" ca="1" si="62"/>
        <v>0</v>
      </c>
      <c r="V2044" s="235"/>
      <c r="W2044" s="235"/>
      <c r="Y2044" s="228" t="str">
        <f t="shared" si="63"/>
        <v/>
      </c>
    </row>
    <row r="2045" spans="1:25" s="228" customFormat="1" ht="20.25">
      <c r="A2045" s="257"/>
      <c r="B2045" s="232" t="str">
        <f>IF(LEN(A2045)=0,"",INDEX('Smelter Reference List'!$A:$A,MATCH($A2045,'Smelter Reference List'!$E:$E,0)))</f>
        <v/>
      </c>
      <c r="C2045" s="297" t="str">
        <f>IF(LEN(A2045)=0,"",INDEX('Smelter Reference List'!$C:$C,MATCH($A2045,'Smelter Reference List'!$E:$E,0)))</f>
        <v/>
      </c>
      <c r="D2045" s="161" t="str">
        <f ca="1">IF(ISERROR($S2045),"",OFFSET('Smelter Reference List'!$C$4,$S2045-4,0)&amp;"")</f>
        <v/>
      </c>
      <c r="E2045" s="161" t="str">
        <f ca="1">IF(ISERROR($S2045),"",OFFSET('Smelter Reference List'!$D$4,$S2045-4,0)&amp;"")</f>
        <v/>
      </c>
      <c r="F2045" s="161" t="str">
        <f ca="1">IF(ISERROR($S2045),"",OFFSET('Smelter Reference List'!$E$4,$S2045-4,0))</f>
        <v/>
      </c>
      <c r="G2045" s="161" t="str">
        <f ca="1">IF(C2045=$U$4,"Enter smelter details", IF(ISERROR($S2045),"",OFFSET('Smelter Reference List'!$F$4,$S2045-4,0)))</f>
        <v/>
      </c>
      <c r="H2045" s="247" t="str">
        <f ca="1">IF(ISERROR($S2045),"",OFFSET('Smelter Reference List'!$G$4,$S2045-4,0))</f>
        <v/>
      </c>
      <c r="I2045" s="248" t="str">
        <f ca="1">IF(ISERROR($S2045),"",OFFSET('Smelter Reference List'!$H$4,$S2045-4,0))</f>
        <v/>
      </c>
      <c r="J2045" s="248" t="str">
        <f ca="1">IF(ISERROR($S2045),"",OFFSET('Smelter Reference List'!$I$4,$S2045-4,0))</f>
        <v/>
      </c>
      <c r="K2045" s="245"/>
      <c r="L2045" s="245"/>
      <c r="M2045" s="245"/>
      <c r="N2045" s="245"/>
      <c r="O2045" s="245"/>
      <c r="P2045" s="245"/>
      <c r="Q2045" s="246"/>
      <c r="R2045" s="233"/>
      <c r="S2045" s="234" t="e">
        <f>IF(C2045="",NA(),MATCH($B2045&amp;$C2045,'Smelter Reference List'!$J:$J,0))</f>
        <v>#N/A</v>
      </c>
      <c r="T2045" s="235"/>
      <c r="U2045" s="235">
        <f t="shared" ca="1" si="62"/>
        <v>0</v>
      </c>
      <c r="V2045" s="235"/>
      <c r="W2045" s="235"/>
      <c r="Y2045" s="228" t="str">
        <f t="shared" si="63"/>
        <v/>
      </c>
    </row>
    <row r="2046" spans="1:25" s="228" customFormat="1" ht="20.25">
      <c r="A2046" s="257"/>
      <c r="B2046" s="232" t="str">
        <f>IF(LEN(A2046)=0,"",INDEX('Smelter Reference List'!$A:$A,MATCH($A2046,'Smelter Reference List'!$E:$E,0)))</f>
        <v/>
      </c>
      <c r="C2046" s="297" t="str">
        <f>IF(LEN(A2046)=0,"",INDEX('Smelter Reference List'!$C:$C,MATCH($A2046,'Smelter Reference List'!$E:$E,0)))</f>
        <v/>
      </c>
      <c r="D2046" s="161" t="str">
        <f ca="1">IF(ISERROR($S2046),"",OFFSET('Smelter Reference List'!$C$4,$S2046-4,0)&amp;"")</f>
        <v/>
      </c>
      <c r="E2046" s="161" t="str">
        <f ca="1">IF(ISERROR($S2046),"",OFFSET('Smelter Reference List'!$D$4,$S2046-4,0)&amp;"")</f>
        <v/>
      </c>
      <c r="F2046" s="161" t="str">
        <f ca="1">IF(ISERROR($S2046),"",OFFSET('Smelter Reference List'!$E$4,$S2046-4,0))</f>
        <v/>
      </c>
      <c r="G2046" s="161" t="str">
        <f ca="1">IF(C2046=$U$4,"Enter smelter details", IF(ISERROR($S2046),"",OFFSET('Smelter Reference List'!$F$4,$S2046-4,0)))</f>
        <v/>
      </c>
      <c r="H2046" s="247" t="str">
        <f ca="1">IF(ISERROR($S2046),"",OFFSET('Smelter Reference List'!$G$4,$S2046-4,0))</f>
        <v/>
      </c>
      <c r="I2046" s="248" t="str">
        <f ca="1">IF(ISERROR($S2046),"",OFFSET('Smelter Reference List'!$H$4,$S2046-4,0))</f>
        <v/>
      </c>
      <c r="J2046" s="248" t="str">
        <f ca="1">IF(ISERROR($S2046),"",OFFSET('Smelter Reference List'!$I$4,$S2046-4,0))</f>
        <v/>
      </c>
      <c r="K2046" s="245"/>
      <c r="L2046" s="245"/>
      <c r="M2046" s="245"/>
      <c r="N2046" s="245"/>
      <c r="O2046" s="245"/>
      <c r="P2046" s="245"/>
      <c r="Q2046" s="246"/>
      <c r="R2046" s="233"/>
      <c r="S2046" s="234" t="e">
        <f>IF(C2046="",NA(),MATCH($B2046&amp;$C2046,'Smelter Reference List'!$J:$J,0))</f>
        <v>#N/A</v>
      </c>
      <c r="T2046" s="235"/>
      <c r="U2046" s="235">
        <f t="shared" ca="1" si="62"/>
        <v>0</v>
      </c>
      <c r="V2046" s="235"/>
      <c r="W2046" s="235"/>
      <c r="Y2046" s="228" t="str">
        <f t="shared" si="63"/>
        <v/>
      </c>
    </row>
    <row r="2047" spans="1:25" s="228" customFormat="1" ht="20.25">
      <c r="A2047" s="257"/>
      <c r="B2047" s="232" t="str">
        <f>IF(LEN(A2047)=0,"",INDEX('Smelter Reference List'!$A:$A,MATCH($A2047,'Smelter Reference List'!$E:$E,0)))</f>
        <v/>
      </c>
      <c r="C2047" s="297" t="str">
        <f>IF(LEN(A2047)=0,"",INDEX('Smelter Reference List'!$C:$C,MATCH($A2047,'Smelter Reference List'!$E:$E,0)))</f>
        <v/>
      </c>
      <c r="D2047" s="161" t="str">
        <f ca="1">IF(ISERROR($S2047),"",OFFSET('Smelter Reference List'!$C$4,$S2047-4,0)&amp;"")</f>
        <v/>
      </c>
      <c r="E2047" s="161" t="str">
        <f ca="1">IF(ISERROR($S2047),"",OFFSET('Smelter Reference List'!$D$4,$S2047-4,0)&amp;"")</f>
        <v/>
      </c>
      <c r="F2047" s="161" t="str">
        <f ca="1">IF(ISERROR($S2047),"",OFFSET('Smelter Reference List'!$E$4,$S2047-4,0))</f>
        <v/>
      </c>
      <c r="G2047" s="161" t="str">
        <f ca="1">IF(C2047=$U$4,"Enter smelter details", IF(ISERROR($S2047),"",OFFSET('Smelter Reference List'!$F$4,$S2047-4,0)))</f>
        <v/>
      </c>
      <c r="H2047" s="247" t="str">
        <f ca="1">IF(ISERROR($S2047),"",OFFSET('Smelter Reference List'!$G$4,$S2047-4,0))</f>
        <v/>
      </c>
      <c r="I2047" s="248" t="str">
        <f ca="1">IF(ISERROR($S2047),"",OFFSET('Smelter Reference List'!$H$4,$S2047-4,0))</f>
        <v/>
      </c>
      <c r="J2047" s="248" t="str">
        <f ca="1">IF(ISERROR($S2047),"",OFFSET('Smelter Reference List'!$I$4,$S2047-4,0))</f>
        <v/>
      </c>
      <c r="K2047" s="245"/>
      <c r="L2047" s="245"/>
      <c r="M2047" s="245"/>
      <c r="N2047" s="245"/>
      <c r="O2047" s="245"/>
      <c r="P2047" s="245"/>
      <c r="Q2047" s="246"/>
      <c r="R2047" s="233"/>
      <c r="S2047" s="234" t="e">
        <f>IF(C2047="",NA(),MATCH($B2047&amp;$C2047,'Smelter Reference List'!$J:$J,0))</f>
        <v>#N/A</v>
      </c>
      <c r="T2047" s="235"/>
      <c r="U2047" s="235">
        <f t="shared" ca="1" si="62"/>
        <v>0</v>
      </c>
      <c r="V2047" s="235"/>
      <c r="W2047" s="235"/>
      <c r="Y2047" s="228" t="str">
        <f t="shared" si="63"/>
        <v/>
      </c>
    </row>
    <row r="2048" spans="1:25" s="228" customFormat="1" ht="20.25">
      <c r="A2048" s="257"/>
      <c r="B2048" s="232" t="str">
        <f>IF(LEN(A2048)=0,"",INDEX('Smelter Reference List'!$A:$A,MATCH($A2048,'Smelter Reference List'!$E:$E,0)))</f>
        <v/>
      </c>
      <c r="C2048" s="297" t="str">
        <f>IF(LEN(A2048)=0,"",INDEX('Smelter Reference List'!$C:$C,MATCH($A2048,'Smelter Reference List'!$E:$E,0)))</f>
        <v/>
      </c>
      <c r="D2048" s="161" t="str">
        <f ca="1">IF(ISERROR($S2048),"",OFFSET('Smelter Reference List'!$C$4,$S2048-4,0)&amp;"")</f>
        <v/>
      </c>
      <c r="E2048" s="161" t="str">
        <f ca="1">IF(ISERROR($S2048),"",OFFSET('Smelter Reference List'!$D$4,$S2048-4,0)&amp;"")</f>
        <v/>
      </c>
      <c r="F2048" s="161" t="str">
        <f ca="1">IF(ISERROR($S2048),"",OFFSET('Smelter Reference List'!$E$4,$S2048-4,0))</f>
        <v/>
      </c>
      <c r="G2048" s="161" t="str">
        <f ca="1">IF(C2048=$U$4,"Enter smelter details", IF(ISERROR($S2048),"",OFFSET('Smelter Reference List'!$F$4,$S2048-4,0)))</f>
        <v/>
      </c>
      <c r="H2048" s="247" t="str">
        <f ca="1">IF(ISERROR($S2048),"",OFFSET('Smelter Reference List'!$G$4,$S2048-4,0))</f>
        <v/>
      </c>
      <c r="I2048" s="248" t="str">
        <f ca="1">IF(ISERROR($S2048),"",OFFSET('Smelter Reference List'!$H$4,$S2048-4,0))</f>
        <v/>
      </c>
      <c r="J2048" s="248" t="str">
        <f ca="1">IF(ISERROR($S2048),"",OFFSET('Smelter Reference List'!$I$4,$S2048-4,0))</f>
        <v/>
      </c>
      <c r="K2048" s="245"/>
      <c r="L2048" s="245"/>
      <c r="M2048" s="245"/>
      <c r="N2048" s="245"/>
      <c r="O2048" s="245"/>
      <c r="P2048" s="245"/>
      <c r="Q2048" s="246"/>
      <c r="R2048" s="233"/>
      <c r="S2048" s="234" t="e">
        <f>IF(C2048="",NA(),MATCH($B2048&amp;$C2048,'Smelter Reference List'!$J:$J,0))</f>
        <v>#N/A</v>
      </c>
      <c r="T2048" s="235"/>
      <c r="U2048" s="235">
        <f t="shared" ca="1" si="62"/>
        <v>0</v>
      </c>
      <c r="V2048" s="235"/>
      <c r="W2048" s="235"/>
      <c r="Y2048" s="228" t="str">
        <f t="shared" si="63"/>
        <v/>
      </c>
    </row>
    <row r="2049" spans="1:25" s="228" customFormat="1" ht="20.25">
      <c r="A2049" s="257"/>
      <c r="B2049" s="232" t="str">
        <f>IF(LEN(A2049)=0,"",INDEX('Smelter Reference List'!$A:$A,MATCH($A2049,'Smelter Reference List'!$E:$E,0)))</f>
        <v/>
      </c>
      <c r="C2049" s="297" t="str">
        <f>IF(LEN(A2049)=0,"",INDEX('Smelter Reference List'!$C:$C,MATCH($A2049,'Smelter Reference List'!$E:$E,0)))</f>
        <v/>
      </c>
      <c r="D2049" s="161" t="str">
        <f ca="1">IF(ISERROR($S2049),"",OFFSET('Smelter Reference List'!$C$4,$S2049-4,0)&amp;"")</f>
        <v/>
      </c>
      <c r="E2049" s="161" t="str">
        <f ca="1">IF(ISERROR($S2049),"",OFFSET('Smelter Reference List'!$D$4,$S2049-4,0)&amp;"")</f>
        <v/>
      </c>
      <c r="F2049" s="161" t="str">
        <f ca="1">IF(ISERROR($S2049),"",OFFSET('Smelter Reference List'!$E$4,$S2049-4,0))</f>
        <v/>
      </c>
      <c r="G2049" s="161" t="str">
        <f ca="1">IF(C2049=$U$4,"Enter smelter details", IF(ISERROR($S2049),"",OFFSET('Smelter Reference List'!$F$4,$S2049-4,0)))</f>
        <v/>
      </c>
      <c r="H2049" s="247" t="str">
        <f ca="1">IF(ISERROR($S2049),"",OFFSET('Smelter Reference List'!$G$4,$S2049-4,0))</f>
        <v/>
      </c>
      <c r="I2049" s="248" t="str">
        <f ca="1">IF(ISERROR($S2049),"",OFFSET('Smelter Reference List'!$H$4,$S2049-4,0))</f>
        <v/>
      </c>
      <c r="J2049" s="248" t="str">
        <f ca="1">IF(ISERROR($S2049),"",OFFSET('Smelter Reference List'!$I$4,$S2049-4,0))</f>
        <v/>
      </c>
      <c r="K2049" s="245"/>
      <c r="L2049" s="245"/>
      <c r="M2049" s="245"/>
      <c r="N2049" s="245"/>
      <c r="O2049" s="245"/>
      <c r="P2049" s="245"/>
      <c r="Q2049" s="246"/>
      <c r="R2049" s="233"/>
      <c r="S2049" s="234" t="e">
        <f>IF(C2049="",NA(),MATCH($B2049&amp;$C2049,'Smelter Reference List'!$J:$J,0))</f>
        <v>#N/A</v>
      </c>
      <c r="T2049" s="235"/>
      <c r="U2049" s="235">
        <f t="shared" ca="1" si="62"/>
        <v>0</v>
      </c>
      <c r="V2049" s="235"/>
      <c r="W2049" s="235"/>
      <c r="Y2049" s="228" t="str">
        <f t="shared" si="63"/>
        <v/>
      </c>
    </row>
    <row r="2050" spans="1:25" s="228" customFormat="1" ht="20.25">
      <c r="A2050" s="257"/>
      <c r="B2050" s="232" t="str">
        <f>IF(LEN(A2050)=0,"",INDEX('Smelter Reference List'!$A:$A,MATCH($A2050,'Smelter Reference List'!$E:$E,0)))</f>
        <v/>
      </c>
      <c r="C2050" s="297" t="str">
        <f>IF(LEN(A2050)=0,"",INDEX('Smelter Reference List'!$C:$C,MATCH($A2050,'Smelter Reference List'!$E:$E,0)))</f>
        <v/>
      </c>
      <c r="D2050" s="161" t="str">
        <f ca="1">IF(ISERROR($S2050),"",OFFSET('Smelter Reference List'!$C$4,$S2050-4,0)&amp;"")</f>
        <v/>
      </c>
      <c r="E2050" s="161" t="str">
        <f ca="1">IF(ISERROR($S2050),"",OFFSET('Smelter Reference List'!$D$4,$S2050-4,0)&amp;"")</f>
        <v/>
      </c>
      <c r="F2050" s="161" t="str">
        <f ca="1">IF(ISERROR($S2050),"",OFFSET('Smelter Reference List'!$E$4,$S2050-4,0))</f>
        <v/>
      </c>
      <c r="G2050" s="161" t="str">
        <f ca="1">IF(C2050=$U$4,"Enter smelter details", IF(ISERROR($S2050),"",OFFSET('Smelter Reference List'!$F$4,$S2050-4,0)))</f>
        <v/>
      </c>
      <c r="H2050" s="247" t="str">
        <f ca="1">IF(ISERROR($S2050),"",OFFSET('Smelter Reference List'!$G$4,$S2050-4,0))</f>
        <v/>
      </c>
      <c r="I2050" s="248" t="str">
        <f ca="1">IF(ISERROR($S2050),"",OFFSET('Smelter Reference List'!$H$4,$S2050-4,0))</f>
        <v/>
      </c>
      <c r="J2050" s="248" t="str">
        <f ca="1">IF(ISERROR($S2050),"",OFFSET('Smelter Reference List'!$I$4,$S2050-4,0))</f>
        <v/>
      </c>
      <c r="K2050" s="245"/>
      <c r="L2050" s="245"/>
      <c r="M2050" s="245"/>
      <c r="N2050" s="245"/>
      <c r="O2050" s="245"/>
      <c r="P2050" s="245"/>
      <c r="Q2050" s="246"/>
      <c r="R2050" s="233"/>
      <c r="S2050" s="234" t="e">
        <f>IF(C2050="",NA(),MATCH($B2050&amp;$C2050,'Smelter Reference List'!$J:$J,0))</f>
        <v>#N/A</v>
      </c>
      <c r="T2050" s="235"/>
      <c r="U2050" s="235">
        <f t="shared" ca="1" si="62"/>
        <v>0</v>
      </c>
      <c r="V2050" s="235"/>
      <c r="W2050" s="235"/>
      <c r="Y2050" s="228" t="str">
        <f t="shared" si="63"/>
        <v/>
      </c>
    </row>
    <row r="2051" spans="1:25" s="228" customFormat="1" ht="20.25">
      <c r="A2051" s="257"/>
      <c r="B2051" s="232" t="str">
        <f>IF(LEN(A2051)=0,"",INDEX('Smelter Reference List'!$A:$A,MATCH($A2051,'Smelter Reference List'!$E:$E,0)))</f>
        <v/>
      </c>
      <c r="C2051" s="297" t="str">
        <f>IF(LEN(A2051)=0,"",INDEX('Smelter Reference List'!$C:$C,MATCH($A2051,'Smelter Reference List'!$E:$E,0)))</f>
        <v/>
      </c>
      <c r="D2051" s="161" t="str">
        <f ca="1">IF(ISERROR($S2051),"",OFFSET('Smelter Reference List'!$C$4,$S2051-4,0)&amp;"")</f>
        <v/>
      </c>
      <c r="E2051" s="161" t="str">
        <f ca="1">IF(ISERROR($S2051),"",OFFSET('Smelter Reference List'!$D$4,$S2051-4,0)&amp;"")</f>
        <v/>
      </c>
      <c r="F2051" s="161" t="str">
        <f ca="1">IF(ISERROR($S2051),"",OFFSET('Smelter Reference List'!$E$4,$S2051-4,0))</f>
        <v/>
      </c>
      <c r="G2051" s="161" t="str">
        <f ca="1">IF(C2051=$U$4,"Enter smelter details", IF(ISERROR($S2051),"",OFFSET('Smelter Reference List'!$F$4,$S2051-4,0)))</f>
        <v/>
      </c>
      <c r="H2051" s="247" t="str">
        <f ca="1">IF(ISERROR($S2051),"",OFFSET('Smelter Reference List'!$G$4,$S2051-4,0))</f>
        <v/>
      </c>
      <c r="I2051" s="248" t="str">
        <f ca="1">IF(ISERROR($S2051),"",OFFSET('Smelter Reference List'!$H$4,$S2051-4,0))</f>
        <v/>
      </c>
      <c r="J2051" s="248" t="str">
        <f ca="1">IF(ISERROR($S2051),"",OFFSET('Smelter Reference List'!$I$4,$S2051-4,0))</f>
        <v/>
      </c>
      <c r="K2051" s="245"/>
      <c r="L2051" s="245"/>
      <c r="M2051" s="245"/>
      <c r="N2051" s="245"/>
      <c r="O2051" s="245"/>
      <c r="P2051" s="245"/>
      <c r="Q2051" s="246"/>
      <c r="R2051" s="233"/>
      <c r="S2051" s="234" t="e">
        <f>IF(C2051="",NA(),MATCH($B2051&amp;$C2051,'Smelter Reference List'!$J:$J,0))</f>
        <v>#N/A</v>
      </c>
      <c r="T2051" s="235"/>
      <c r="U2051" s="235">
        <f t="shared" ca="1" si="62"/>
        <v>0</v>
      </c>
      <c r="V2051" s="235"/>
      <c r="W2051" s="235"/>
      <c r="Y2051" s="228" t="str">
        <f t="shared" si="63"/>
        <v/>
      </c>
    </row>
    <row r="2052" spans="1:25" s="228" customFormat="1" ht="20.25">
      <c r="A2052" s="257"/>
      <c r="B2052" s="232" t="str">
        <f>IF(LEN(A2052)=0,"",INDEX('Smelter Reference List'!$A:$A,MATCH($A2052,'Smelter Reference List'!$E:$E,0)))</f>
        <v/>
      </c>
      <c r="C2052" s="297" t="str">
        <f>IF(LEN(A2052)=0,"",INDEX('Smelter Reference List'!$C:$C,MATCH($A2052,'Smelter Reference List'!$E:$E,0)))</f>
        <v/>
      </c>
      <c r="D2052" s="161" t="str">
        <f ca="1">IF(ISERROR($S2052),"",OFFSET('Smelter Reference List'!$C$4,$S2052-4,0)&amp;"")</f>
        <v/>
      </c>
      <c r="E2052" s="161" t="str">
        <f ca="1">IF(ISERROR($S2052),"",OFFSET('Smelter Reference List'!$D$4,$S2052-4,0)&amp;"")</f>
        <v/>
      </c>
      <c r="F2052" s="161" t="str">
        <f ca="1">IF(ISERROR($S2052),"",OFFSET('Smelter Reference List'!$E$4,$S2052-4,0))</f>
        <v/>
      </c>
      <c r="G2052" s="161" t="str">
        <f ca="1">IF(C2052=$U$4,"Enter smelter details", IF(ISERROR($S2052),"",OFFSET('Smelter Reference List'!$F$4,$S2052-4,0)))</f>
        <v/>
      </c>
      <c r="H2052" s="247" t="str">
        <f ca="1">IF(ISERROR($S2052),"",OFFSET('Smelter Reference List'!$G$4,$S2052-4,0))</f>
        <v/>
      </c>
      <c r="I2052" s="248" t="str">
        <f ca="1">IF(ISERROR($S2052),"",OFFSET('Smelter Reference List'!$H$4,$S2052-4,0))</f>
        <v/>
      </c>
      <c r="J2052" s="248" t="str">
        <f ca="1">IF(ISERROR($S2052),"",OFFSET('Smelter Reference List'!$I$4,$S2052-4,0))</f>
        <v/>
      </c>
      <c r="K2052" s="245"/>
      <c r="L2052" s="245"/>
      <c r="M2052" s="245"/>
      <c r="N2052" s="245"/>
      <c r="O2052" s="245"/>
      <c r="P2052" s="245"/>
      <c r="Q2052" s="246"/>
      <c r="R2052" s="233"/>
      <c r="S2052" s="234" t="e">
        <f>IF(C2052="",NA(),MATCH($B2052&amp;$C2052,'Smelter Reference List'!$J:$J,0))</f>
        <v>#N/A</v>
      </c>
      <c r="T2052" s="235"/>
      <c r="U2052" s="235">
        <f t="shared" ca="1" si="62"/>
        <v>0</v>
      </c>
      <c r="V2052" s="235"/>
      <c r="W2052" s="235"/>
      <c r="Y2052" s="228" t="str">
        <f t="shared" si="63"/>
        <v/>
      </c>
    </row>
    <row r="2053" spans="1:25" s="228" customFormat="1" ht="20.25">
      <c r="A2053" s="257"/>
      <c r="B2053" s="232" t="str">
        <f>IF(LEN(A2053)=0,"",INDEX('Smelter Reference List'!$A:$A,MATCH($A2053,'Smelter Reference List'!$E:$E,0)))</f>
        <v/>
      </c>
      <c r="C2053" s="297" t="str">
        <f>IF(LEN(A2053)=0,"",INDEX('Smelter Reference List'!$C:$C,MATCH($A2053,'Smelter Reference List'!$E:$E,0)))</f>
        <v/>
      </c>
      <c r="D2053" s="161" t="str">
        <f ca="1">IF(ISERROR($S2053),"",OFFSET('Smelter Reference List'!$C$4,$S2053-4,0)&amp;"")</f>
        <v/>
      </c>
      <c r="E2053" s="161" t="str">
        <f ca="1">IF(ISERROR($S2053),"",OFFSET('Smelter Reference List'!$D$4,$S2053-4,0)&amp;"")</f>
        <v/>
      </c>
      <c r="F2053" s="161" t="str">
        <f ca="1">IF(ISERROR($S2053),"",OFFSET('Smelter Reference List'!$E$4,$S2053-4,0))</f>
        <v/>
      </c>
      <c r="G2053" s="161" t="str">
        <f ca="1">IF(C2053=$U$4,"Enter smelter details", IF(ISERROR($S2053),"",OFFSET('Smelter Reference List'!$F$4,$S2053-4,0)))</f>
        <v/>
      </c>
      <c r="H2053" s="247" t="str">
        <f ca="1">IF(ISERROR($S2053),"",OFFSET('Smelter Reference List'!$G$4,$S2053-4,0))</f>
        <v/>
      </c>
      <c r="I2053" s="248" t="str">
        <f ca="1">IF(ISERROR($S2053),"",OFFSET('Smelter Reference List'!$H$4,$S2053-4,0))</f>
        <v/>
      </c>
      <c r="J2053" s="248" t="str">
        <f ca="1">IF(ISERROR($S2053),"",OFFSET('Smelter Reference List'!$I$4,$S2053-4,0))</f>
        <v/>
      </c>
      <c r="K2053" s="245"/>
      <c r="L2053" s="245"/>
      <c r="M2053" s="245"/>
      <c r="N2053" s="245"/>
      <c r="O2053" s="245"/>
      <c r="P2053" s="245"/>
      <c r="Q2053" s="246"/>
      <c r="R2053" s="233"/>
      <c r="S2053" s="234" t="e">
        <f>IF(C2053="",NA(),MATCH($B2053&amp;$C2053,'Smelter Reference List'!$J:$J,0))</f>
        <v>#N/A</v>
      </c>
      <c r="T2053" s="235"/>
      <c r="U2053" s="235">
        <f t="shared" ca="1" si="62"/>
        <v>0</v>
      </c>
      <c r="V2053" s="235"/>
      <c r="W2053" s="235"/>
      <c r="Y2053" s="228" t="str">
        <f t="shared" si="63"/>
        <v/>
      </c>
    </row>
    <row r="2054" spans="1:25" s="228" customFormat="1" ht="20.25">
      <c r="A2054" s="257"/>
      <c r="B2054" s="232" t="str">
        <f>IF(LEN(A2054)=0,"",INDEX('Smelter Reference List'!$A:$A,MATCH($A2054,'Smelter Reference List'!$E:$E,0)))</f>
        <v/>
      </c>
      <c r="C2054" s="297" t="str">
        <f>IF(LEN(A2054)=0,"",INDEX('Smelter Reference List'!$C:$C,MATCH($A2054,'Smelter Reference List'!$E:$E,0)))</f>
        <v/>
      </c>
      <c r="D2054" s="161" t="str">
        <f ca="1">IF(ISERROR($S2054),"",OFFSET('Smelter Reference List'!$C$4,$S2054-4,0)&amp;"")</f>
        <v/>
      </c>
      <c r="E2054" s="161" t="str">
        <f ca="1">IF(ISERROR($S2054),"",OFFSET('Smelter Reference List'!$D$4,$S2054-4,0)&amp;"")</f>
        <v/>
      </c>
      <c r="F2054" s="161" t="str">
        <f ca="1">IF(ISERROR($S2054),"",OFFSET('Smelter Reference List'!$E$4,$S2054-4,0))</f>
        <v/>
      </c>
      <c r="G2054" s="161" t="str">
        <f ca="1">IF(C2054=$U$4,"Enter smelter details", IF(ISERROR($S2054),"",OFFSET('Smelter Reference List'!$F$4,$S2054-4,0)))</f>
        <v/>
      </c>
      <c r="H2054" s="247" t="str">
        <f ca="1">IF(ISERROR($S2054),"",OFFSET('Smelter Reference List'!$G$4,$S2054-4,0))</f>
        <v/>
      </c>
      <c r="I2054" s="248" t="str">
        <f ca="1">IF(ISERROR($S2054),"",OFFSET('Smelter Reference List'!$H$4,$S2054-4,0))</f>
        <v/>
      </c>
      <c r="J2054" s="248" t="str">
        <f ca="1">IF(ISERROR($S2054),"",OFFSET('Smelter Reference List'!$I$4,$S2054-4,0))</f>
        <v/>
      </c>
      <c r="K2054" s="245"/>
      <c r="L2054" s="245"/>
      <c r="M2054" s="245"/>
      <c r="N2054" s="245"/>
      <c r="O2054" s="245"/>
      <c r="P2054" s="245"/>
      <c r="Q2054" s="246"/>
      <c r="R2054" s="233"/>
      <c r="S2054" s="234" t="e">
        <f>IF(C2054="",NA(),MATCH($B2054&amp;$C2054,'Smelter Reference List'!$J:$J,0))</f>
        <v>#N/A</v>
      </c>
      <c r="T2054" s="235"/>
      <c r="U2054" s="235">
        <f t="shared" ref="U2054:U2117" ca="1" si="64">IF(AND(C2054="Smelter not listed",OR(LEN(D2054)=0,LEN(E2054)=0)),1,0)</f>
        <v>0</v>
      </c>
      <c r="V2054" s="235"/>
      <c r="W2054" s="235"/>
      <c r="Y2054" s="228" t="str">
        <f t="shared" ref="Y2054:Y2117" si="65">B2054&amp;C2054</f>
        <v/>
      </c>
    </row>
    <row r="2055" spans="1:25" s="228" customFormat="1" ht="20.25">
      <c r="A2055" s="257"/>
      <c r="B2055" s="232" t="str">
        <f>IF(LEN(A2055)=0,"",INDEX('Smelter Reference List'!$A:$A,MATCH($A2055,'Smelter Reference List'!$E:$E,0)))</f>
        <v/>
      </c>
      <c r="C2055" s="297" t="str">
        <f>IF(LEN(A2055)=0,"",INDEX('Smelter Reference List'!$C:$C,MATCH($A2055,'Smelter Reference List'!$E:$E,0)))</f>
        <v/>
      </c>
      <c r="D2055" s="161" t="str">
        <f ca="1">IF(ISERROR($S2055),"",OFFSET('Smelter Reference List'!$C$4,$S2055-4,0)&amp;"")</f>
        <v/>
      </c>
      <c r="E2055" s="161" t="str">
        <f ca="1">IF(ISERROR($S2055),"",OFFSET('Smelter Reference List'!$D$4,$S2055-4,0)&amp;"")</f>
        <v/>
      </c>
      <c r="F2055" s="161" t="str">
        <f ca="1">IF(ISERROR($S2055),"",OFFSET('Smelter Reference List'!$E$4,$S2055-4,0))</f>
        <v/>
      </c>
      <c r="G2055" s="161" t="str">
        <f ca="1">IF(C2055=$U$4,"Enter smelter details", IF(ISERROR($S2055),"",OFFSET('Smelter Reference List'!$F$4,$S2055-4,0)))</f>
        <v/>
      </c>
      <c r="H2055" s="247" t="str">
        <f ca="1">IF(ISERROR($S2055),"",OFFSET('Smelter Reference List'!$G$4,$S2055-4,0))</f>
        <v/>
      </c>
      <c r="I2055" s="248" t="str">
        <f ca="1">IF(ISERROR($S2055),"",OFFSET('Smelter Reference List'!$H$4,$S2055-4,0))</f>
        <v/>
      </c>
      <c r="J2055" s="248" t="str">
        <f ca="1">IF(ISERROR($S2055),"",OFFSET('Smelter Reference List'!$I$4,$S2055-4,0))</f>
        <v/>
      </c>
      <c r="K2055" s="245"/>
      <c r="L2055" s="245"/>
      <c r="M2055" s="245"/>
      <c r="N2055" s="245"/>
      <c r="O2055" s="245"/>
      <c r="P2055" s="245"/>
      <c r="Q2055" s="246"/>
      <c r="R2055" s="233"/>
      <c r="S2055" s="234" t="e">
        <f>IF(C2055="",NA(),MATCH($B2055&amp;$C2055,'Smelter Reference List'!$J:$J,0))</f>
        <v>#N/A</v>
      </c>
      <c r="T2055" s="235"/>
      <c r="U2055" s="235">
        <f t="shared" ca="1" si="64"/>
        <v>0</v>
      </c>
      <c r="V2055" s="235"/>
      <c r="W2055" s="235"/>
      <c r="Y2055" s="228" t="str">
        <f t="shared" si="65"/>
        <v/>
      </c>
    </row>
    <row r="2056" spans="1:25" s="228" customFormat="1" ht="20.25">
      <c r="A2056" s="257"/>
      <c r="B2056" s="232" t="str">
        <f>IF(LEN(A2056)=0,"",INDEX('Smelter Reference List'!$A:$A,MATCH($A2056,'Smelter Reference List'!$E:$E,0)))</f>
        <v/>
      </c>
      <c r="C2056" s="297" t="str">
        <f>IF(LEN(A2056)=0,"",INDEX('Smelter Reference List'!$C:$C,MATCH($A2056,'Smelter Reference List'!$E:$E,0)))</f>
        <v/>
      </c>
      <c r="D2056" s="161" t="str">
        <f ca="1">IF(ISERROR($S2056),"",OFFSET('Smelter Reference List'!$C$4,$S2056-4,0)&amp;"")</f>
        <v/>
      </c>
      <c r="E2056" s="161" t="str">
        <f ca="1">IF(ISERROR($S2056),"",OFFSET('Smelter Reference List'!$D$4,$S2056-4,0)&amp;"")</f>
        <v/>
      </c>
      <c r="F2056" s="161" t="str">
        <f ca="1">IF(ISERROR($S2056),"",OFFSET('Smelter Reference List'!$E$4,$S2056-4,0))</f>
        <v/>
      </c>
      <c r="G2056" s="161" t="str">
        <f ca="1">IF(C2056=$U$4,"Enter smelter details", IF(ISERROR($S2056),"",OFFSET('Smelter Reference List'!$F$4,$S2056-4,0)))</f>
        <v/>
      </c>
      <c r="H2056" s="247" t="str">
        <f ca="1">IF(ISERROR($S2056),"",OFFSET('Smelter Reference List'!$G$4,$S2056-4,0))</f>
        <v/>
      </c>
      <c r="I2056" s="248" t="str">
        <f ca="1">IF(ISERROR($S2056),"",OFFSET('Smelter Reference List'!$H$4,$S2056-4,0))</f>
        <v/>
      </c>
      <c r="J2056" s="248" t="str">
        <f ca="1">IF(ISERROR($S2056),"",OFFSET('Smelter Reference List'!$I$4,$S2056-4,0))</f>
        <v/>
      </c>
      <c r="K2056" s="245"/>
      <c r="L2056" s="245"/>
      <c r="M2056" s="245"/>
      <c r="N2056" s="245"/>
      <c r="O2056" s="245"/>
      <c r="P2056" s="245"/>
      <c r="Q2056" s="246"/>
      <c r="R2056" s="233"/>
      <c r="S2056" s="234" t="e">
        <f>IF(C2056="",NA(),MATCH($B2056&amp;$C2056,'Smelter Reference List'!$J:$J,0))</f>
        <v>#N/A</v>
      </c>
      <c r="T2056" s="235"/>
      <c r="U2056" s="235">
        <f t="shared" ca="1" si="64"/>
        <v>0</v>
      </c>
      <c r="V2056" s="235"/>
      <c r="W2056" s="235"/>
      <c r="Y2056" s="228" t="str">
        <f t="shared" si="65"/>
        <v/>
      </c>
    </row>
    <row r="2057" spans="1:25" s="228" customFormat="1" ht="20.25">
      <c r="A2057" s="257"/>
      <c r="B2057" s="232" t="str">
        <f>IF(LEN(A2057)=0,"",INDEX('Smelter Reference List'!$A:$A,MATCH($A2057,'Smelter Reference List'!$E:$E,0)))</f>
        <v/>
      </c>
      <c r="C2057" s="297" t="str">
        <f>IF(LEN(A2057)=0,"",INDEX('Smelter Reference List'!$C:$C,MATCH($A2057,'Smelter Reference List'!$E:$E,0)))</f>
        <v/>
      </c>
      <c r="D2057" s="161" t="str">
        <f ca="1">IF(ISERROR($S2057),"",OFFSET('Smelter Reference List'!$C$4,$S2057-4,0)&amp;"")</f>
        <v/>
      </c>
      <c r="E2057" s="161" t="str">
        <f ca="1">IF(ISERROR($S2057),"",OFFSET('Smelter Reference List'!$D$4,$S2057-4,0)&amp;"")</f>
        <v/>
      </c>
      <c r="F2057" s="161" t="str">
        <f ca="1">IF(ISERROR($S2057),"",OFFSET('Smelter Reference List'!$E$4,$S2057-4,0))</f>
        <v/>
      </c>
      <c r="G2057" s="161" t="str">
        <f ca="1">IF(C2057=$U$4,"Enter smelter details", IF(ISERROR($S2057),"",OFFSET('Smelter Reference List'!$F$4,$S2057-4,0)))</f>
        <v/>
      </c>
      <c r="H2057" s="247" t="str">
        <f ca="1">IF(ISERROR($S2057),"",OFFSET('Smelter Reference List'!$G$4,$S2057-4,0))</f>
        <v/>
      </c>
      <c r="I2057" s="248" t="str">
        <f ca="1">IF(ISERROR($S2057),"",OFFSET('Smelter Reference List'!$H$4,$S2057-4,0))</f>
        <v/>
      </c>
      <c r="J2057" s="248" t="str">
        <f ca="1">IF(ISERROR($S2057),"",OFFSET('Smelter Reference List'!$I$4,$S2057-4,0))</f>
        <v/>
      </c>
      <c r="K2057" s="245"/>
      <c r="L2057" s="245"/>
      <c r="M2057" s="245"/>
      <c r="N2057" s="245"/>
      <c r="O2057" s="245"/>
      <c r="P2057" s="245"/>
      <c r="Q2057" s="246"/>
      <c r="R2057" s="233"/>
      <c r="S2057" s="234" t="e">
        <f>IF(C2057="",NA(),MATCH($B2057&amp;$C2057,'Smelter Reference List'!$J:$J,0))</f>
        <v>#N/A</v>
      </c>
      <c r="T2057" s="235"/>
      <c r="U2057" s="235">
        <f t="shared" ca="1" si="64"/>
        <v>0</v>
      </c>
      <c r="V2057" s="235"/>
      <c r="W2057" s="235"/>
      <c r="Y2057" s="228" t="str">
        <f t="shared" si="65"/>
        <v/>
      </c>
    </row>
    <row r="2058" spans="1:25" s="228" customFormat="1" ht="20.25">
      <c r="A2058" s="257"/>
      <c r="B2058" s="232" t="str">
        <f>IF(LEN(A2058)=0,"",INDEX('Smelter Reference List'!$A:$A,MATCH($A2058,'Smelter Reference List'!$E:$E,0)))</f>
        <v/>
      </c>
      <c r="C2058" s="297" t="str">
        <f>IF(LEN(A2058)=0,"",INDEX('Smelter Reference List'!$C:$C,MATCH($A2058,'Smelter Reference List'!$E:$E,0)))</f>
        <v/>
      </c>
      <c r="D2058" s="161" t="str">
        <f ca="1">IF(ISERROR($S2058),"",OFFSET('Smelter Reference List'!$C$4,$S2058-4,0)&amp;"")</f>
        <v/>
      </c>
      <c r="E2058" s="161" t="str">
        <f ca="1">IF(ISERROR($S2058),"",OFFSET('Smelter Reference List'!$D$4,$S2058-4,0)&amp;"")</f>
        <v/>
      </c>
      <c r="F2058" s="161" t="str">
        <f ca="1">IF(ISERROR($S2058),"",OFFSET('Smelter Reference List'!$E$4,$S2058-4,0))</f>
        <v/>
      </c>
      <c r="G2058" s="161" t="str">
        <f ca="1">IF(C2058=$U$4,"Enter smelter details", IF(ISERROR($S2058),"",OFFSET('Smelter Reference List'!$F$4,$S2058-4,0)))</f>
        <v/>
      </c>
      <c r="H2058" s="247" t="str">
        <f ca="1">IF(ISERROR($S2058),"",OFFSET('Smelter Reference List'!$G$4,$S2058-4,0))</f>
        <v/>
      </c>
      <c r="I2058" s="248" t="str">
        <f ca="1">IF(ISERROR($S2058),"",OFFSET('Smelter Reference List'!$H$4,$S2058-4,0))</f>
        <v/>
      </c>
      <c r="J2058" s="248" t="str">
        <f ca="1">IF(ISERROR($S2058),"",OFFSET('Smelter Reference List'!$I$4,$S2058-4,0))</f>
        <v/>
      </c>
      <c r="K2058" s="245"/>
      <c r="L2058" s="245"/>
      <c r="M2058" s="245"/>
      <c r="N2058" s="245"/>
      <c r="O2058" s="245"/>
      <c r="P2058" s="245"/>
      <c r="Q2058" s="246"/>
      <c r="R2058" s="233"/>
      <c r="S2058" s="234" t="e">
        <f>IF(C2058="",NA(),MATCH($B2058&amp;$C2058,'Smelter Reference List'!$J:$J,0))</f>
        <v>#N/A</v>
      </c>
      <c r="T2058" s="235"/>
      <c r="U2058" s="235">
        <f t="shared" ca="1" si="64"/>
        <v>0</v>
      </c>
      <c r="V2058" s="235"/>
      <c r="W2058" s="235"/>
      <c r="Y2058" s="228" t="str">
        <f t="shared" si="65"/>
        <v/>
      </c>
    </row>
    <row r="2059" spans="1:25" s="228" customFormat="1" ht="20.25">
      <c r="A2059" s="257"/>
      <c r="B2059" s="232" t="str">
        <f>IF(LEN(A2059)=0,"",INDEX('Smelter Reference List'!$A:$A,MATCH($A2059,'Smelter Reference List'!$E:$E,0)))</f>
        <v/>
      </c>
      <c r="C2059" s="297" t="str">
        <f>IF(LEN(A2059)=0,"",INDEX('Smelter Reference List'!$C:$C,MATCH($A2059,'Smelter Reference List'!$E:$E,0)))</f>
        <v/>
      </c>
      <c r="D2059" s="161" t="str">
        <f ca="1">IF(ISERROR($S2059),"",OFFSET('Smelter Reference List'!$C$4,$S2059-4,0)&amp;"")</f>
        <v/>
      </c>
      <c r="E2059" s="161" t="str">
        <f ca="1">IF(ISERROR($S2059),"",OFFSET('Smelter Reference List'!$D$4,$S2059-4,0)&amp;"")</f>
        <v/>
      </c>
      <c r="F2059" s="161" t="str">
        <f ca="1">IF(ISERROR($S2059),"",OFFSET('Smelter Reference List'!$E$4,$S2059-4,0))</f>
        <v/>
      </c>
      <c r="G2059" s="161" t="str">
        <f ca="1">IF(C2059=$U$4,"Enter smelter details", IF(ISERROR($S2059),"",OFFSET('Smelter Reference List'!$F$4,$S2059-4,0)))</f>
        <v/>
      </c>
      <c r="H2059" s="247" t="str">
        <f ca="1">IF(ISERROR($S2059),"",OFFSET('Smelter Reference List'!$G$4,$S2059-4,0))</f>
        <v/>
      </c>
      <c r="I2059" s="248" t="str">
        <f ca="1">IF(ISERROR($S2059),"",OFFSET('Smelter Reference List'!$H$4,$S2059-4,0))</f>
        <v/>
      </c>
      <c r="J2059" s="248" t="str">
        <f ca="1">IF(ISERROR($S2059),"",OFFSET('Smelter Reference List'!$I$4,$S2059-4,0))</f>
        <v/>
      </c>
      <c r="K2059" s="245"/>
      <c r="L2059" s="245"/>
      <c r="M2059" s="245"/>
      <c r="N2059" s="245"/>
      <c r="O2059" s="245"/>
      <c r="P2059" s="245"/>
      <c r="Q2059" s="246"/>
      <c r="R2059" s="233"/>
      <c r="S2059" s="234" t="e">
        <f>IF(C2059="",NA(),MATCH($B2059&amp;$C2059,'Smelter Reference List'!$J:$J,0))</f>
        <v>#N/A</v>
      </c>
      <c r="T2059" s="235"/>
      <c r="U2059" s="235">
        <f t="shared" ca="1" si="64"/>
        <v>0</v>
      </c>
      <c r="V2059" s="235"/>
      <c r="W2059" s="235"/>
      <c r="Y2059" s="228" t="str">
        <f t="shared" si="65"/>
        <v/>
      </c>
    </row>
    <row r="2060" spans="1:25" s="228" customFormat="1" ht="20.25">
      <c r="A2060" s="257"/>
      <c r="B2060" s="232" t="str">
        <f>IF(LEN(A2060)=0,"",INDEX('Smelter Reference List'!$A:$A,MATCH($A2060,'Smelter Reference List'!$E:$E,0)))</f>
        <v/>
      </c>
      <c r="C2060" s="297" t="str">
        <f>IF(LEN(A2060)=0,"",INDEX('Smelter Reference List'!$C:$C,MATCH($A2060,'Smelter Reference List'!$E:$E,0)))</f>
        <v/>
      </c>
      <c r="D2060" s="161" t="str">
        <f ca="1">IF(ISERROR($S2060),"",OFFSET('Smelter Reference List'!$C$4,$S2060-4,0)&amp;"")</f>
        <v/>
      </c>
      <c r="E2060" s="161" t="str">
        <f ca="1">IF(ISERROR($S2060),"",OFFSET('Smelter Reference List'!$D$4,$S2060-4,0)&amp;"")</f>
        <v/>
      </c>
      <c r="F2060" s="161" t="str">
        <f ca="1">IF(ISERROR($S2060),"",OFFSET('Smelter Reference List'!$E$4,$S2060-4,0))</f>
        <v/>
      </c>
      <c r="G2060" s="161" t="str">
        <f ca="1">IF(C2060=$U$4,"Enter smelter details", IF(ISERROR($S2060),"",OFFSET('Smelter Reference List'!$F$4,$S2060-4,0)))</f>
        <v/>
      </c>
      <c r="H2060" s="247" t="str">
        <f ca="1">IF(ISERROR($S2060),"",OFFSET('Smelter Reference List'!$G$4,$S2060-4,0))</f>
        <v/>
      </c>
      <c r="I2060" s="248" t="str">
        <f ca="1">IF(ISERROR($S2060),"",OFFSET('Smelter Reference List'!$H$4,$S2060-4,0))</f>
        <v/>
      </c>
      <c r="J2060" s="248" t="str">
        <f ca="1">IF(ISERROR($S2060),"",OFFSET('Smelter Reference List'!$I$4,$S2060-4,0))</f>
        <v/>
      </c>
      <c r="K2060" s="245"/>
      <c r="L2060" s="245"/>
      <c r="M2060" s="245"/>
      <c r="N2060" s="245"/>
      <c r="O2060" s="245"/>
      <c r="P2060" s="245"/>
      <c r="Q2060" s="246"/>
      <c r="R2060" s="233"/>
      <c r="S2060" s="234" t="e">
        <f>IF(C2060="",NA(),MATCH($B2060&amp;$C2060,'Smelter Reference List'!$J:$J,0))</f>
        <v>#N/A</v>
      </c>
      <c r="T2060" s="235"/>
      <c r="U2060" s="235">
        <f t="shared" ca="1" si="64"/>
        <v>0</v>
      </c>
      <c r="V2060" s="235"/>
      <c r="W2060" s="235"/>
      <c r="Y2060" s="228" t="str">
        <f t="shared" si="65"/>
        <v/>
      </c>
    </row>
    <row r="2061" spans="1:25" s="228" customFormat="1" ht="20.25">
      <c r="A2061" s="257"/>
      <c r="B2061" s="232" t="str">
        <f>IF(LEN(A2061)=0,"",INDEX('Smelter Reference List'!$A:$A,MATCH($A2061,'Smelter Reference List'!$E:$E,0)))</f>
        <v/>
      </c>
      <c r="C2061" s="297" t="str">
        <f>IF(LEN(A2061)=0,"",INDEX('Smelter Reference List'!$C:$C,MATCH($A2061,'Smelter Reference List'!$E:$E,0)))</f>
        <v/>
      </c>
      <c r="D2061" s="161" t="str">
        <f ca="1">IF(ISERROR($S2061),"",OFFSET('Smelter Reference List'!$C$4,$S2061-4,0)&amp;"")</f>
        <v/>
      </c>
      <c r="E2061" s="161" t="str">
        <f ca="1">IF(ISERROR($S2061),"",OFFSET('Smelter Reference List'!$D$4,$S2061-4,0)&amp;"")</f>
        <v/>
      </c>
      <c r="F2061" s="161" t="str">
        <f ca="1">IF(ISERROR($S2061),"",OFFSET('Smelter Reference List'!$E$4,$S2061-4,0))</f>
        <v/>
      </c>
      <c r="G2061" s="161" t="str">
        <f ca="1">IF(C2061=$U$4,"Enter smelter details", IF(ISERROR($S2061),"",OFFSET('Smelter Reference List'!$F$4,$S2061-4,0)))</f>
        <v/>
      </c>
      <c r="H2061" s="247" t="str">
        <f ca="1">IF(ISERROR($S2061),"",OFFSET('Smelter Reference List'!$G$4,$S2061-4,0))</f>
        <v/>
      </c>
      <c r="I2061" s="248" t="str">
        <f ca="1">IF(ISERROR($S2061),"",OFFSET('Smelter Reference List'!$H$4,$S2061-4,0))</f>
        <v/>
      </c>
      <c r="J2061" s="248" t="str">
        <f ca="1">IF(ISERROR($S2061),"",OFFSET('Smelter Reference List'!$I$4,$S2061-4,0))</f>
        <v/>
      </c>
      <c r="K2061" s="245"/>
      <c r="L2061" s="245"/>
      <c r="M2061" s="245"/>
      <c r="N2061" s="245"/>
      <c r="O2061" s="245"/>
      <c r="P2061" s="245"/>
      <c r="Q2061" s="246"/>
      <c r="R2061" s="233"/>
      <c r="S2061" s="234" t="e">
        <f>IF(C2061="",NA(),MATCH($B2061&amp;$C2061,'Smelter Reference List'!$J:$J,0))</f>
        <v>#N/A</v>
      </c>
      <c r="T2061" s="235"/>
      <c r="U2061" s="235">
        <f t="shared" ca="1" si="64"/>
        <v>0</v>
      </c>
      <c r="V2061" s="235"/>
      <c r="W2061" s="235"/>
      <c r="Y2061" s="228" t="str">
        <f t="shared" si="65"/>
        <v/>
      </c>
    </row>
    <row r="2062" spans="1:25" s="228" customFormat="1" ht="20.25">
      <c r="A2062" s="257"/>
      <c r="B2062" s="232" t="str">
        <f>IF(LEN(A2062)=0,"",INDEX('Smelter Reference List'!$A:$A,MATCH($A2062,'Smelter Reference List'!$E:$E,0)))</f>
        <v/>
      </c>
      <c r="C2062" s="297" t="str">
        <f>IF(LEN(A2062)=0,"",INDEX('Smelter Reference List'!$C:$C,MATCH($A2062,'Smelter Reference List'!$E:$E,0)))</f>
        <v/>
      </c>
      <c r="D2062" s="161" t="str">
        <f ca="1">IF(ISERROR($S2062),"",OFFSET('Smelter Reference List'!$C$4,$S2062-4,0)&amp;"")</f>
        <v/>
      </c>
      <c r="E2062" s="161" t="str">
        <f ca="1">IF(ISERROR($S2062),"",OFFSET('Smelter Reference List'!$D$4,$S2062-4,0)&amp;"")</f>
        <v/>
      </c>
      <c r="F2062" s="161" t="str">
        <f ca="1">IF(ISERROR($S2062),"",OFFSET('Smelter Reference List'!$E$4,$S2062-4,0))</f>
        <v/>
      </c>
      <c r="G2062" s="161" t="str">
        <f ca="1">IF(C2062=$U$4,"Enter smelter details", IF(ISERROR($S2062),"",OFFSET('Smelter Reference List'!$F$4,$S2062-4,0)))</f>
        <v/>
      </c>
      <c r="H2062" s="247" t="str">
        <f ca="1">IF(ISERROR($S2062),"",OFFSET('Smelter Reference List'!$G$4,$S2062-4,0))</f>
        <v/>
      </c>
      <c r="I2062" s="248" t="str">
        <f ca="1">IF(ISERROR($S2062),"",OFFSET('Smelter Reference List'!$H$4,$S2062-4,0))</f>
        <v/>
      </c>
      <c r="J2062" s="248" t="str">
        <f ca="1">IF(ISERROR($S2062),"",OFFSET('Smelter Reference List'!$I$4,$S2062-4,0))</f>
        <v/>
      </c>
      <c r="K2062" s="245"/>
      <c r="L2062" s="245"/>
      <c r="M2062" s="245"/>
      <c r="N2062" s="245"/>
      <c r="O2062" s="245"/>
      <c r="P2062" s="245"/>
      <c r="Q2062" s="246"/>
      <c r="R2062" s="233"/>
      <c r="S2062" s="234" t="e">
        <f>IF(C2062="",NA(),MATCH($B2062&amp;$C2062,'Smelter Reference List'!$J:$J,0))</f>
        <v>#N/A</v>
      </c>
      <c r="T2062" s="235"/>
      <c r="U2062" s="235">
        <f t="shared" ca="1" si="64"/>
        <v>0</v>
      </c>
      <c r="V2062" s="235"/>
      <c r="W2062" s="235"/>
      <c r="Y2062" s="228" t="str">
        <f t="shared" si="65"/>
        <v/>
      </c>
    </row>
    <row r="2063" spans="1:25" s="228" customFormat="1" ht="20.25">
      <c r="A2063" s="257"/>
      <c r="B2063" s="232" t="str">
        <f>IF(LEN(A2063)=0,"",INDEX('Smelter Reference List'!$A:$A,MATCH($A2063,'Smelter Reference List'!$E:$E,0)))</f>
        <v/>
      </c>
      <c r="C2063" s="297" t="str">
        <f>IF(LEN(A2063)=0,"",INDEX('Smelter Reference List'!$C:$C,MATCH($A2063,'Smelter Reference List'!$E:$E,0)))</f>
        <v/>
      </c>
      <c r="D2063" s="161" t="str">
        <f ca="1">IF(ISERROR($S2063),"",OFFSET('Smelter Reference List'!$C$4,$S2063-4,0)&amp;"")</f>
        <v/>
      </c>
      <c r="E2063" s="161" t="str">
        <f ca="1">IF(ISERROR($S2063),"",OFFSET('Smelter Reference List'!$D$4,$S2063-4,0)&amp;"")</f>
        <v/>
      </c>
      <c r="F2063" s="161" t="str">
        <f ca="1">IF(ISERROR($S2063),"",OFFSET('Smelter Reference List'!$E$4,$S2063-4,0))</f>
        <v/>
      </c>
      <c r="G2063" s="161" t="str">
        <f ca="1">IF(C2063=$U$4,"Enter smelter details", IF(ISERROR($S2063),"",OFFSET('Smelter Reference List'!$F$4,$S2063-4,0)))</f>
        <v/>
      </c>
      <c r="H2063" s="247" t="str">
        <f ca="1">IF(ISERROR($S2063),"",OFFSET('Smelter Reference List'!$G$4,$S2063-4,0))</f>
        <v/>
      </c>
      <c r="I2063" s="248" t="str">
        <f ca="1">IF(ISERROR($S2063),"",OFFSET('Smelter Reference List'!$H$4,$S2063-4,0))</f>
        <v/>
      </c>
      <c r="J2063" s="248" t="str">
        <f ca="1">IF(ISERROR($S2063),"",OFFSET('Smelter Reference List'!$I$4,$S2063-4,0))</f>
        <v/>
      </c>
      <c r="K2063" s="245"/>
      <c r="L2063" s="245"/>
      <c r="M2063" s="245"/>
      <c r="N2063" s="245"/>
      <c r="O2063" s="245"/>
      <c r="P2063" s="245"/>
      <c r="Q2063" s="246"/>
      <c r="R2063" s="233"/>
      <c r="S2063" s="234" t="e">
        <f>IF(C2063="",NA(),MATCH($B2063&amp;$C2063,'Smelter Reference List'!$J:$J,0))</f>
        <v>#N/A</v>
      </c>
      <c r="T2063" s="235"/>
      <c r="U2063" s="235">
        <f t="shared" ca="1" si="64"/>
        <v>0</v>
      </c>
      <c r="V2063" s="235"/>
      <c r="W2063" s="235"/>
      <c r="Y2063" s="228" t="str">
        <f t="shared" si="65"/>
        <v/>
      </c>
    </row>
    <row r="2064" spans="1:25" s="228" customFormat="1" ht="20.25">
      <c r="A2064" s="257"/>
      <c r="B2064" s="232" t="str">
        <f>IF(LEN(A2064)=0,"",INDEX('Smelter Reference List'!$A:$A,MATCH($A2064,'Smelter Reference List'!$E:$E,0)))</f>
        <v/>
      </c>
      <c r="C2064" s="297" t="str">
        <f>IF(LEN(A2064)=0,"",INDEX('Smelter Reference List'!$C:$C,MATCH($A2064,'Smelter Reference List'!$E:$E,0)))</f>
        <v/>
      </c>
      <c r="D2064" s="161" t="str">
        <f ca="1">IF(ISERROR($S2064),"",OFFSET('Smelter Reference List'!$C$4,$S2064-4,0)&amp;"")</f>
        <v/>
      </c>
      <c r="E2064" s="161" t="str">
        <f ca="1">IF(ISERROR($S2064),"",OFFSET('Smelter Reference List'!$D$4,$S2064-4,0)&amp;"")</f>
        <v/>
      </c>
      <c r="F2064" s="161" t="str">
        <f ca="1">IF(ISERROR($S2064),"",OFFSET('Smelter Reference List'!$E$4,$S2064-4,0))</f>
        <v/>
      </c>
      <c r="G2064" s="161" t="str">
        <f ca="1">IF(C2064=$U$4,"Enter smelter details", IF(ISERROR($S2064),"",OFFSET('Smelter Reference List'!$F$4,$S2064-4,0)))</f>
        <v/>
      </c>
      <c r="H2064" s="247" t="str">
        <f ca="1">IF(ISERROR($S2064),"",OFFSET('Smelter Reference List'!$G$4,$S2064-4,0))</f>
        <v/>
      </c>
      <c r="I2064" s="248" t="str">
        <f ca="1">IF(ISERROR($S2064),"",OFFSET('Smelter Reference List'!$H$4,$S2064-4,0))</f>
        <v/>
      </c>
      <c r="J2064" s="248" t="str">
        <f ca="1">IF(ISERROR($S2064),"",OFFSET('Smelter Reference List'!$I$4,$S2064-4,0))</f>
        <v/>
      </c>
      <c r="K2064" s="245"/>
      <c r="L2064" s="245"/>
      <c r="M2064" s="245"/>
      <c r="N2064" s="245"/>
      <c r="O2064" s="245"/>
      <c r="P2064" s="245"/>
      <c r="Q2064" s="246"/>
      <c r="R2064" s="233"/>
      <c r="S2064" s="234" t="e">
        <f>IF(C2064="",NA(),MATCH($B2064&amp;$C2064,'Smelter Reference List'!$J:$J,0))</f>
        <v>#N/A</v>
      </c>
      <c r="T2064" s="235"/>
      <c r="U2064" s="235">
        <f t="shared" ca="1" si="64"/>
        <v>0</v>
      </c>
      <c r="V2064" s="235"/>
      <c r="W2064" s="235"/>
      <c r="Y2064" s="228" t="str">
        <f t="shared" si="65"/>
        <v/>
      </c>
    </row>
    <row r="2065" spans="1:25" s="228" customFormat="1" ht="20.25">
      <c r="A2065" s="257"/>
      <c r="B2065" s="232" t="str">
        <f>IF(LEN(A2065)=0,"",INDEX('Smelter Reference List'!$A:$A,MATCH($A2065,'Smelter Reference List'!$E:$E,0)))</f>
        <v/>
      </c>
      <c r="C2065" s="297" t="str">
        <f>IF(LEN(A2065)=0,"",INDEX('Smelter Reference List'!$C:$C,MATCH($A2065,'Smelter Reference List'!$E:$E,0)))</f>
        <v/>
      </c>
      <c r="D2065" s="161" t="str">
        <f ca="1">IF(ISERROR($S2065),"",OFFSET('Smelter Reference List'!$C$4,$S2065-4,0)&amp;"")</f>
        <v/>
      </c>
      <c r="E2065" s="161" t="str">
        <f ca="1">IF(ISERROR($S2065),"",OFFSET('Smelter Reference List'!$D$4,$S2065-4,0)&amp;"")</f>
        <v/>
      </c>
      <c r="F2065" s="161" t="str">
        <f ca="1">IF(ISERROR($S2065),"",OFFSET('Smelter Reference List'!$E$4,$S2065-4,0))</f>
        <v/>
      </c>
      <c r="G2065" s="161" t="str">
        <f ca="1">IF(C2065=$U$4,"Enter smelter details", IF(ISERROR($S2065),"",OFFSET('Smelter Reference List'!$F$4,$S2065-4,0)))</f>
        <v/>
      </c>
      <c r="H2065" s="247" t="str">
        <f ca="1">IF(ISERROR($S2065),"",OFFSET('Smelter Reference List'!$G$4,$S2065-4,0))</f>
        <v/>
      </c>
      <c r="I2065" s="248" t="str">
        <f ca="1">IF(ISERROR($S2065),"",OFFSET('Smelter Reference List'!$H$4,$S2065-4,0))</f>
        <v/>
      </c>
      <c r="J2065" s="248" t="str">
        <f ca="1">IF(ISERROR($S2065),"",OFFSET('Smelter Reference List'!$I$4,$S2065-4,0))</f>
        <v/>
      </c>
      <c r="K2065" s="245"/>
      <c r="L2065" s="245"/>
      <c r="M2065" s="245"/>
      <c r="N2065" s="245"/>
      <c r="O2065" s="245"/>
      <c r="P2065" s="245"/>
      <c r="Q2065" s="246"/>
      <c r="R2065" s="233"/>
      <c r="S2065" s="234" t="e">
        <f>IF(C2065="",NA(),MATCH($B2065&amp;$C2065,'Smelter Reference List'!$J:$J,0))</f>
        <v>#N/A</v>
      </c>
      <c r="T2065" s="235"/>
      <c r="U2065" s="235">
        <f t="shared" ca="1" si="64"/>
        <v>0</v>
      </c>
      <c r="V2065" s="235"/>
      <c r="W2065" s="235"/>
      <c r="Y2065" s="228" t="str">
        <f t="shared" si="65"/>
        <v/>
      </c>
    </row>
    <row r="2066" spans="1:25" s="228" customFormat="1" ht="20.25">
      <c r="A2066" s="257"/>
      <c r="B2066" s="232" t="str">
        <f>IF(LEN(A2066)=0,"",INDEX('Smelter Reference List'!$A:$A,MATCH($A2066,'Smelter Reference List'!$E:$E,0)))</f>
        <v/>
      </c>
      <c r="C2066" s="297" t="str">
        <f>IF(LEN(A2066)=0,"",INDEX('Smelter Reference List'!$C:$C,MATCH($A2066,'Smelter Reference List'!$E:$E,0)))</f>
        <v/>
      </c>
      <c r="D2066" s="161" t="str">
        <f ca="1">IF(ISERROR($S2066),"",OFFSET('Smelter Reference List'!$C$4,$S2066-4,0)&amp;"")</f>
        <v/>
      </c>
      <c r="E2066" s="161" t="str">
        <f ca="1">IF(ISERROR($S2066),"",OFFSET('Smelter Reference List'!$D$4,$S2066-4,0)&amp;"")</f>
        <v/>
      </c>
      <c r="F2066" s="161" t="str">
        <f ca="1">IF(ISERROR($S2066),"",OFFSET('Smelter Reference List'!$E$4,$S2066-4,0))</f>
        <v/>
      </c>
      <c r="G2066" s="161" t="str">
        <f ca="1">IF(C2066=$U$4,"Enter smelter details", IF(ISERROR($S2066),"",OFFSET('Smelter Reference List'!$F$4,$S2066-4,0)))</f>
        <v/>
      </c>
      <c r="H2066" s="247" t="str">
        <f ca="1">IF(ISERROR($S2066),"",OFFSET('Smelter Reference List'!$G$4,$S2066-4,0))</f>
        <v/>
      </c>
      <c r="I2066" s="248" t="str">
        <f ca="1">IF(ISERROR($S2066),"",OFFSET('Smelter Reference List'!$H$4,$S2066-4,0))</f>
        <v/>
      </c>
      <c r="J2066" s="248" t="str">
        <f ca="1">IF(ISERROR($S2066),"",OFFSET('Smelter Reference List'!$I$4,$S2066-4,0))</f>
        <v/>
      </c>
      <c r="K2066" s="245"/>
      <c r="L2066" s="245"/>
      <c r="M2066" s="245"/>
      <c r="N2066" s="245"/>
      <c r="O2066" s="245"/>
      <c r="P2066" s="245"/>
      <c r="Q2066" s="246"/>
      <c r="R2066" s="233"/>
      <c r="S2066" s="234" t="e">
        <f>IF(C2066="",NA(),MATCH($B2066&amp;$C2066,'Smelter Reference List'!$J:$J,0))</f>
        <v>#N/A</v>
      </c>
      <c r="T2066" s="235"/>
      <c r="U2066" s="235">
        <f t="shared" ca="1" si="64"/>
        <v>0</v>
      </c>
      <c r="V2066" s="235"/>
      <c r="W2066" s="235"/>
      <c r="Y2066" s="228" t="str">
        <f t="shared" si="65"/>
        <v/>
      </c>
    </row>
    <row r="2067" spans="1:25" s="228" customFormat="1" ht="20.25">
      <c r="A2067" s="257"/>
      <c r="B2067" s="232" t="str">
        <f>IF(LEN(A2067)=0,"",INDEX('Smelter Reference List'!$A:$A,MATCH($A2067,'Smelter Reference List'!$E:$E,0)))</f>
        <v/>
      </c>
      <c r="C2067" s="297" t="str">
        <f>IF(LEN(A2067)=0,"",INDEX('Smelter Reference List'!$C:$C,MATCH($A2067,'Smelter Reference List'!$E:$E,0)))</f>
        <v/>
      </c>
      <c r="D2067" s="161" t="str">
        <f ca="1">IF(ISERROR($S2067),"",OFFSET('Smelter Reference List'!$C$4,$S2067-4,0)&amp;"")</f>
        <v/>
      </c>
      <c r="E2067" s="161" t="str">
        <f ca="1">IF(ISERROR($S2067),"",OFFSET('Smelter Reference List'!$D$4,$S2067-4,0)&amp;"")</f>
        <v/>
      </c>
      <c r="F2067" s="161" t="str">
        <f ca="1">IF(ISERROR($S2067),"",OFFSET('Smelter Reference List'!$E$4,$S2067-4,0))</f>
        <v/>
      </c>
      <c r="G2067" s="161" t="str">
        <f ca="1">IF(C2067=$U$4,"Enter smelter details", IF(ISERROR($S2067),"",OFFSET('Smelter Reference List'!$F$4,$S2067-4,0)))</f>
        <v/>
      </c>
      <c r="H2067" s="247" t="str">
        <f ca="1">IF(ISERROR($S2067),"",OFFSET('Smelter Reference List'!$G$4,$S2067-4,0))</f>
        <v/>
      </c>
      <c r="I2067" s="248" t="str">
        <f ca="1">IF(ISERROR($S2067),"",OFFSET('Smelter Reference List'!$H$4,$S2067-4,0))</f>
        <v/>
      </c>
      <c r="J2067" s="248" t="str">
        <f ca="1">IF(ISERROR($S2067),"",OFFSET('Smelter Reference List'!$I$4,$S2067-4,0))</f>
        <v/>
      </c>
      <c r="K2067" s="245"/>
      <c r="L2067" s="245"/>
      <c r="M2067" s="245"/>
      <c r="N2067" s="245"/>
      <c r="O2067" s="245"/>
      <c r="P2067" s="245"/>
      <c r="Q2067" s="246"/>
      <c r="R2067" s="233"/>
      <c r="S2067" s="234" t="e">
        <f>IF(C2067="",NA(),MATCH($B2067&amp;$C2067,'Smelter Reference List'!$J:$J,0))</f>
        <v>#N/A</v>
      </c>
      <c r="T2067" s="235"/>
      <c r="U2067" s="235">
        <f t="shared" ca="1" si="64"/>
        <v>0</v>
      </c>
      <c r="V2067" s="235"/>
      <c r="W2067" s="235"/>
      <c r="Y2067" s="228" t="str">
        <f t="shared" si="65"/>
        <v/>
      </c>
    </row>
    <row r="2068" spans="1:25" s="228" customFormat="1" ht="20.25">
      <c r="A2068" s="257"/>
      <c r="B2068" s="232" t="str">
        <f>IF(LEN(A2068)=0,"",INDEX('Smelter Reference List'!$A:$A,MATCH($A2068,'Smelter Reference List'!$E:$E,0)))</f>
        <v/>
      </c>
      <c r="C2068" s="297" t="str">
        <f>IF(LEN(A2068)=0,"",INDEX('Smelter Reference List'!$C:$C,MATCH($A2068,'Smelter Reference List'!$E:$E,0)))</f>
        <v/>
      </c>
      <c r="D2068" s="161" t="str">
        <f ca="1">IF(ISERROR($S2068),"",OFFSET('Smelter Reference List'!$C$4,$S2068-4,0)&amp;"")</f>
        <v/>
      </c>
      <c r="E2068" s="161" t="str">
        <f ca="1">IF(ISERROR($S2068),"",OFFSET('Smelter Reference List'!$D$4,$S2068-4,0)&amp;"")</f>
        <v/>
      </c>
      <c r="F2068" s="161" t="str">
        <f ca="1">IF(ISERROR($S2068),"",OFFSET('Smelter Reference List'!$E$4,$S2068-4,0))</f>
        <v/>
      </c>
      <c r="G2068" s="161" t="str">
        <f ca="1">IF(C2068=$U$4,"Enter smelter details", IF(ISERROR($S2068),"",OFFSET('Smelter Reference List'!$F$4,$S2068-4,0)))</f>
        <v/>
      </c>
      <c r="H2068" s="247" t="str">
        <f ca="1">IF(ISERROR($S2068),"",OFFSET('Smelter Reference List'!$G$4,$S2068-4,0))</f>
        <v/>
      </c>
      <c r="I2068" s="248" t="str">
        <f ca="1">IF(ISERROR($S2068),"",OFFSET('Smelter Reference List'!$H$4,$S2068-4,0))</f>
        <v/>
      </c>
      <c r="J2068" s="248" t="str">
        <f ca="1">IF(ISERROR($S2068),"",OFFSET('Smelter Reference List'!$I$4,$S2068-4,0))</f>
        <v/>
      </c>
      <c r="K2068" s="245"/>
      <c r="L2068" s="245"/>
      <c r="M2068" s="245"/>
      <c r="N2068" s="245"/>
      <c r="O2068" s="245"/>
      <c r="P2068" s="245"/>
      <c r="Q2068" s="246"/>
      <c r="R2068" s="233"/>
      <c r="S2068" s="234" t="e">
        <f>IF(C2068="",NA(),MATCH($B2068&amp;$C2068,'Smelter Reference List'!$J:$J,0))</f>
        <v>#N/A</v>
      </c>
      <c r="T2068" s="235"/>
      <c r="U2068" s="235">
        <f t="shared" ca="1" si="64"/>
        <v>0</v>
      </c>
      <c r="V2068" s="235"/>
      <c r="W2068" s="235"/>
      <c r="Y2068" s="228" t="str">
        <f t="shared" si="65"/>
        <v/>
      </c>
    </row>
    <row r="2069" spans="1:25" s="228" customFormat="1" ht="20.25">
      <c r="A2069" s="257"/>
      <c r="B2069" s="232" t="str">
        <f>IF(LEN(A2069)=0,"",INDEX('Smelter Reference List'!$A:$A,MATCH($A2069,'Smelter Reference List'!$E:$E,0)))</f>
        <v/>
      </c>
      <c r="C2069" s="297" t="str">
        <f>IF(LEN(A2069)=0,"",INDEX('Smelter Reference List'!$C:$C,MATCH($A2069,'Smelter Reference List'!$E:$E,0)))</f>
        <v/>
      </c>
      <c r="D2069" s="161" t="str">
        <f ca="1">IF(ISERROR($S2069),"",OFFSET('Smelter Reference List'!$C$4,$S2069-4,0)&amp;"")</f>
        <v/>
      </c>
      <c r="E2069" s="161" t="str">
        <f ca="1">IF(ISERROR($S2069),"",OFFSET('Smelter Reference List'!$D$4,$S2069-4,0)&amp;"")</f>
        <v/>
      </c>
      <c r="F2069" s="161" t="str">
        <f ca="1">IF(ISERROR($S2069),"",OFFSET('Smelter Reference List'!$E$4,$S2069-4,0))</f>
        <v/>
      </c>
      <c r="G2069" s="161" t="str">
        <f ca="1">IF(C2069=$U$4,"Enter smelter details", IF(ISERROR($S2069),"",OFFSET('Smelter Reference List'!$F$4,$S2069-4,0)))</f>
        <v/>
      </c>
      <c r="H2069" s="247" t="str">
        <f ca="1">IF(ISERROR($S2069),"",OFFSET('Smelter Reference List'!$G$4,$S2069-4,0))</f>
        <v/>
      </c>
      <c r="I2069" s="248" t="str">
        <f ca="1">IF(ISERROR($S2069),"",OFFSET('Smelter Reference List'!$H$4,$S2069-4,0))</f>
        <v/>
      </c>
      <c r="J2069" s="248" t="str">
        <f ca="1">IF(ISERROR($S2069),"",OFFSET('Smelter Reference List'!$I$4,$S2069-4,0))</f>
        <v/>
      </c>
      <c r="K2069" s="245"/>
      <c r="L2069" s="245"/>
      <c r="M2069" s="245"/>
      <c r="N2069" s="245"/>
      <c r="O2069" s="245"/>
      <c r="P2069" s="245"/>
      <c r="Q2069" s="246"/>
      <c r="R2069" s="233"/>
      <c r="S2069" s="234" t="e">
        <f>IF(C2069="",NA(),MATCH($B2069&amp;$C2069,'Smelter Reference List'!$J:$J,0))</f>
        <v>#N/A</v>
      </c>
      <c r="T2069" s="235"/>
      <c r="U2069" s="235">
        <f t="shared" ca="1" si="64"/>
        <v>0</v>
      </c>
      <c r="V2069" s="235"/>
      <c r="W2069" s="235"/>
      <c r="Y2069" s="228" t="str">
        <f t="shared" si="65"/>
        <v/>
      </c>
    </row>
    <row r="2070" spans="1:25" s="228" customFormat="1" ht="20.25">
      <c r="A2070" s="257"/>
      <c r="B2070" s="232" t="str">
        <f>IF(LEN(A2070)=0,"",INDEX('Smelter Reference List'!$A:$A,MATCH($A2070,'Smelter Reference List'!$E:$E,0)))</f>
        <v/>
      </c>
      <c r="C2070" s="297" t="str">
        <f>IF(LEN(A2070)=0,"",INDEX('Smelter Reference List'!$C:$C,MATCH($A2070,'Smelter Reference List'!$E:$E,0)))</f>
        <v/>
      </c>
      <c r="D2070" s="161" t="str">
        <f ca="1">IF(ISERROR($S2070),"",OFFSET('Smelter Reference List'!$C$4,$S2070-4,0)&amp;"")</f>
        <v/>
      </c>
      <c r="E2070" s="161" t="str">
        <f ca="1">IF(ISERROR($S2070),"",OFFSET('Smelter Reference List'!$D$4,$S2070-4,0)&amp;"")</f>
        <v/>
      </c>
      <c r="F2070" s="161" t="str">
        <f ca="1">IF(ISERROR($S2070),"",OFFSET('Smelter Reference List'!$E$4,$S2070-4,0))</f>
        <v/>
      </c>
      <c r="G2070" s="161" t="str">
        <f ca="1">IF(C2070=$U$4,"Enter smelter details", IF(ISERROR($S2070),"",OFFSET('Smelter Reference List'!$F$4,$S2070-4,0)))</f>
        <v/>
      </c>
      <c r="H2070" s="247" t="str">
        <f ca="1">IF(ISERROR($S2070),"",OFFSET('Smelter Reference List'!$G$4,$S2070-4,0))</f>
        <v/>
      </c>
      <c r="I2070" s="248" t="str">
        <f ca="1">IF(ISERROR($S2070),"",OFFSET('Smelter Reference List'!$H$4,$S2070-4,0))</f>
        <v/>
      </c>
      <c r="J2070" s="248" t="str">
        <f ca="1">IF(ISERROR($S2070),"",OFFSET('Smelter Reference List'!$I$4,$S2070-4,0))</f>
        <v/>
      </c>
      <c r="K2070" s="245"/>
      <c r="L2070" s="245"/>
      <c r="M2070" s="245"/>
      <c r="N2070" s="245"/>
      <c r="O2070" s="245"/>
      <c r="P2070" s="245"/>
      <c r="Q2070" s="246"/>
      <c r="R2070" s="233"/>
      <c r="S2070" s="234" t="e">
        <f>IF(C2070="",NA(),MATCH($B2070&amp;$C2070,'Smelter Reference List'!$J:$J,0))</f>
        <v>#N/A</v>
      </c>
      <c r="T2070" s="235"/>
      <c r="U2070" s="235">
        <f t="shared" ca="1" si="64"/>
        <v>0</v>
      </c>
      <c r="V2070" s="235"/>
      <c r="W2070" s="235"/>
      <c r="Y2070" s="228" t="str">
        <f t="shared" si="65"/>
        <v/>
      </c>
    </row>
    <row r="2071" spans="1:25" s="228" customFormat="1" ht="20.25">
      <c r="A2071" s="257"/>
      <c r="B2071" s="232" t="str">
        <f>IF(LEN(A2071)=0,"",INDEX('Smelter Reference List'!$A:$A,MATCH($A2071,'Smelter Reference List'!$E:$E,0)))</f>
        <v/>
      </c>
      <c r="C2071" s="297" t="str">
        <f>IF(LEN(A2071)=0,"",INDEX('Smelter Reference List'!$C:$C,MATCH($A2071,'Smelter Reference List'!$E:$E,0)))</f>
        <v/>
      </c>
      <c r="D2071" s="161" t="str">
        <f ca="1">IF(ISERROR($S2071),"",OFFSET('Smelter Reference List'!$C$4,$S2071-4,0)&amp;"")</f>
        <v/>
      </c>
      <c r="E2071" s="161" t="str">
        <f ca="1">IF(ISERROR($S2071),"",OFFSET('Smelter Reference List'!$D$4,$S2071-4,0)&amp;"")</f>
        <v/>
      </c>
      <c r="F2071" s="161" t="str">
        <f ca="1">IF(ISERROR($S2071),"",OFFSET('Smelter Reference List'!$E$4,$S2071-4,0))</f>
        <v/>
      </c>
      <c r="G2071" s="161" t="str">
        <f ca="1">IF(C2071=$U$4,"Enter smelter details", IF(ISERROR($S2071),"",OFFSET('Smelter Reference List'!$F$4,$S2071-4,0)))</f>
        <v/>
      </c>
      <c r="H2071" s="247" t="str">
        <f ca="1">IF(ISERROR($S2071),"",OFFSET('Smelter Reference List'!$G$4,$S2071-4,0))</f>
        <v/>
      </c>
      <c r="I2071" s="248" t="str">
        <f ca="1">IF(ISERROR($S2071),"",OFFSET('Smelter Reference List'!$H$4,$S2071-4,0))</f>
        <v/>
      </c>
      <c r="J2071" s="248" t="str">
        <f ca="1">IF(ISERROR($S2071),"",OFFSET('Smelter Reference List'!$I$4,$S2071-4,0))</f>
        <v/>
      </c>
      <c r="K2071" s="245"/>
      <c r="L2071" s="245"/>
      <c r="M2071" s="245"/>
      <c r="N2071" s="245"/>
      <c r="O2071" s="245"/>
      <c r="P2071" s="245"/>
      <c r="Q2071" s="246"/>
      <c r="R2071" s="233"/>
      <c r="S2071" s="234" t="e">
        <f>IF(C2071="",NA(),MATCH($B2071&amp;$C2071,'Smelter Reference List'!$J:$J,0))</f>
        <v>#N/A</v>
      </c>
      <c r="T2071" s="235"/>
      <c r="U2071" s="235">
        <f t="shared" ca="1" si="64"/>
        <v>0</v>
      </c>
      <c r="V2071" s="235"/>
      <c r="W2071" s="235"/>
      <c r="Y2071" s="228" t="str">
        <f t="shared" si="65"/>
        <v/>
      </c>
    </row>
    <row r="2072" spans="1:25" s="228" customFormat="1" ht="20.25">
      <c r="A2072" s="257"/>
      <c r="B2072" s="232" t="str">
        <f>IF(LEN(A2072)=0,"",INDEX('Smelter Reference List'!$A:$A,MATCH($A2072,'Smelter Reference List'!$E:$E,0)))</f>
        <v/>
      </c>
      <c r="C2072" s="297" t="str">
        <f>IF(LEN(A2072)=0,"",INDEX('Smelter Reference List'!$C:$C,MATCH($A2072,'Smelter Reference List'!$E:$E,0)))</f>
        <v/>
      </c>
      <c r="D2072" s="161" t="str">
        <f ca="1">IF(ISERROR($S2072),"",OFFSET('Smelter Reference List'!$C$4,$S2072-4,0)&amp;"")</f>
        <v/>
      </c>
      <c r="E2072" s="161" t="str">
        <f ca="1">IF(ISERROR($S2072),"",OFFSET('Smelter Reference List'!$D$4,$S2072-4,0)&amp;"")</f>
        <v/>
      </c>
      <c r="F2072" s="161" t="str">
        <f ca="1">IF(ISERROR($S2072),"",OFFSET('Smelter Reference List'!$E$4,$S2072-4,0))</f>
        <v/>
      </c>
      <c r="G2072" s="161" t="str">
        <f ca="1">IF(C2072=$U$4,"Enter smelter details", IF(ISERROR($S2072),"",OFFSET('Smelter Reference List'!$F$4,$S2072-4,0)))</f>
        <v/>
      </c>
      <c r="H2072" s="247" t="str">
        <f ca="1">IF(ISERROR($S2072),"",OFFSET('Smelter Reference List'!$G$4,$S2072-4,0))</f>
        <v/>
      </c>
      <c r="I2072" s="248" t="str">
        <f ca="1">IF(ISERROR($S2072),"",OFFSET('Smelter Reference List'!$H$4,$S2072-4,0))</f>
        <v/>
      </c>
      <c r="J2072" s="248" t="str">
        <f ca="1">IF(ISERROR($S2072),"",OFFSET('Smelter Reference List'!$I$4,$S2072-4,0))</f>
        <v/>
      </c>
      <c r="K2072" s="245"/>
      <c r="L2072" s="245"/>
      <c r="M2072" s="245"/>
      <c r="N2072" s="245"/>
      <c r="O2072" s="245"/>
      <c r="P2072" s="245"/>
      <c r="Q2072" s="246"/>
      <c r="R2072" s="233"/>
      <c r="S2072" s="234" t="e">
        <f>IF(C2072="",NA(),MATCH($B2072&amp;$C2072,'Smelter Reference List'!$J:$J,0))</f>
        <v>#N/A</v>
      </c>
      <c r="T2072" s="235"/>
      <c r="U2072" s="235">
        <f t="shared" ca="1" si="64"/>
        <v>0</v>
      </c>
      <c r="V2072" s="235"/>
      <c r="W2072" s="235"/>
      <c r="Y2072" s="228" t="str">
        <f t="shared" si="65"/>
        <v/>
      </c>
    </row>
    <row r="2073" spans="1:25" s="228" customFormat="1" ht="20.25">
      <c r="A2073" s="257"/>
      <c r="B2073" s="232" t="str">
        <f>IF(LEN(A2073)=0,"",INDEX('Smelter Reference List'!$A:$A,MATCH($A2073,'Smelter Reference List'!$E:$E,0)))</f>
        <v/>
      </c>
      <c r="C2073" s="297" t="str">
        <f>IF(LEN(A2073)=0,"",INDEX('Smelter Reference List'!$C:$C,MATCH($A2073,'Smelter Reference List'!$E:$E,0)))</f>
        <v/>
      </c>
      <c r="D2073" s="161" t="str">
        <f ca="1">IF(ISERROR($S2073),"",OFFSET('Smelter Reference List'!$C$4,$S2073-4,0)&amp;"")</f>
        <v/>
      </c>
      <c r="E2073" s="161" t="str">
        <f ca="1">IF(ISERROR($S2073),"",OFFSET('Smelter Reference List'!$D$4,$S2073-4,0)&amp;"")</f>
        <v/>
      </c>
      <c r="F2073" s="161" t="str">
        <f ca="1">IF(ISERROR($S2073),"",OFFSET('Smelter Reference List'!$E$4,$S2073-4,0))</f>
        <v/>
      </c>
      <c r="G2073" s="161" t="str">
        <f ca="1">IF(C2073=$U$4,"Enter smelter details", IF(ISERROR($S2073),"",OFFSET('Smelter Reference List'!$F$4,$S2073-4,0)))</f>
        <v/>
      </c>
      <c r="H2073" s="247" t="str">
        <f ca="1">IF(ISERROR($S2073),"",OFFSET('Smelter Reference List'!$G$4,$S2073-4,0))</f>
        <v/>
      </c>
      <c r="I2073" s="248" t="str">
        <f ca="1">IF(ISERROR($S2073),"",OFFSET('Smelter Reference List'!$H$4,$S2073-4,0))</f>
        <v/>
      </c>
      <c r="J2073" s="248" t="str">
        <f ca="1">IF(ISERROR($S2073),"",OFFSET('Smelter Reference List'!$I$4,$S2073-4,0))</f>
        <v/>
      </c>
      <c r="K2073" s="245"/>
      <c r="L2073" s="245"/>
      <c r="M2073" s="245"/>
      <c r="N2073" s="245"/>
      <c r="O2073" s="245"/>
      <c r="P2073" s="245"/>
      <c r="Q2073" s="246"/>
      <c r="R2073" s="233"/>
      <c r="S2073" s="234" t="e">
        <f>IF(C2073="",NA(),MATCH($B2073&amp;$C2073,'Smelter Reference List'!$J:$J,0))</f>
        <v>#N/A</v>
      </c>
      <c r="T2073" s="235"/>
      <c r="U2073" s="235">
        <f t="shared" ca="1" si="64"/>
        <v>0</v>
      </c>
      <c r="V2073" s="235"/>
      <c r="W2073" s="235"/>
      <c r="Y2073" s="228" t="str">
        <f t="shared" si="65"/>
        <v/>
      </c>
    </row>
    <row r="2074" spans="1:25" s="228" customFormat="1" ht="20.25">
      <c r="A2074" s="257"/>
      <c r="B2074" s="232" t="str">
        <f>IF(LEN(A2074)=0,"",INDEX('Smelter Reference List'!$A:$A,MATCH($A2074,'Smelter Reference List'!$E:$E,0)))</f>
        <v/>
      </c>
      <c r="C2074" s="297" t="str">
        <f>IF(LEN(A2074)=0,"",INDEX('Smelter Reference List'!$C:$C,MATCH($A2074,'Smelter Reference List'!$E:$E,0)))</f>
        <v/>
      </c>
      <c r="D2074" s="161" t="str">
        <f ca="1">IF(ISERROR($S2074),"",OFFSET('Smelter Reference List'!$C$4,$S2074-4,0)&amp;"")</f>
        <v/>
      </c>
      <c r="E2074" s="161" t="str">
        <f ca="1">IF(ISERROR($S2074),"",OFFSET('Smelter Reference List'!$D$4,$S2074-4,0)&amp;"")</f>
        <v/>
      </c>
      <c r="F2074" s="161" t="str">
        <f ca="1">IF(ISERROR($S2074),"",OFFSET('Smelter Reference List'!$E$4,$S2074-4,0))</f>
        <v/>
      </c>
      <c r="G2074" s="161" t="str">
        <f ca="1">IF(C2074=$U$4,"Enter smelter details", IF(ISERROR($S2074),"",OFFSET('Smelter Reference List'!$F$4,$S2074-4,0)))</f>
        <v/>
      </c>
      <c r="H2074" s="247" t="str">
        <f ca="1">IF(ISERROR($S2074),"",OFFSET('Smelter Reference List'!$G$4,$S2074-4,0))</f>
        <v/>
      </c>
      <c r="I2074" s="248" t="str">
        <f ca="1">IF(ISERROR($S2074),"",OFFSET('Smelter Reference List'!$H$4,$S2074-4,0))</f>
        <v/>
      </c>
      <c r="J2074" s="248" t="str">
        <f ca="1">IF(ISERROR($S2074),"",OFFSET('Smelter Reference List'!$I$4,$S2074-4,0))</f>
        <v/>
      </c>
      <c r="K2074" s="245"/>
      <c r="L2074" s="245"/>
      <c r="M2074" s="245"/>
      <c r="N2074" s="245"/>
      <c r="O2074" s="245"/>
      <c r="P2074" s="245"/>
      <c r="Q2074" s="246"/>
      <c r="R2074" s="233"/>
      <c r="S2074" s="234" t="e">
        <f>IF(C2074="",NA(),MATCH($B2074&amp;$C2074,'Smelter Reference List'!$J:$J,0))</f>
        <v>#N/A</v>
      </c>
      <c r="T2074" s="235"/>
      <c r="U2074" s="235">
        <f t="shared" ca="1" si="64"/>
        <v>0</v>
      </c>
      <c r="V2074" s="235"/>
      <c r="W2074" s="235"/>
      <c r="Y2074" s="228" t="str">
        <f t="shared" si="65"/>
        <v/>
      </c>
    </row>
    <row r="2075" spans="1:25" s="228" customFormat="1" ht="20.25">
      <c r="A2075" s="257"/>
      <c r="B2075" s="232" t="str">
        <f>IF(LEN(A2075)=0,"",INDEX('Smelter Reference List'!$A:$A,MATCH($A2075,'Smelter Reference List'!$E:$E,0)))</f>
        <v/>
      </c>
      <c r="C2075" s="297" t="str">
        <f>IF(LEN(A2075)=0,"",INDEX('Smelter Reference List'!$C:$C,MATCH($A2075,'Smelter Reference List'!$E:$E,0)))</f>
        <v/>
      </c>
      <c r="D2075" s="161" t="str">
        <f ca="1">IF(ISERROR($S2075),"",OFFSET('Smelter Reference List'!$C$4,$S2075-4,0)&amp;"")</f>
        <v/>
      </c>
      <c r="E2075" s="161" t="str">
        <f ca="1">IF(ISERROR($S2075),"",OFFSET('Smelter Reference List'!$D$4,$S2075-4,0)&amp;"")</f>
        <v/>
      </c>
      <c r="F2075" s="161" t="str">
        <f ca="1">IF(ISERROR($S2075),"",OFFSET('Smelter Reference List'!$E$4,$S2075-4,0))</f>
        <v/>
      </c>
      <c r="G2075" s="161" t="str">
        <f ca="1">IF(C2075=$U$4,"Enter smelter details", IF(ISERROR($S2075),"",OFFSET('Smelter Reference List'!$F$4,$S2075-4,0)))</f>
        <v/>
      </c>
      <c r="H2075" s="247" t="str">
        <f ca="1">IF(ISERROR($S2075),"",OFFSET('Smelter Reference List'!$G$4,$S2075-4,0))</f>
        <v/>
      </c>
      <c r="I2075" s="248" t="str">
        <f ca="1">IF(ISERROR($S2075),"",OFFSET('Smelter Reference List'!$H$4,$S2075-4,0))</f>
        <v/>
      </c>
      <c r="J2075" s="248" t="str">
        <f ca="1">IF(ISERROR($S2075),"",OFFSET('Smelter Reference List'!$I$4,$S2075-4,0))</f>
        <v/>
      </c>
      <c r="K2075" s="245"/>
      <c r="L2075" s="245"/>
      <c r="M2075" s="245"/>
      <c r="N2075" s="245"/>
      <c r="O2075" s="245"/>
      <c r="P2075" s="245"/>
      <c r="Q2075" s="246"/>
      <c r="R2075" s="233"/>
      <c r="S2075" s="234" t="e">
        <f>IF(C2075="",NA(),MATCH($B2075&amp;$C2075,'Smelter Reference List'!$J:$J,0))</f>
        <v>#N/A</v>
      </c>
      <c r="T2075" s="235"/>
      <c r="U2075" s="235">
        <f t="shared" ca="1" si="64"/>
        <v>0</v>
      </c>
      <c r="V2075" s="235"/>
      <c r="W2075" s="235"/>
      <c r="Y2075" s="228" t="str">
        <f t="shared" si="65"/>
        <v/>
      </c>
    </row>
    <row r="2076" spans="1:25" s="228" customFormat="1" ht="20.25">
      <c r="A2076" s="257"/>
      <c r="B2076" s="232" t="str">
        <f>IF(LEN(A2076)=0,"",INDEX('Smelter Reference List'!$A:$A,MATCH($A2076,'Smelter Reference List'!$E:$E,0)))</f>
        <v/>
      </c>
      <c r="C2076" s="297" t="str">
        <f>IF(LEN(A2076)=0,"",INDEX('Smelter Reference List'!$C:$C,MATCH($A2076,'Smelter Reference List'!$E:$E,0)))</f>
        <v/>
      </c>
      <c r="D2076" s="161" t="str">
        <f ca="1">IF(ISERROR($S2076),"",OFFSET('Smelter Reference List'!$C$4,$S2076-4,0)&amp;"")</f>
        <v/>
      </c>
      <c r="E2076" s="161" t="str">
        <f ca="1">IF(ISERROR($S2076),"",OFFSET('Smelter Reference List'!$D$4,$S2076-4,0)&amp;"")</f>
        <v/>
      </c>
      <c r="F2076" s="161" t="str">
        <f ca="1">IF(ISERROR($S2076),"",OFFSET('Smelter Reference List'!$E$4,$S2076-4,0))</f>
        <v/>
      </c>
      <c r="G2076" s="161" t="str">
        <f ca="1">IF(C2076=$U$4,"Enter smelter details", IF(ISERROR($S2076),"",OFFSET('Smelter Reference List'!$F$4,$S2076-4,0)))</f>
        <v/>
      </c>
      <c r="H2076" s="247" t="str">
        <f ca="1">IF(ISERROR($S2076),"",OFFSET('Smelter Reference List'!$G$4,$S2076-4,0))</f>
        <v/>
      </c>
      <c r="I2076" s="248" t="str">
        <f ca="1">IF(ISERROR($S2076),"",OFFSET('Smelter Reference List'!$H$4,$S2076-4,0))</f>
        <v/>
      </c>
      <c r="J2076" s="248" t="str">
        <f ca="1">IF(ISERROR($S2076),"",OFFSET('Smelter Reference List'!$I$4,$S2076-4,0))</f>
        <v/>
      </c>
      <c r="K2076" s="245"/>
      <c r="L2076" s="245"/>
      <c r="M2076" s="245"/>
      <c r="N2076" s="245"/>
      <c r="O2076" s="245"/>
      <c r="P2076" s="245"/>
      <c r="Q2076" s="246"/>
      <c r="R2076" s="233"/>
      <c r="S2076" s="234" t="e">
        <f>IF(C2076="",NA(),MATCH($B2076&amp;$C2076,'Smelter Reference List'!$J:$J,0))</f>
        <v>#N/A</v>
      </c>
      <c r="T2076" s="235"/>
      <c r="U2076" s="235">
        <f t="shared" ca="1" si="64"/>
        <v>0</v>
      </c>
      <c r="V2076" s="235"/>
      <c r="W2076" s="235"/>
      <c r="Y2076" s="228" t="str">
        <f t="shared" si="65"/>
        <v/>
      </c>
    </row>
    <row r="2077" spans="1:25" s="228" customFormat="1" ht="20.25">
      <c r="A2077" s="257"/>
      <c r="B2077" s="232" t="str">
        <f>IF(LEN(A2077)=0,"",INDEX('Smelter Reference List'!$A:$A,MATCH($A2077,'Smelter Reference List'!$E:$E,0)))</f>
        <v/>
      </c>
      <c r="C2077" s="297" t="str">
        <f>IF(LEN(A2077)=0,"",INDEX('Smelter Reference List'!$C:$C,MATCH($A2077,'Smelter Reference List'!$E:$E,0)))</f>
        <v/>
      </c>
      <c r="D2077" s="161" t="str">
        <f ca="1">IF(ISERROR($S2077),"",OFFSET('Smelter Reference List'!$C$4,$S2077-4,0)&amp;"")</f>
        <v/>
      </c>
      <c r="E2077" s="161" t="str">
        <f ca="1">IF(ISERROR($S2077),"",OFFSET('Smelter Reference List'!$D$4,$S2077-4,0)&amp;"")</f>
        <v/>
      </c>
      <c r="F2077" s="161" t="str">
        <f ca="1">IF(ISERROR($S2077),"",OFFSET('Smelter Reference List'!$E$4,$S2077-4,0))</f>
        <v/>
      </c>
      <c r="G2077" s="161" t="str">
        <f ca="1">IF(C2077=$U$4,"Enter smelter details", IF(ISERROR($S2077),"",OFFSET('Smelter Reference List'!$F$4,$S2077-4,0)))</f>
        <v/>
      </c>
      <c r="H2077" s="247" t="str">
        <f ca="1">IF(ISERROR($S2077),"",OFFSET('Smelter Reference List'!$G$4,$S2077-4,0))</f>
        <v/>
      </c>
      <c r="I2077" s="248" t="str">
        <f ca="1">IF(ISERROR($S2077),"",OFFSET('Smelter Reference List'!$H$4,$S2077-4,0))</f>
        <v/>
      </c>
      <c r="J2077" s="248" t="str">
        <f ca="1">IF(ISERROR($S2077),"",OFFSET('Smelter Reference List'!$I$4,$S2077-4,0))</f>
        <v/>
      </c>
      <c r="K2077" s="245"/>
      <c r="L2077" s="245"/>
      <c r="M2077" s="245"/>
      <c r="N2077" s="245"/>
      <c r="O2077" s="245"/>
      <c r="P2077" s="245"/>
      <c r="Q2077" s="246"/>
      <c r="R2077" s="233"/>
      <c r="S2077" s="234" t="e">
        <f>IF(C2077="",NA(),MATCH($B2077&amp;$C2077,'Smelter Reference List'!$J:$J,0))</f>
        <v>#N/A</v>
      </c>
      <c r="T2077" s="235"/>
      <c r="U2077" s="235">
        <f t="shared" ca="1" si="64"/>
        <v>0</v>
      </c>
      <c r="V2077" s="235"/>
      <c r="W2077" s="235"/>
      <c r="Y2077" s="228" t="str">
        <f t="shared" si="65"/>
        <v/>
      </c>
    </row>
    <row r="2078" spans="1:25" s="228" customFormat="1" ht="20.25">
      <c r="A2078" s="257"/>
      <c r="B2078" s="232" t="str">
        <f>IF(LEN(A2078)=0,"",INDEX('Smelter Reference List'!$A:$A,MATCH($A2078,'Smelter Reference List'!$E:$E,0)))</f>
        <v/>
      </c>
      <c r="C2078" s="297" t="str">
        <f>IF(LEN(A2078)=0,"",INDEX('Smelter Reference List'!$C:$C,MATCH($A2078,'Smelter Reference List'!$E:$E,0)))</f>
        <v/>
      </c>
      <c r="D2078" s="161" t="str">
        <f ca="1">IF(ISERROR($S2078),"",OFFSET('Smelter Reference List'!$C$4,$S2078-4,0)&amp;"")</f>
        <v/>
      </c>
      <c r="E2078" s="161" t="str">
        <f ca="1">IF(ISERROR($S2078),"",OFFSET('Smelter Reference List'!$D$4,$S2078-4,0)&amp;"")</f>
        <v/>
      </c>
      <c r="F2078" s="161" t="str">
        <f ca="1">IF(ISERROR($S2078),"",OFFSET('Smelter Reference List'!$E$4,$S2078-4,0))</f>
        <v/>
      </c>
      <c r="G2078" s="161" t="str">
        <f ca="1">IF(C2078=$U$4,"Enter smelter details", IF(ISERROR($S2078),"",OFFSET('Smelter Reference List'!$F$4,$S2078-4,0)))</f>
        <v/>
      </c>
      <c r="H2078" s="247" t="str">
        <f ca="1">IF(ISERROR($S2078),"",OFFSET('Smelter Reference List'!$G$4,$S2078-4,0))</f>
        <v/>
      </c>
      <c r="I2078" s="248" t="str">
        <f ca="1">IF(ISERROR($S2078),"",OFFSET('Smelter Reference List'!$H$4,$S2078-4,0))</f>
        <v/>
      </c>
      <c r="J2078" s="248" t="str">
        <f ca="1">IF(ISERROR($S2078),"",OFFSET('Smelter Reference List'!$I$4,$S2078-4,0))</f>
        <v/>
      </c>
      <c r="K2078" s="245"/>
      <c r="L2078" s="245"/>
      <c r="M2078" s="245"/>
      <c r="N2078" s="245"/>
      <c r="O2078" s="245"/>
      <c r="P2078" s="245"/>
      <c r="Q2078" s="246"/>
      <c r="R2078" s="233"/>
      <c r="S2078" s="234" t="e">
        <f>IF(C2078="",NA(),MATCH($B2078&amp;$C2078,'Smelter Reference List'!$J:$J,0))</f>
        <v>#N/A</v>
      </c>
      <c r="T2078" s="235"/>
      <c r="U2078" s="235">
        <f t="shared" ca="1" si="64"/>
        <v>0</v>
      </c>
      <c r="V2078" s="235"/>
      <c r="W2078" s="235"/>
      <c r="Y2078" s="228" t="str">
        <f t="shared" si="65"/>
        <v/>
      </c>
    </row>
    <row r="2079" spans="1:25" s="228" customFormat="1" ht="20.25">
      <c r="A2079" s="257"/>
      <c r="B2079" s="232" t="str">
        <f>IF(LEN(A2079)=0,"",INDEX('Smelter Reference List'!$A:$A,MATCH($A2079,'Smelter Reference List'!$E:$E,0)))</f>
        <v/>
      </c>
      <c r="C2079" s="297" t="str">
        <f>IF(LEN(A2079)=0,"",INDEX('Smelter Reference List'!$C:$C,MATCH($A2079,'Smelter Reference List'!$E:$E,0)))</f>
        <v/>
      </c>
      <c r="D2079" s="161" t="str">
        <f ca="1">IF(ISERROR($S2079),"",OFFSET('Smelter Reference List'!$C$4,$S2079-4,0)&amp;"")</f>
        <v/>
      </c>
      <c r="E2079" s="161" t="str">
        <f ca="1">IF(ISERROR($S2079),"",OFFSET('Smelter Reference List'!$D$4,$S2079-4,0)&amp;"")</f>
        <v/>
      </c>
      <c r="F2079" s="161" t="str">
        <f ca="1">IF(ISERROR($S2079),"",OFFSET('Smelter Reference List'!$E$4,$S2079-4,0))</f>
        <v/>
      </c>
      <c r="G2079" s="161" t="str">
        <f ca="1">IF(C2079=$U$4,"Enter smelter details", IF(ISERROR($S2079),"",OFFSET('Smelter Reference List'!$F$4,$S2079-4,0)))</f>
        <v/>
      </c>
      <c r="H2079" s="247" t="str">
        <f ca="1">IF(ISERROR($S2079),"",OFFSET('Smelter Reference List'!$G$4,$S2079-4,0))</f>
        <v/>
      </c>
      <c r="I2079" s="248" t="str">
        <f ca="1">IF(ISERROR($S2079),"",OFFSET('Smelter Reference List'!$H$4,$S2079-4,0))</f>
        <v/>
      </c>
      <c r="J2079" s="248" t="str">
        <f ca="1">IF(ISERROR($S2079),"",OFFSET('Smelter Reference List'!$I$4,$S2079-4,0))</f>
        <v/>
      </c>
      <c r="K2079" s="245"/>
      <c r="L2079" s="245"/>
      <c r="M2079" s="245"/>
      <c r="N2079" s="245"/>
      <c r="O2079" s="245"/>
      <c r="P2079" s="245"/>
      <c r="Q2079" s="246"/>
      <c r="R2079" s="233"/>
      <c r="S2079" s="234" t="e">
        <f>IF(C2079="",NA(),MATCH($B2079&amp;$C2079,'Smelter Reference List'!$J:$J,0))</f>
        <v>#N/A</v>
      </c>
      <c r="T2079" s="235"/>
      <c r="U2079" s="235">
        <f t="shared" ca="1" si="64"/>
        <v>0</v>
      </c>
      <c r="V2079" s="235"/>
      <c r="W2079" s="235"/>
      <c r="Y2079" s="228" t="str">
        <f t="shared" si="65"/>
        <v/>
      </c>
    </row>
    <row r="2080" spans="1:25" s="228" customFormat="1" ht="20.25">
      <c r="A2080" s="257"/>
      <c r="B2080" s="232" t="str">
        <f>IF(LEN(A2080)=0,"",INDEX('Smelter Reference List'!$A:$A,MATCH($A2080,'Smelter Reference List'!$E:$E,0)))</f>
        <v/>
      </c>
      <c r="C2080" s="297" t="str">
        <f>IF(LEN(A2080)=0,"",INDEX('Smelter Reference List'!$C:$C,MATCH($A2080,'Smelter Reference List'!$E:$E,0)))</f>
        <v/>
      </c>
      <c r="D2080" s="161" t="str">
        <f ca="1">IF(ISERROR($S2080),"",OFFSET('Smelter Reference List'!$C$4,$S2080-4,0)&amp;"")</f>
        <v/>
      </c>
      <c r="E2080" s="161" t="str">
        <f ca="1">IF(ISERROR($S2080),"",OFFSET('Smelter Reference List'!$D$4,$S2080-4,0)&amp;"")</f>
        <v/>
      </c>
      <c r="F2080" s="161" t="str">
        <f ca="1">IF(ISERROR($S2080),"",OFFSET('Smelter Reference List'!$E$4,$S2080-4,0))</f>
        <v/>
      </c>
      <c r="G2080" s="161" t="str">
        <f ca="1">IF(C2080=$U$4,"Enter smelter details", IF(ISERROR($S2080),"",OFFSET('Smelter Reference List'!$F$4,$S2080-4,0)))</f>
        <v/>
      </c>
      <c r="H2080" s="247" t="str">
        <f ca="1">IF(ISERROR($S2080),"",OFFSET('Smelter Reference List'!$G$4,$S2080-4,0))</f>
        <v/>
      </c>
      <c r="I2080" s="248" t="str">
        <f ca="1">IF(ISERROR($S2080),"",OFFSET('Smelter Reference List'!$H$4,$S2080-4,0))</f>
        <v/>
      </c>
      <c r="J2080" s="248" t="str">
        <f ca="1">IF(ISERROR($S2080),"",OFFSET('Smelter Reference List'!$I$4,$S2080-4,0))</f>
        <v/>
      </c>
      <c r="K2080" s="245"/>
      <c r="L2080" s="245"/>
      <c r="M2080" s="245"/>
      <c r="N2080" s="245"/>
      <c r="O2080" s="245"/>
      <c r="P2080" s="245"/>
      <c r="Q2080" s="246"/>
      <c r="R2080" s="233"/>
      <c r="S2080" s="234" t="e">
        <f>IF(C2080="",NA(),MATCH($B2080&amp;$C2080,'Smelter Reference List'!$J:$J,0))</f>
        <v>#N/A</v>
      </c>
      <c r="T2080" s="235"/>
      <c r="U2080" s="235">
        <f t="shared" ca="1" si="64"/>
        <v>0</v>
      </c>
      <c r="V2080" s="235"/>
      <c r="W2080" s="235"/>
      <c r="Y2080" s="228" t="str">
        <f t="shared" si="65"/>
        <v/>
      </c>
    </row>
    <row r="2081" spans="1:25" s="228" customFormat="1" ht="20.25">
      <c r="A2081" s="257"/>
      <c r="B2081" s="232" t="str">
        <f>IF(LEN(A2081)=0,"",INDEX('Smelter Reference List'!$A:$A,MATCH($A2081,'Smelter Reference List'!$E:$E,0)))</f>
        <v/>
      </c>
      <c r="C2081" s="297" t="str">
        <f>IF(LEN(A2081)=0,"",INDEX('Smelter Reference List'!$C:$C,MATCH($A2081,'Smelter Reference List'!$E:$E,0)))</f>
        <v/>
      </c>
      <c r="D2081" s="161" t="str">
        <f ca="1">IF(ISERROR($S2081),"",OFFSET('Smelter Reference List'!$C$4,$S2081-4,0)&amp;"")</f>
        <v/>
      </c>
      <c r="E2081" s="161" t="str">
        <f ca="1">IF(ISERROR($S2081),"",OFFSET('Smelter Reference List'!$D$4,$S2081-4,0)&amp;"")</f>
        <v/>
      </c>
      <c r="F2081" s="161" t="str">
        <f ca="1">IF(ISERROR($S2081),"",OFFSET('Smelter Reference List'!$E$4,$S2081-4,0))</f>
        <v/>
      </c>
      <c r="G2081" s="161" t="str">
        <f ca="1">IF(C2081=$U$4,"Enter smelter details", IF(ISERROR($S2081),"",OFFSET('Smelter Reference List'!$F$4,$S2081-4,0)))</f>
        <v/>
      </c>
      <c r="H2081" s="247" t="str">
        <f ca="1">IF(ISERROR($S2081),"",OFFSET('Smelter Reference List'!$G$4,$S2081-4,0))</f>
        <v/>
      </c>
      <c r="I2081" s="248" t="str">
        <f ca="1">IF(ISERROR($S2081),"",OFFSET('Smelter Reference List'!$H$4,$S2081-4,0))</f>
        <v/>
      </c>
      <c r="J2081" s="248" t="str">
        <f ca="1">IF(ISERROR($S2081),"",OFFSET('Smelter Reference List'!$I$4,$S2081-4,0))</f>
        <v/>
      </c>
      <c r="K2081" s="245"/>
      <c r="L2081" s="245"/>
      <c r="M2081" s="245"/>
      <c r="N2081" s="245"/>
      <c r="O2081" s="245"/>
      <c r="P2081" s="245"/>
      <c r="Q2081" s="246"/>
      <c r="R2081" s="233"/>
      <c r="S2081" s="234" t="e">
        <f>IF(C2081="",NA(),MATCH($B2081&amp;$C2081,'Smelter Reference List'!$J:$J,0))</f>
        <v>#N/A</v>
      </c>
      <c r="T2081" s="235"/>
      <c r="U2081" s="235">
        <f t="shared" ca="1" si="64"/>
        <v>0</v>
      </c>
      <c r="V2081" s="235"/>
      <c r="W2081" s="235"/>
      <c r="Y2081" s="228" t="str">
        <f t="shared" si="65"/>
        <v/>
      </c>
    </row>
    <row r="2082" spans="1:25" s="228" customFormat="1" ht="20.25">
      <c r="A2082" s="257"/>
      <c r="B2082" s="232" t="str">
        <f>IF(LEN(A2082)=0,"",INDEX('Smelter Reference List'!$A:$A,MATCH($A2082,'Smelter Reference List'!$E:$E,0)))</f>
        <v/>
      </c>
      <c r="C2082" s="297" t="str">
        <f>IF(LEN(A2082)=0,"",INDEX('Smelter Reference List'!$C:$C,MATCH($A2082,'Smelter Reference List'!$E:$E,0)))</f>
        <v/>
      </c>
      <c r="D2082" s="161" t="str">
        <f ca="1">IF(ISERROR($S2082),"",OFFSET('Smelter Reference List'!$C$4,$S2082-4,0)&amp;"")</f>
        <v/>
      </c>
      <c r="E2082" s="161" t="str">
        <f ca="1">IF(ISERROR($S2082),"",OFFSET('Smelter Reference List'!$D$4,$S2082-4,0)&amp;"")</f>
        <v/>
      </c>
      <c r="F2082" s="161" t="str">
        <f ca="1">IF(ISERROR($S2082),"",OFFSET('Smelter Reference List'!$E$4,$S2082-4,0))</f>
        <v/>
      </c>
      <c r="G2082" s="161" t="str">
        <f ca="1">IF(C2082=$U$4,"Enter smelter details", IF(ISERROR($S2082),"",OFFSET('Smelter Reference List'!$F$4,$S2082-4,0)))</f>
        <v/>
      </c>
      <c r="H2082" s="247" t="str">
        <f ca="1">IF(ISERROR($S2082),"",OFFSET('Smelter Reference List'!$G$4,$S2082-4,0))</f>
        <v/>
      </c>
      <c r="I2082" s="248" t="str">
        <f ca="1">IF(ISERROR($S2082),"",OFFSET('Smelter Reference List'!$H$4,$S2082-4,0))</f>
        <v/>
      </c>
      <c r="J2082" s="248" t="str">
        <f ca="1">IF(ISERROR($S2082),"",OFFSET('Smelter Reference List'!$I$4,$S2082-4,0))</f>
        <v/>
      </c>
      <c r="K2082" s="245"/>
      <c r="L2082" s="245"/>
      <c r="M2082" s="245"/>
      <c r="N2082" s="245"/>
      <c r="O2082" s="245"/>
      <c r="P2082" s="245"/>
      <c r="Q2082" s="246"/>
      <c r="R2082" s="233"/>
      <c r="S2082" s="234" t="e">
        <f>IF(C2082="",NA(),MATCH($B2082&amp;$C2082,'Smelter Reference List'!$J:$J,0))</f>
        <v>#N/A</v>
      </c>
      <c r="T2082" s="235"/>
      <c r="U2082" s="235">
        <f t="shared" ca="1" si="64"/>
        <v>0</v>
      </c>
      <c r="V2082" s="235"/>
      <c r="W2082" s="235"/>
      <c r="Y2082" s="228" t="str">
        <f t="shared" si="65"/>
        <v/>
      </c>
    </row>
    <row r="2083" spans="1:25" s="228" customFormat="1" ht="20.25">
      <c r="A2083" s="257"/>
      <c r="B2083" s="232" t="str">
        <f>IF(LEN(A2083)=0,"",INDEX('Smelter Reference List'!$A:$A,MATCH($A2083,'Smelter Reference List'!$E:$E,0)))</f>
        <v/>
      </c>
      <c r="C2083" s="297" t="str">
        <f>IF(LEN(A2083)=0,"",INDEX('Smelter Reference List'!$C:$C,MATCH($A2083,'Smelter Reference List'!$E:$E,0)))</f>
        <v/>
      </c>
      <c r="D2083" s="161" t="str">
        <f ca="1">IF(ISERROR($S2083),"",OFFSET('Smelter Reference List'!$C$4,$S2083-4,0)&amp;"")</f>
        <v/>
      </c>
      <c r="E2083" s="161" t="str">
        <f ca="1">IF(ISERROR($S2083),"",OFFSET('Smelter Reference List'!$D$4,$S2083-4,0)&amp;"")</f>
        <v/>
      </c>
      <c r="F2083" s="161" t="str">
        <f ca="1">IF(ISERROR($S2083),"",OFFSET('Smelter Reference List'!$E$4,$S2083-4,0))</f>
        <v/>
      </c>
      <c r="G2083" s="161" t="str">
        <f ca="1">IF(C2083=$U$4,"Enter smelter details", IF(ISERROR($S2083),"",OFFSET('Smelter Reference List'!$F$4,$S2083-4,0)))</f>
        <v/>
      </c>
      <c r="H2083" s="247" t="str">
        <f ca="1">IF(ISERROR($S2083),"",OFFSET('Smelter Reference List'!$G$4,$S2083-4,0))</f>
        <v/>
      </c>
      <c r="I2083" s="248" t="str">
        <f ca="1">IF(ISERROR($S2083),"",OFFSET('Smelter Reference List'!$H$4,$S2083-4,0))</f>
        <v/>
      </c>
      <c r="J2083" s="248" t="str">
        <f ca="1">IF(ISERROR($S2083),"",OFFSET('Smelter Reference List'!$I$4,$S2083-4,0))</f>
        <v/>
      </c>
      <c r="K2083" s="245"/>
      <c r="L2083" s="245"/>
      <c r="M2083" s="245"/>
      <c r="N2083" s="245"/>
      <c r="O2083" s="245"/>
      <c r="P2083" s="245"/>
      <c r="Q2083" s="246"/>
      <c r="R2083" s="233"/>
      <c r="S2083" s="234" t="e">
        <f>IF(C2083="",NA(),MATCH($B2083&amp;$C2083,'Smelter Reference List'!$J:$J,0))</f>
        <v>#N/A</v>
      </c>
      <c r="T2083" s="235"/>
      <c r="U2083" s="235">
        <f t="shared" ca="1" si="64"/>
        <v>0</v>
      </c>
      <c r="V2083" s="235"/>
      <c r="W2083" s="235"/>
      <c r="Y2083" s="228" t="str">
        <f t="shared" si="65"/>
        <v/>
      </c>
    </row>
    <row r="2084" spans="1:25" s="228" customFormat="1" ht="20.25">
      <c r="A2084" s="257"/>
      <c r="B2084" s="232" t="str">
        <f>IF(LEN(A2084)=0,"",INDEX('Smelter Reference List'!$A:$A,MATCH($A2084,'Smelter Reference List'!$E:$E,0)))</f>
        <v/>
      </c>
      <c r="C2084" s="297" t="str">
        <f>IF(LEN(A2084)=0,"",INDEX('Smelter Reference List'!$C:$C,MATCH($A2084,'Smelter Reference List'!$E:$E,0)))</f>
        <v/>
      </c>
      <c r="D2084" s="161" t="str">
        <f ca="1">IF(ISERROR($S2084),"",OFFSET('Smelter Reference List'!$C$4,$S2084-4,0)&amp;"")</f>
        <v/>
      </c>
      <c r="E2084" s="161" t="str">
        <f ca="1">IF(ISERROR($S2084),"",OFFSET('Smelter Reference List'!$D$4,$S2084-4,0)&amp;"")</f>
        <v/>
      </c>
      <c r="F2084" s="161" t="str">
        <f ca="1">IF(ISERROR($S2084),"",OFFSET('Smelter Reference List'!$E$4,$S2084-4,0))</f>
        <v/>
      </c>
      <c r="G2084" s="161" t="str">
        <f ca="1">IF(C2084=$U$4,"Enter smelter details", IF(ISERROR($S2084),"",OFFSET('Smelter Reference List'!$F$4,$S2084-4,0)))</f>
        <v/>
      </c>
      <c r="H2084" s="247" t="str">
        <f ca="1">IF(ISERROR($S2084),"",OFFSET('Smelter Reference List'!$G$4,$S2084-4,0))</f>
        <v/>
      </c>
      <c r="I2084" s="248" t="str">
        <f ca="1">IF(ISERROR($S2084),"",OFFSET('Smelter Reference List'!$H$4,$S2084-4,0))</f>
        <v/>
      </c>
      <c r="J2084" s="248" t="str">
        <f ca="1">IF(ISERROR($S2084),"",OFFSET('Smelter Reference List'!$I$4,$S2084-4,0))</f>
        <v/>
      </c>
      <c r="K2084" s="245"/>
      <c r="L2084" s="245"/>
      <c r="M2084" s="245"/>
      <c r="N2084" s="245"/>
      <c r="O2084" s="245"/>
      <c r="P2084" s="245"/>
      <c r="Q2084" s="246"/>
      <c r="R2084" s="233"/>
      <c r="S2084" s="234" t="e">
        <f>IF(C2084="",NA(),MATCH($B2084&amp;$C2084,'Smelter Reference List'!$J:$J,0))</f>
        <v>#N/A</v>
      </c>
      <c r="T2084" s="235"/>
      <c r="U2084" s="235">
        <f t="shared" ca="1" si="64"/>
        <v>0</v>
      </c>
      <c r="V2084" s="235"/>
      <c r="W2084" s="235"/>
      <c r="Y2084" s="228" t="str">
        <f t="shared" si="65"/>
        <v/>
      </c>
    </row>
    <row r="2085" spans="1:25" s="228" customFormat="1" ht="20.25">
      <c r="A2085" s="257"/>
      <c r="B2085" s="232" t="str">
        <f>IF(LEN(A2085)=0,"",INDEX('Smelter Reference List'!$A:$A,MATCH($A2085,'Smelter Reference List'!$E:$E,0)))</f>
        <v/>
      </c>
      <c r="C2085" s="297" t="str">
        <f>IF(LEN(A2085)=0,"",INDEX('Smelter Reference List'!$C:$C,MATCH($A2085,'Smelter Reference List'!$E:$E,0)))</f>
        <v/>
      </c>
      <c r="D2085" s="161" t="str">
        <f ca="1">IF(ISERROR($S2085),"",OFFSET('Smelter Reference List'!$C$4,$S2085-4,0)&amp;"")</f>
        <v/>
      </c>
      <c r="E2085" s="161" t="str">
        <f ca="1">IF(ISERROR($S2085),"",OFFSET('Smelter Reference List'!$D$4,$S2085-4,0)&amp;"")</f>
        <v/>
      </c>
      <c r="F2085" s="161" t="str">
        <f ca="1">IF(ISERROR($S2085),"",OFFSET('Smelter Reference List'!$E$4,$S2085-4,0))</f>
        <v/>
      </c>
      <c r="G2085" s="161" t="str">
        <f ca="1">IF(C2085=$U$4,"Enter smelter details", IF(ISERROR($S2085),"",OFFSET('Smelter Reference List'!$F$4,$S2085-4,0)))</f>
        <v/>
      </c>
      <c r="H2085" s="247" t="str">
        <f ca="1">IF(ISERROR($S2085),"",OFFSET('Smelter Reference List'!$G$4,$S2085-4,0))</f>
        <v/>
      </c>
      <c r="I2085" s="248" t="str">
        <f ca="1">IF(ISERROR($S2085),"",OFFSET('Smelter Reference List'!$H$4,$S2085-4,0))</f>
        <v/>
      </c>
      <c r="J2085" s="248" t="str">
        <f ca="1">IF(ISERROR($S2085),"",OFFSET('Smelter Reference List'!$I$4,$S2085-4,0))</f>
        <v/>
      </c>
      <c r="K2085" s="245"/>
      <c r="L2085" s="245"/>
      <c r="M2085" s="245"/>
      <c r="N2085" s="245"/>
      <c r="O2085" s="245"/>
      <c r="P2085" s="245"/>
      <c r="Q2085" s="246"/>
      <c r="R2085" s="233"/>
      <c r="S2085" s="234" t="e">
        <f>IF(C2085="",NA(),MATCH($B2085&amp;$C2085,'Smelter Reference List'!$J:$J,0))</f>
        <v>#N/A</v>
      </c>
      <c r="T2085" s="235"/>
      <c r="U2085" s="235">
        <f t="shared" ca="1" si="64"/>
        <v>0</v>
      </c>
      <c r="V2085" s="235"/>
      <c r="W2085" s="235"/>
      <c r="Y2085" s="228" t="str">
        <f t="shared" si="65"/>
        <v/>
      </c>
    </row>
    <row r="2086" spans="1:25" s="228" customFormat="1" ht="20.25">
      <c r="A2086" s="257"/>
      <c r="B2086" s="232" t="str">
        <f>IF(LEN(A2086)=0,"",INDEX('Smelter Reference List'!$A:$A,MATCH($A2086,'Smelter Reference List'!$E:$E,0)))</f>
        <v/>
      </c>
      <c r="C2086" s="297" t="str">
        <f>IF(LEN(A2086)=0,"",INDEX('Smelter Reference List'!$C:$C,MATCH($A2086,'Smelter Reference List'!$E:$E,0)))</f>
        <v/>
      </c>
      <c r="D2086" s="161" t="str">
        <f ca="1">IF(ISERROR($S2086),"",OFFSET('Smelter Reference List'!$C$4,$S2086-4,0)&amp;"")</f>
        <v/>
      </c>
      <c r="E2086" s="161" t="str">
        <f ca="1">IF(ISERROR($S2086),"",OFFSET('Smelter Reference List'!$D$4,$S2086-4,0)&amp;"")</f>
        <v/>
      </c>
      <c r="F2086" s="161" t="str">
        <f ca="1">IF(ISERROR($S2086),"",OFFSET('Smelter Reference List'!$E$4,$S2086-4,0))</f>
        <v/>
      </c>
      <c r="G2086" s="161" t="str">
        <f ca="1">IF(C2086=$U$4,"Enter smelter details", IF(ISERROR($S2086),"",OFFSET('Smelter Reference List'!$F$4,$S2086-4,0)))</f>
        <v/>
      </c>
      <c r="H2086" s="247" t="str">
        <f ca="1">IF(ISERROR($S2086),"",OFFSET('Smelter Reference List'!$G$4,$S2086-4,0))</f>
        <v/>
      </c>
      <c r="I2086" s="248" t="str">
        <f ca="1">IF(ISERROR($S2086),"",OFFSET('Smelter Reference List'!$H$4,$S2086-4,0))</f>
        <v/>
      </c>
      <c r="J2086" s="248" t="str">
        <f ca="1">IF(ISERROR($S2086),"",OFFSET('Smelter Reference List'!$I$4,$S2086-4,0))</f>
        <v/>
      </c>
      <c r="K2086" s="245"/>
      <c r="L2086" s="245"/>
      <c r="M2086" s="245"/>
      <c r="N2086" s="245"/>
      <c r="O2086" s="245"/>
      <c r="P2086" s="245"/>
      <c r="Q2086" s="246"/>
      <c r="R2086" s="233"/>
      <c r="S2086" s="234" t="e">
        <f>IF(C2086="",NA(),MATCH($B2086&amp;$C2086,'Smelter Reference List'!$J:$J,0))</f>
        <v>#N/A</v>
      </c>
      <c r="T2086" s="235"/>
      <c r="U2086" s="235">
        <f t="shared" ca="1" si="64"/>
        <v>0</v>
      </c>
      <c r="V2086" s="235"/>
      <c r="W2086" s="235"/>
      <c r="Y2086" s="228" t="str">
        <f t="shared" si="65"/>
        <v/>
      </c>
    </row>
    <row r="2087" spans="1:25" s="228" customFormat="1" ht="20.25">
      <c r="A2087" s="257"/>
      <c r="B2087" s="232" t="str">
        <f>IF(LEN(A2087)=0,"",INDEX('Smelter Reference List'!$A:$A,MATCH($A2087,'Smelter Reference List'!$E:$E,0)))</f>
        <v/>
      </c>
      <c r="C2087" s="297" t="str">
        <f>IF(LEN(A2087)=0,"",INDEX('Smelter Reference List'!$C:$C,MATCH($A2087,'Smelter Reference List'!$E:$E,0)))</f>
        <v/>
      </c>
      <c r="D2087" s="161" t="str">
        <f ca="1">IF(ISERROR($S2087),"",OFFSET('Smelter Reference List'!$C$4,$S2087-4,0)&amp;"")</f>
        <v/>
      </c>
      <c r="E2087" s="161" t="str">
        <f ca="1">IF(ISERROR($S2087),"",OFFSET('Smelter Reference List'!$D$4,$S2087-4,0)&amp;"")</f>
        <v/>
      </c>
      <c r="F2087" s="161" t="str">
        <f ca="1">IF(ISERROR($S2087),"",OFFSET('Smelter Reference List'!$E$4,$S2087-4,0))</f>
        <v/>
      </c>
      <c r="G2087" s="161" t="str">
        <f ca="1">IF(C2087=$U$4,"Enter smelter details", IF(ISERROR($S2087),"",OFFSET('Smelter Reference List'!$F$4,$S2087-4,0)))</f>
        <v/>
      </c>
      <c r="H2087" s="247" t="str">
        <f ca="1">IF(ISERROR($S2087),"",OFFSET('Smelter Reference List'!$G$4,$S2087-4,0))</f>
        <v/>
      </c>
      <c r="I2087" s="248" t="str">
        <f ca="1">IF(ISERROR($S2087),"",OFFSET('Smelter Reference List'!$H$4,$S2087-4,0))</f>
        <v/>
      </c>
      <c r="J2087" s="248" t="str">
        <f ca="1">IF(ISERROR($S2087),"",OFFSET('Smelter Reference List'!$I$4,$S2087-4,0))</f>
        <v/>
      </c>
      <c r="K2087" s="245"/>
      <c r="L2087" s="245"/>
      <c r="M2087" s="245"/>
      <c r="N2087" s="245"/>
      <c r="O2087" s="245"/>
      <c r="P2087" s="245"/>
      <c r="Q2087" s="246"/>
      <c r="R2087" s="233"/>
      <c r="S2087" s="234" t="e">
        <f>IF(C2087="",NA(),MATCH($B2087&amp;$C2087,'Smelter Reference List'!$J:$J,0))</f>
        <v>#N/A</v>
      </c>
      <c r="T2087" s="235"/>
      <c r="U2087" s="235">
        <f t="shared" ca="1" si="64"/>
        <v>0</v>
      </c>
      <c r="V2087" s="235"/>
      <c r="W2087" s="235"/>
      <c r="Y2087" s="228" t="str">
        <f t="shared" si="65"/>
        <v/>
      </c>
    </row>
    <row r="2088" spans="1:25" s="228" customFormat="1" ht="20.25">
      <c r="A2088" s="257"/>
      <c r="B2088" s="232" t="str">
        <f>IF(LEN(A2088)=0,"",INDEX('Smelter Reference List'!$A:$A,MATCH($A2088,'Smelter Reference List'!$E:$E,0)))</f>
        <v/>
      </c>
      <c r="C2088" s="297" t="str">
        <f>IF(LEN(A2088)=0,"",INDEX('Smelter Reference List'!$C:$C,MATCH($A2088,'Smelter Reference List'!$E:$E,0)))</f>
        <v/>
      </c>
      <c r="D2088" s="161" t="str">
        <f ca="1">IF(ISERROR($S2088),"",OFFSET('Smelter Reference List'!$C$4,$S2088-4,0)&amp;"")</f>
        <v/>
      </c>
      <c r="E2088" s="161" t="str">
        <f ca="1">IF(ISERROR($S2088),"",OFFSET('Smelter Reference List'!$D$4,$S2088-4,0)&amp;"")</f>
        <v/>
      </c>
      <c r="F2088" s="161" t="str">
        <f ca="1">IF(ISERROR($S2088),"",OFFSET('Smelter Reference List'!$E$4,$S2088-4,0))</f>
        <v/>
      </c>
      <c r="G2088" s="161" t="str">
        <f ca="1">IF(C2088=$U$4,"Enter smelter details", IF(ISERROR($S2088),"",OFFSET('Smelter Reference List'!$F$4,$S2088-4,0)))</f>
        <v/>
      </c>
      <c r="H2088" s="247" t="str">
        <f ca="1">IF(ISERROR($S2088),"",OFFSET('Smelter Reference List'!$G$4,$S2088-4,0))</f>
        <v/>
      </c>
      <c r="I2088" s="248" t="str">
        <f ca="1">IF(ISERROR($S2088),"",OFFSET('Smelter Reference List'!$H$4,$S2088-4,0))</f>
        <v/>
      </c>
      <c r="J2088" s="248" t="str">
        <f ca="1">IF(ISERROR($S2088),"",OFFSET('Smelter Reference List'!$I$4,$S2088-4,0))</f>
        <v/>
      </c>
      <c r="K2088" s="245"/>
      <c r="L2088" s="245"/>
      <c r="M2088" s="245"/>
      <c r="N2088" s="245"/>
      <c r="O2088" s="245"/>
      <c r="P2088" s="245"/>
      <c r="Q2088" s="246"/>
      <c r="R2088" s="233"/>
      <c r="S2088" s="234" t="e">
        <f>IF(C2088="",NA(),MATCH($B2088&amp;$C2088,'Smelter Reference List'!$J:$J,0))</f>
        <v>#N/A</v>
      </c>
      <c r="T2088" s="235"/>
      <c r="U2088" s="235">
        <f t="shared" ca="1" si="64"/>
        <v>0</v>
      </c>
      <c r="V2088" s="235"/>
      <c r="W2088" s="235"/>
      <c r="Y2088" s="228" t="str">
        <f t="shared" si="65"/>
        <v/>
      </c>
    </row>
    <row r="2089" spans="1:25" s="228" customFormat="1" ht="20.25">
      <c r="A2089" s="257"/>
      <c r="B2089" s="232" t="str">
        <f>IF(LEN(A2089)=0,"",INDEX('Smelter Reference List'!$A:$A,MATCH($A2089,'Smelter Reference List'!$E:$E,0)))</f>
        <v/>
      </c>
      <c r="C2089" s="297" t="str">
        <f>IF(LEN(A2089)=0,"",INDEX('Smelter Reference List'!$C:$C,MATCH($A2089,'Smelter Reference List'!$E:$E,0)))</f>
        <v/>
      </c>
      <c r="D2089" s="161" t="str">
        <f ca="1">IF(ISERROR($S2089),"",OFFSET('Smelter Reference List'!$C$4,$S2089-4,0)&amp;"")</f>
        <v/>
      </c>
      <c r="E2089" s="161" t="str">
        <f ca="1">IF(ISERROR($S2089),"",OFFSET('Smelter Reference List'!$D$4,$S2089-4,0)&amp;"")</f>
        <v/>
      </c>
      <c r="F2089" s="161" t="str">
        <f ca="1">IF(ISERROR($S2089),"",OFFSET('Smelter Reference List'!$E$4,$S2089-4,0))</f>
        <v/>
      </c>
      <c r="G2089" s="161" t="str">
        <f ca="1">IF(C2089=$U$4,"Enter smelter details", IF(ISERROR($S2089),"",OFFSET('Smelter Reference List'!$F$4,$S2089-4,0)))</f>
        <v/>
      </c>
      <c r="H2089" s="247" t="str">
        <f ca="1">IF(ISERROR($S2089),"",OFFSET('Smelter Reference List'!$G$4,$S2089-4,0))</f>
        <v/>
      </c>
      <c r="I2089" s="248" t="str">
        <f ca="1">IF(ISERROR($S2089),"",OFFSET('Smelter Reference List'!$H$4,$S2089-4,0))</f>
        <v/>
      </c>
      <c r="J2089" s="248" t="str">
        <f ca="1">IF(ISERROR($S2089),"",OFFSET('Smelter Reference List'!$I$4,$S2089-4,0))</f>
        <v/>
      </c>
      <c r="K2089" s="245"/>
      <c r="L2089" s="245"/>
      <c r="M2089" s="245"/>
      <c r="N2089" s="245"/>
      <c r="O2089" s="245"/>
      <c r="P2089" s="245"/>
      <c r="Q2089" s="246"/>
      <c r="R2089" s="233"/>
      <c r="S2089" s="234" t="e">
        <f>IF(C2089="",NA(),MATCH($B2089&amp;$C2089,'Smelter Reference List'!$J:$J,0))</f>
        <v>#N/A</v>
      </c>
      <c r="T2089" s="235"/>
      <c r="U2089" s="235">
        <f t="shared" ca="1" si="64"/>
        <v>0</v>
      </c>
      <c r="V2089" s="235"/>
      <c r="W2089" s="235"/>
      <c r="Y2089" s="228" t="str">
        <f t="shared" si="65"/>
        <v/>
      </c>
    </row>
    <row r="2090" spans="1:25" s="228" customFormat="1" ht="20.25">
      <c r="A2090" s="257"/>
      <c r="B2090" s="232" t="str">
        <f>IF(LEN(A2090)=0,"",INDEX('Smelter Reference List'!$A:$A,MATCH($A2090,'Smelter Reference List'!$E:$E,0)))</f>
        <v/>
      </c>
      <c r="C2090" s="297" t="str">
        <f>IF(LEN(A2090)=0,"",INDEX('Smelter Reference List'!$C:$C,MATCH($A2090,'Smelter Reference List'!$E:$E,0)))</f>
        <v/>
      </c>
      <c r="D2090" s="161" t="str">
        <f ca="1">IF(ISERROR($S2090),"",OFFSET('Smelter Reference List'!$C$4,$S2090-4,0)&amp;"")</f>
        <v/>
      </c>
      <c r="E2090" s="161" t="str">
        <f ca="1">IF(ISERROR($S2090),"",OFFSET('Smelter Reference List'!$D$4,$S2090-4,0)&amp;"")</f>
        <v/>
      </c>
      <c r="F2090" s="161" t="str">
        <f ca="1">IF(ISERROR($S2090),"",OFFSET('Smelter Reference List'!$E$4,$S2090-4,0))</f>
        <v/>
      </c>
      <c r="G2090" s="161" t="str">
        <f ca="1">IF(C2090=$U$4,"Enter smelter details", IF(ISERROR($S2090),"",OFFSET('Smelter Reference List'!$F$4,$S2090-4,0)))</f>
        <v/>
      </c>
      <c r="H2090" s="247" t="str">
        <f ca="1">IF(ISERROR($S2090),"",OFFSET('Smelter Reference List'!$G$4,$S2090-4,0))</f>
        <v/>
      </c>
      <c r="I2090" s="248" t="str">
        <f ca="1">IF(ISERROR($S2090),"",OFFSET('Smelter Reference List'!$H$4,$S2090-4,0))</f>
        <v/>
      </c>
      <c r="J2090" s="248" t="str">
        <f ca="1">IF(ISERROR($S2090),"",OFFSET('Smelter Reference List'!$I$4,$S2090-4,0))</f>
        <v/>
      </c>
      <c r="K2090" s="245"/>
      <c r="L2090" s="245"/>
      <c r="M2090" s="245"/>
      <c r="N2090" s="245"/>
      <c r="O2090" s="245"/>
      <c r="P2090" s="245"/>
      <c r="Q2090" s="246"/>
      <c r="R2090" s="233"/>
      <c r="S2090" s="234" t="e">
        <f>IF(C2090="",NA(),MATCH($B2090&amp;$C2090,'Smelter Reference List'!$J:$J,0))</f>
        <v>#N/A</v>
      </c>
      <c r="T2090" s="235"/>
      <c r="U2090" s="235">
        <f t="shared" ca="1" si="64"/>
        <v>0</v>
      </c>
      <c r="V2090" s="235"/>
      <c r="W2090" s="235"/>
      <c r="Y2090" s="228" t="str">
        <f t="shared" si="65"/>
        <v/>
      </c>
    </row>
    <row r="2091" spans="1:25" s="228" customFormat="1" ht="20.25">
      <c r="A2091" s="257"/>
      <c r="B2091" s="232" t="str">
        <f>IF(LEN(A2091)=0,"",INDEX('Smelter Reference List'!$A:$A,MATCH($A2091,'Smelter Reference List'!$E:$E,0)))</f>
        <v/>
      </c>
      <c r="C2091" s="297" t="str">
        <f>IF(LEN(A2091)=0,"",INDEX('Smelter Reference List'!$C:$C,MATCH($A2091,'Smelter Reference List'!$E:$E,0)))</f>
        <v/>
      </c>
      <c r="D2091" s="161" t="str">
        <f ca="1">IF(ISERROR($S2091),"",OFFSET('Smelter Reference List'!$C$4,$S2091-4,0)&amp;"")</f>
        <v/>
      </c>
      <c r="E2091" s="161" t="str">
        <f ca="1">IF(ISERROR($S2091),"",OFFSET('Smelter Reference List'!$D$4,$S2091-4,0)&amp;"")</f>
        <v/>
      </c>
      <c r="F2091" s="161" t="str">
        <f ca="1">IF(ISERROR($S2091),"",OFFSET('Smelter Reference List'!$E$4,$S2091-4,0))</f>
        <v/>
      </c>
      <c r="G2091" s="161" t="str">
        <f ca="1">IF(C2091=$U$4,"Enter smelter details", IF(ISERROR($S2091),"",OFFSET('Smelter Reference List'!$F$4,$S2091-4,0)))</f>
        <v/>
      </c>
      <c r="H2091" s="247" t="str">
        <f ca="1">IF(ISERROR($S2091),"",OFFSET('Smelter Reference List'!$G$4,$S2091-4,0))</f>
        <v/>
      </c>
      <c r="I2091" s="248" t="str">
        <f ca="1">IF(ISERROR($S2091),"",OFFSET('Smelter Reference List'!$H$4,$S2091-4,0))</f>
        <v/>
      </c>
      <c r="J2091" s="248" t="str">
        <f ca="1">IF(ISERROR($S2091),"",OFFSET('Smelter Reference List'!$I$4,$S2091-4,0))</f>
        <v/>
      </c>
      <c r="K2091" s="245"/>
      <c r="L2091" s="245"/>
      <c r="M2091" s="245"/>
      <c r="N2091" s="245"/>
      <c r="O2091" s="245"/>
      <c r="P2091" s="245"/>
      <c r="Q2091" s="246"/>
      <c r="R2091" s="233"/>
      <c r="S2091" s="234" t="e">
        <f>IF(C2091="",NA(),MATCH($B2091&amp;$C2091,'Smelter Reference List'!$J:$J,0))</f>
        <v>#N/A</v>
      </c>
      <c r="T2091" s="235"/>
      <c r="U2091" s="235">
        <f t="shared" ca="1" si="64"/>
        <v>0</v>
      </c>
      <c r="V2091" s="235"/>
      <c r="W2091" s="235"/>
      <c r="Y2091" s="228" t="str">
        <f t="shared" si="65"/>
        <v/>
      </c>
    </row>
    <row r="2092" spans="1:25" s="228" customFormat="1" ht="20.25">
      <c r="A2092" s="257"/>
      <c r="B2092" s="232" t="str">
        <f>IF(LEN(A2092)=0,"",INDEX('Smelter Reference List'!$A:$A,MATCH($A2092,'Smelter Reference List'!$E:$E,0)))</f>
        <v/>
      </c>
      <c r="C2092" s="297" t="str">
        <f>IF(LEN(A2092)=0,"",INDEX('Smelter Reference List'!$C:$C,MATCH($A2092,'Smelter Reference List'!$E:$E,0)))</f>
        <v/>
      </c>
      <c r="D2092" s="161" t="str">
        <f ca="1">IF(ISERROR($S2092),"",OFFSET('Smelter Reference List'!$C$4,$S2092-4,0)&amp;"")</f>
        <v/>
      </c>
      <c r="E2092" s="161" t="str">
        <f ca="1">IF(ISERROR($S2092),"",OFFSET('Smelter Reference List'!$D$4,$S2092-4,0)&amp;"")</f>
        <v/>
      </c>
      <c r="F2092" s="161" t="str">
        <f ca="1">IF(ISERROR($S2092),"",OFFSET('Smelter Reference List'!$E$4,$S2092-4,0))</f>
        <v/>
      </c>
      <c r="G2092" s="161" t="str">
        <f ca="1">IF(C2092=$U$4,"Enter smelter details", IF(ISERROR($S2092),"",OFFSET('Smelter Reference List'!$F$4,$S2092-4,0)))</f>
        <v/>
      </c>
      <c r="H2092" s="247" t="str">
        <f ca="1">IF(ISERROR($S2092),"",OFFSET('Smelter Reference List'!$G$4,$S2092-4,0))</f>
        <v/>
      </c>
      <c r="I2092" s="248" t="str">
        <f ca="1">IF(ISERROR($S2092),"",OFFSET('Smelter Reference List'!$H$4,$S2092-4,0))</f>
        <v/>
      </c>
      <c r="J2092" s="248" t="str">
        <f ca="1">IF(ISERROR($S2092),"",OFFSET('Smelter Reference List'!$I$4,$S2092-4,0))</f>
        <v/>
      </c>
      <c r="K2092" s="245"/>
      <c r="L2092" s="245"/>
      <c r="M2092" s="245"/>
      <c r="N2092" s="245"/>
      <c r="O2092" s="245"/>
      <c r="P2092" s="245"/>
      <c r="Q2092" s="246"/>
      <c r="R2092" s="233"/>
      <c r="S2092" s="234" t="e">
        <f>IF(C2092="",NA(),MATCH($B2092&amp;$C2092,'Smelter Reference List'!$J:$J,0))</f>
        <v>#N/A</v>
      </c>
      <c r="T2092" s="235"/>
      <c r="U2092" s="235">
        <f t="shared" ca="1" si="64"/>
        <v>0</v>
      </c>
      <c r="V2092" s="235"/>
      <c r="W2092" s="235"/>
      <c r="Y2092" s="228" t="str">
        <f t="shared" si="65"/>
        <v/>
      </c>
    </row>
    <row r="2093" spans="1:25" s="228" customFormat="1" ht="20.25">
      <c r="A2093" s="257"/>
      <c r="B2093" s="232" t="str">
        <f>IF(LEN(A2093)=0,"",INDEX('Smelter Reference List'!$A:$A,MATCH($A2093,'Smelter Reference List'!$E:$E,0)))</f>
        <v/>
      </c>
      <c r="C2093" s="297" t="str">
        <f>IF(LEN(A2093)=0,"",INDEX('Smelter Reference List'!$C:$C,MATCH($A2093,'Smelter Reference List'!$E:$E,0)))</f>
        <v/>
      </c>
      <c r="D2093" s="161" t="str">
        <f ca="1">IF(ISERROR($S2093),"",OFFSET('Smelter Reference List'!$C$4,$S2093-4,0)&amp;"")</f>
        <v/>
      </c>
      <c r="E2093" s="161" t="str">
        <f ca="1">IF(ISERROR($S2093),"",OFFSET('Smelter Reference List'!$D$4,$S2093-4,0)&amp;"")</f>
        <v/>
      </c>
      <c r="F2093" s="161" t="str">
        <f ca="1">IF(ISERROR($S2093),"",OFFSET('Smelter Reference List'!$E$4,$S2093-4,0))</f>
        <v/>
      </c>
      <c r="G2093" s="161" t="str">
        <f ca="1">IF(C2093=$U$4,"Enter smelter details", IF(ISERROR($S2093),"",OFFSET('Smelter Reference List'!$F$4,$S2093-4,0)))</f>
        <v/>
      </c>
      <c r="H2093" s="247" t="str">
        <f ca="1">IF(ISERROR($S2093),"",OFFSET('Smelter Reference List'!$G$4,$S2093-4,0))</f>
        <v/>
      </c>
      <c r="I2093" s="248" t="str">
        <f ca="1">IF(ISERROR($S2093),"",OFFSET('Smelter Reference List'!$H$4,$S2093-4,0))</f>
        <v/>
      </c>
      <c r="J2093" s="248" t="str">
        <f ca="1">IF(ISERROR($S2093),"",OFFSET('Smelter Reference List'!$I$4,$S2093-4,0))</f>
        <v/>
      </c>
      <c r="K2093" s="245"/>
      <c r="L2093" s="245"/>
      <c r="M2093" s="245"/>
      <c r="N2093" s="245"/>
      <c r="O2093" s="245"/>
      <c r="P2093" s="245"/>
      <c r="Q2093" s="246"/>
      <c r="R2093" s="233"/>
      <c r="S2093" s="234" t="e">
        <f>IF(C2093="",NA(),MATCH($B2093&amp;$C2093,'Smelter Reference List'!$J:$J,0))</f>
        <v>#N/A</v>
      </c>
      <c r="T2093" s="235"/>
      <c r="U2093" s="235">
        <f t="shared" ca="1" si="64"/>
        <v>0</v>
      </c>
      <c r="V2093" s="235"/>
      <c r="W2093" s="235"/>
      <c r="Y2093" s="228" t="str">
        <f t="shared" si="65"/>
        <v/>
      </c>
    </row>
    <row r="2094" spans="1:25" s="228" customFormat="1" ht="20.25">
      <c r="A2094" s="257"/>
      <c r="B2094" s="232" t="str">
        <f>IF(LEN(A2094)=0,"",INDEX('Smelter Reference List'!$A:$A,MATCH($A2094,'Smelter Reference List'!$E:$E,0)))</f>
        <v/>
      </c>
      <c r="C2094" s="297" t="str">
        <f>IF(LEN(A2094)=0,"",INDEX('Smelter Reference List'!$C:$C,MATCH($A2094,'Smelter Reference List'!$E:$E,0)))</f>
        <v/>
      </c>
      <c r="D2094" s="161" t="str">
        <f ca="1">IF(ISERROR($S2094),"",OFFSET('Smelter Reference List'!$C$4,$S2094-4,0)&amp;"")</f>
        <v/>
      </c>
      <c r="E2094" s="161" t="str">
        <f ca="1">IF(ISERROR($S2094),"",OFFSET('Smelter Reference List'!$D$4,$S2094-4,0)&amp;"")</f>
        <v/>
      </c>
      <c r="F2094" s="161" t="str">
        <f ca="1">IF(ISERROR($S2094),"",OFFSET('Smelter Reference List'!$E$4,$S2094-4,0))</f>
        <v/>
      </c>
      <c r="G2094" s="161" t="str">
        <f ca="1">IF(C2094=$U$4,"Enter smelter details", IF(ISERROR($S2094),"",OFFSET('Smelter Reference List'!$F$4,$S2094-4,0)))</f>
        <v/>
      </c>
      <c r="H2094" s="247" t="str">
        <f ca="1">IF(ISERROR($S2094),"",OFFSET('Smelter Reference List'!$G$4,$S2094-4,0))</f>
        <v/>
      </c>
      <c r="I2094" s="248" t="str">
        <f ca="1">IF(ISERROR($S2094),"",OFFSET('Smelter Reference List'!$H$4,$S2094-4,0))</f>
        <v/>
      </c>
      <c r="J2094" s="248" t="str">
        <f ca="1">IF(ISERROR($S2094),"",OFFSET('Smelter Reference List'!$I$4,$S2094-4,0))</f>
        <v/>
      </c>
      <c r="K2094" s="245"/>
      <c r="L2094" s="245"/>
      <c r="M2094" s="245"/>
      <c r="N2094" s="245"/>
      <c r="O2094" s="245"/>
      <c r="P2094" s="245"/>
      <c r="Q2094" s="246"/>
      <c r="R2094" s="233"/>
      <c r="S2094" s="234" t="e">
        <f>IF(C2094="",NA(),MATCH($B2094&amp;$C2094,'Smelter Reference List'!$J:$J,0))</f>
        <v>#N/A</v>
      </c>
      <c r="T2094" s="235"/>
      <c r="U2094" s="235">
        <f t="shared" ca="1" si="64"/>
        <v>0</v>
      </c>
      <c r="V2094" s="235"/>
      <c r="W2094" s="235"/>
      <c r="Y2094" s="228" t="str">
        <f t="shared" si="65"/>
        <v/>
      </c>
    </row>
    <row r="2095" spans="1:25" s="228" customFormat="1" ht="20.25">
      <c r="A2095" s="257"/>
      <c r="B2095" s="232" t="str">
        <f>IF(LEN(A2095)=0,"",INDEX('Smelter Reference List'!$A:$A,MATCH($A2095,'Smelter Reference List'!$E:$E,0)))</f>
        <v/>
      </c>
      <c r="C2095" s="297" t="str">
        <f>IF(LEN(A2095)=0,"",INDEX('Smelter Reference List'!$C:$C,MATCH($A2095,'Smelter Reference List'!$E:$E,0)))</f>
        <v/>
      </c>
      <c r="D2095" s="161" t="str">
        <f ca="1">IF(ISERROR($S2095),"",OFFSET('Smelter Reference List'!$C$4,$S2095-4,0)&amp;"")</f>
        <v/>
      </c>
      <c r="E2095" s="161" t="str">
        <f ca="1">IF(ISERROR($S2095),"",OFFSET('Smelter Reference List'!$D$4,$S2095-4,0)&amp;"")</f>
        <v/>
      </c>
      <c r="F2095" s="161" t="str">
        <f ca="1">IF(ISERROR($S2095),"",OFFSET('Smelter Reference List'!$E$4,$S2095-4,0))</f>
        <v/>
      </c>
      <c r="G2095" s="161" t="str">
        <f ca="1">IF(C2095=$U$4,"Enter smelter details", IF(ISERROR($S2095),"",OFFSET('Smelter Reference List'!$F$4,$S2095-4,0)))</f>
        <v/>
      </c>
      <c r="H2095" s="247" t="str">
        <f ca="1">IF(ISERROR($S2095),"",OFFSET('Smelter Reference List'!$G$4,$S2095-4,0))</f>
        <v/>
      </c>
      <c r="I2095" s="248" t="str">
        <f ca="1">IF(ISERROR($S2095),"",OFFSET('Smelter Reference List'!$H$4,$S2095-4,0))</f>
        <v/>
      </c>
      <c r="J2095" s="248" t="str">
        <f ca="1">IF(ISERROR($S2095),"",OFFSET('Smelter Reference List'!$I$4,$S2095-4,0))</f>
        <v/>
      </c>
      <c r="K2095" s="245"/>
      <c r="L2095" s="245"/>
      <c r="M2095" s="245"/>
      <c r="N2095" s="245"/>
      <c r="O2095" s="245"/>
      <c r="P2095" s="245"/>
      <c r="Q2095" s="246"/>
      <c r="R2095" s="233"/>
      <c r="S2095" s="234" t="e">
        <f>IF(C2095="",NA(),MATCH($B2095&amp;$C2095,'Smelter Reference List'!$J:$J,0))</f>
        <v>#N/A</v>
      </c>
      <c r="T2095" s="235"/>
      <c r="U2095" s="235">
        <f t="shared" ca="1" si="64"/>
        <v>0</v>
      </c>
      <c r="V2095" s="235"/>
      <c r="W2095" s="235"/>
      <c r="Y2095" s="228" t="str">
        <f t="shared" si="65"/>
        <v/>
      </c>
    </row>
    <row r="2096" spans="1:25" s="228" customFormat="1" ht="20.25">
      <c r="A2096" s="257"/>
      <c r="B2096" s="232" t="str">
        <f>IF(LEN(A2096)=0,"",INDEX('Smelter Reference List'!$A:$A,MATCH($A2096,'Smelter Reference List'!$E:$E,0)))</f>
        <v/>
      </c>
      <c r="C2096" s="297" t="str">
        <f>IF(LEN(A2096)=0,"",INDEX('Smelter Reference List'!$C:$C,MATCH($A2096,'Smelter Reference List'!$E:$E,0)))</f>
        <v/>
      </c>
      <c r="D2096" s="161" t="str">
        <f ca="1">IF(ISERROR($S2096),"",OFFSET('Smelter Reference List'!$C$4,$S2096-4,0)&amp;"")</f>
        <v/>
      </c>
      <c r="E2096" s="161" t="str">
        <f ca="1">IF(ISERROR($S2096),"",OFFSET('Smelter Reference List'!$D$4,$S2096-4,0)&amp;"")</f>
        <v/>
      </c>
      <c r="F2096" s="161" t="str">
        <f ca="1">IF(ISERROR($S2096),"",OFFSET('Smelter Reference List'!$E$4,$S2096-4,0))</f>
        <v/>
      </c>
      <c r="G2096" s="161" t="str">
        <f ca="1">IF(C2096=$U$4,"Enter smelter details", IF(ISERROR($S2096),"",OFFSET('Smelter Reference List'!$F$4,$S2096-4,0)))</f>
        <v/>
      </c>
      <c r="H2096" s="247" t="str">
        <f ca="1">IF(ISERROR($S2096),"",OFFSET('Smelter Reference List'!$G$4,$S2096-4,0))</f>
        <v/>
      </c>
      <c r="I2096" s="248" t="str">
        <f ca="1">IF(ISERROR($S2096),"",OFFSET('Smelter Reference List'!$H$4,$S2096-4,0))</f>
        <v/>
      </c>
      <c r="J2096" s="248" t="str">
        <f ca="1">IF(ISERROR($S2096),"",OFFSET('Smelter Reference List'!$I$4,$S2096-4,0))</f>
        <v/>
      </c>
      <c r="K2096" s="245"/>
      <c r="L2096" s="245"/>
      <c r="M2096" s="245"/>
      <c r="N2096" s="245"/>
      <c r="O2096" s="245"/>
      <c r="P2096" s="245"/>
      <c r="Q2096" s="246"/>
      <c r="R2096" s="233"/>
      <c r="S2096" s="234" t="e">
        <f>IF(C2096="",NA(),MATCH($B2096&amp;$C2096,'Smelter Reference List'!$J:$J,0))</f>
        <v>#N/A</v>
      </c>
      <c r="T2096" s="235"/>
      <c r="U2096" s="235">
        <f t="shared" ca="1" si="64"/>
        <v>0</v>
      </c>
      <c r="V2096" s="235"/>
      <c r="W2096" s="235"/>
      <c r="Y2096" s="228" t="str">
        <f t="shared" si="65"/>
        <v/>
      </c>
    </row>
    <row r="2097" spans="1:25" s="228" customFormat="1" ht="20.25">
      <c r="A2097" s="257"/>
      <c r="B2097" s="232" t="str">
        <f>IF(LEN(A2097)=0,"",INDEX('Smelter Reference List'!$A:$A,MATCH($A2097,'Smelter Reference List'!$E:$E,0)))</f>
        <v/>
      </c>
      <c r="C2097" s="297" t="str">
        <f>IF(LEN(A2097)=0,"",INDEX('Smelter Reference List'!$C:$C,MATCH($A2097,'Smelter Reference List'!$E:$E,0)))</f>
        <v/>
      </c>
      <c r="D2097" s="161" t="str">
        <f ca="1">IF(ISERROR($S2097),"",OFFSET('Smelter Reference List'!$C$4,$S2097-4,0)&amp;"")</f>
        <v/>
      </c>
      <c r="E2097" s="161" t="str">
        <f ca="1">IF(ISERROR($S2097),"",OFFSET('Smelter Reference List'!$D$4,$S2097-4,0)&amp;"")</f>
        <v/>
      </c>
      <c r="F2097" s="161" t="str">
        <f ca="1">IF(ISERROR($S2097),"",OFFSET('Smelter Reference List'!$E$4,$S2097-4,0))</f>
        <v/>
      </c>
      <c r="G2097" s="161" t="str">
        <f ca="1">IF(C2097=$U$4,"Enter smelter details", IF(ISERROR($S2097),"",OFFSET('Smelter Reference List'!$F$4,$S2097-4,0)))</f>
        <v/>
      </c>
      <c r="H2097" s="247" t="str">
        <f ca="1">IF(ISERROR($S2097),"",OFFSET('Smelter Reference List'!$G$4,$S2097-4,0))</f>
        <v/>
      </c>
      <c r="I2097" s="248" t="str">
        <f ca="1">IF(ISERROR($S2097),"",OFFSET('Smelter Reference List'!$H$4,$S2097-4,0))</f>
        <v/>
      </c>
      <c r="J2097" s="248" t="str">
        <f ca="1">IF(ISERROR($S2097),"",OFFSET('Smelter Reference List'!$I$4,$S2097-4,0))</f>
        <v/>
      </c>
      <c r="K2097" s="245"/>
      <c r="L2097" s="245"/>
      <c r="M2097" s="245"/>
      <c r="N2097" s="245"/>
      <c r="O2097" s="245"/>
      <c r="P2097" s="245"/>
      <c r="Q2097" s="246"/>
      <c r="R2097" s="233"/>
      <c r="S2097" s="234" t="e">
        <f>IF(C2097="",NA(),MATCH($B2097&amp;$C2097,'Smelter Reference List'!$J:$J,0))</f>
        <v>#N/A</v>
      </c>
      <c r="T2097" s="235"/>
      <c r="U2097" s="235">
        <f t="shared" ca="1" si="64"/>
        <v>0</v>
      </c>
      <c r="V2097" s="235"/>
      <c r="W2097" s="235"/>
      <c r="Y2097" s="228" t="str">
        <f t="shared" si="65"/>
        <v/>
      </c>
    </row>
    <row r="2098" spans="1:25" s="228" customFormat="1" ht="20.25">
      <c r="A2098" s="257"/>
      <c r="B2098" s="232" t="str">
        <f>IF(LEN(A2098)=0,"",INDEX('Smelter Reference List'!$A:$A,MATCH($A2098,'Smelter Reference List'!$E:$E,0)))</f>
        <v/>
      </c>
      <c r="C2098" s="297" t="str">
        <f>IF(LEN(A2098)=0,"",INDEX('Smelter Reference List'!$C:$C,MATCH($A2098,'Smelter Reference List'!$E:$E,0)))</f>
        <v/>
      </c>
      <c r="D2098" s="161" t="str">
        <f ca="1">IF(ISERROR($S2098),"",OFFSET('Smelter Reference List'!$C$4,$S2098-4,0)&amp;"")</f>
        <v/>
      </c>
      <c r="E2098" s="161" t="str">
        <f ca="1">IF(ISERROR($S2098),"",OFFSET('Smelter Reference List'!$D$4,$S2098-4,0)&amp;"")</f>
        <v/>
      </c>
      <c r="F2098" s="161" t="str">
        <f ca="1">IF(ISERROR($S2098),"",OFFSET('Smelter Reference List'!$E$4,$S2098-4,0))</f>
        <v/>
      </c>
      <c r="G2098" s="161" t="str">
        <f ca="1">IF(C2098=$U$4,"Enter smelter details", IF(ISERROR($S2098),"",OFFSET('Smelter Reference List'!$F$4,$S2098-4,0)))</f>
        <v/>
      </c>
      <c r="H2098" s="247" t="str">
        <f ca="1">IF(ISERROR($S2098),"",OFFSET('Smelter Reference List'!$G$4,$S2098-4,0))</f>
        <v/>
      </c>
      <c r="I2098" s="248" t="str">
        <f ca="1">IF(ISERROR($S2098),"",OFFSET('Smelter Reference List'!$H$4,$S2098-4,0))</f>
        <v/>
      </c>
      <c r="J2098" s="248" t="str">
        <f ca="1">IF(ISERROR($S2098),"",OFFSET('Smelter Reference List'!$I$4,$S2098-4,0))</f>
        <v/>
      </c>
      <c r="K2098" s="245"/>
      <c r="L2098" s="245"/>
      <c r="M2098" s="245"/>
      <c r="N2098" s="245"/>
      <c r="O2098" s="245"/>
      <c r="P2098" s="245"/>
      <c r="Q2098" s="246"/>
      <c r="R2098" s="233"/>
      <c r="S2098" s="234" t="e">
        <f>IF(C2098="",NA(),MATCH($B2098&amp;$C2098,'Smelter Reference List'!$J:$J,0))</f>
        <v>#N/A</v>
      </c>
      <c r="T2098" s="235"/>
      <c r="U2098" s="235">
        <f t="shared" ca="1" si="64"/>
        <v>0</v>
      </c>
      <c r="V2098" s="235"/>
      <c r="W2098" s="235"/>
      <c r="Y2098" s="228" t="str">
        <f t="shared" si="65"/>
        <v/>
      </c>
    </row>
    <row r="2099" spans="1:25" s="228" customFormat="1" ht="20.25">
      <c r="A2099" s="257"/>
      <c r="B2099" s="232" t="str">
        <f>IF(LEN(A2099)=0,"",INDEX('Smelter Reference List'!$A:$A,MATCH($A2099,'Smelter Reference List'!$E:$E,0)))</f>
        <v/>
      </c>
      <c r="C2099" s="297" t="str">
        <f>IF(LEN(A2099)=0,"",INDEX('Smelter Reference List'!$C:$C,MATCH($A2099,'Smelter Reference List'!$E:$E,0)))</f>
        <v/>
      </c>
      <c r="D2099" s="161" t="str">
        <f ca="1">IF(ISERROR($S2099),"",OFFSET('Smelter Reference List'!$C$4,$S2099-4,0)&amp;"")</f>
        <v/>
      </c>
      <c r="E2099" s="161" t="str">
        <f ca="1">IF(ISERROR($S2099),"",OFFSET('Smelter Reference List'!$D$4,$S2099-4,0)&amp;"")</f>
        <v/>
      </c>
      <c r="F2099" s="161" t="str">
        <f ca="1">IF(ISERROR($S2099),"",OFFSET('Smelter Reference List'!$E$4,$S2099-4,0))</f>
        <v/>
      </c>
      <c r="G2099" s="161" t="str">
        <f ca="1">IF(C2099=$U$4,"Enter smelter details", IF(ISERROR($S2099),"",OFFSET('Smelter Reference List'!$F$4,$S2099-4,0)))</f>
        <v/>
      </c>
      <c r="H2099" s="247" t="str">
        <f ca="1">IF(ISERROR($S2099),"",OFFSET('Smelter Reference List'!$G$4,$S2099-4,0))</f>
        <v/>
      </c>
      <c r="I2099" s="248" t="str">
        <f ca="1">IF(ISERROR($S2099),"",OFFSET('Smelter Reference List'!$H$4,$S2099-4,0))</f>
        <v/>
      </c>
      <c r="J2099" s="248" t="str">
        <f ca="1">IF(ISERROR($S2099),"",OFFSET('Smelter Reference List'!$I$4,$S2099-4,0))</f>
        <v/>
      </c>
      <c r="K2099" s="245"/>
      <c r="L2099" s="245"/>
      <c r="M2099" s="245"/>
      <c r="N2099" s="245"/>
      <c r="O2099" s="245"/>
      <c r="P2099" s="245"/>
      <c r="Q2099" s="246"/>
      <c r="R2099" s="233"/>
      <c r="S2099" s="234" t="e">
        <f>IF(C2099="",NA(),MATCH($B2099&amp;$C2099,'Smelter Reference List'!$J:$J,0))</f>
        <v>#N/A</v>
      </c>
      <c r="T2099" s="235"/>
      <c r="U2099" s="235">
        <f t="shared" ca="1" si="64"/>
        <v>0</v>
      </c>
      <c r="V2099" s="235"/>
      <c r="W2099" s="235"/>
      <c r="Y2099" s="228" t="str">
        <f t="shared" si="65"/>
        <v/>
      </c>
    </row>
    <row r="2100" spans="1:25" s="228" customFormat="1" ht="20.25">
      <c r="A2100" s="257"/>
      <c r="B2100" s="232" t="str">
        <f>IF(LEN(A2100)=0,"",INDEX('Smelter Reference List'!$A:$A,MATCH($A2100,'Smelter Reference List'!$E:$E,0)))</f>
        <v/>
      </c>
      <c r="C2100" s="297" t="str">
        <f>IF(LEN(A2100)=0,"",INDEX('Smelter Reference List'!$C:$C,MATCH($A2100,'Smelter Reference List'!$E:$E,0)))</f>
        <v/>
      </c>
      <c r="D2100" s="161" t="str">
        <f ca="1">IF(ISERROR($S2100),"",OFFSET('Smelter Reference List'!$C$4,$S2100-4,0)&amp;"")</f>
        <v/>
      </c>
      <c r="E2100" s="161" t="str">
        <f ca="1">IF(ISERROR($S2100),"",OFFSET('Smelter Reference List'!$D$4,$S2100-4,0)&amp;"")</f>
        <v/>
      </c>
      <c r="F2100" s="161" t="str">
        <f ca="1">IF(ISERROR($S2100),"",OFFSET('Smelter Reference List'!$E$4,$S2100-4,0))</f>
        <v/>
      </c>
      <c r="G2100" s="161" t="str">
        <f ca="1">IF(C2100=$U$4,"Enter smelter details", IF(ISERROR($S2100),"",OFFSET('Smelter Reference List'!$F$4,$S2100-4,0)))</f>
        <v/>
      </c>
      <c r="H2100" s="247" t="str">
        <f ca="1">IF(ISERROR($S2100),"",OFFSET('Smelter Reference List'!$G$4,$S2100-4,0))</f>
        <v/>
      </c>
      <c r="I2100" s="248" t="str">
        <f ca="1">IF(ISERROR($S2100),"",OFFSET('Smelter Reference List'!$H$4,$S2100-4,0))</f>
        <v/>
      </c>
      <c r="J2100" s="248" t="str">
        <f ca="1">IF(ISERROR($S2100),"",OFFSET('Smelter Reference List'!$I$4,$S2100-4,0))</f>
        <v/>
      </c>
      <c r="K2100" s="245"/>
      <c r="L2100" s="245"/>
      <c r="M2100" s="245"/>
      <c r="N2100" s="245"/>
      <c r="O2100" s="245"/>
      <c r="P2100" s="245"/>
      <c r="Q2100" s="246"/>
      <c r="R2100" s="233"/>
      <c r="S2100" s="234" t="e">
        <f>IF(C2100="",NA(),MATCH($B2100&amp;$C2100,'Smelter Reference List'!$J:$J,0))</f>
        <v>#N/A</v>
      </c>
      <c r="T2100" s="235"/>
      <c r="U2100" s="235">
        <f t="shared" ca="1" si="64"/>
        <v>0</v>
      </c>
      <c r="V2100" s="235"/>
      <c r="W2100" s="235"/>
      <c r="Y2100" s="228" t="str">
        <f t="shared" si="65"/>
        <v/>
      </c>
    </row>
    <row r="2101" spans="1:25" s="228" customFormat="1" ht="20.25">
      <c r="A2101" s="257"/>
      <c r="B2101" s="232" t="str">
        <f>IF(LEN(A2101)=0,"",INDEX('Smelter Reference List'!$A:$A,MATCH($A2101,'Smelter Reference List'!$E:$E,0)))</f>
        <v/>
      </c>
      <c r="C2101" s="297" t="str">
        <f>IF(LEN(A2101)=0,"",INDEX('Smelter Reference List'!$C:$C,MATCH($A2101,'Smelter Reference List'!$E:$E,0)))</f>
        <v/>
      </c>
      <c r="D2101" s="161" t="str">
        <f ca="1">IF(ISERROR($S2101),"",OFFSET('Smelter Reference List'!$C$4,$S2101-4,0)&amp;"")</f>
        <v/>
      </c>
      <c r="E2101" s="161" t="str">
        <f ca="1">IF(ISERROR($S2101),"",OFFSET('Smelter Reference List'!$D$4,$S2101-4,0)&amp;"")</f>
        <v/>
      </c>
      <c r="F2101" s="161" t="str">
        <f ca="1">IF(ISERROR($S2101),"",OFFSET('Smelter Reference List'!$E$4,$S2101-4,0))</f>
        <v/>
      </c>
      <c r="G2101" s="161" t="str">
        <f ca="1">IF(C2101=$U$4,"Enter smelter details", IF(ISERROR($S2101),"",OFFSET('Smelter Reference List'!$F$4,$S2101-4,0)))</f>
        <v/>
      </c>
      <c r="H2101" s="247" t="str">
        <f ca="1">IF(ISERROR($S2101),"",OFFSET('Smelter Reference List'!$G$4,$S2101-4,0))</f>
        <v/>
      </c>
      <c r="I2101" s="248" t="str">
        <f ca="1">IF(ISERROR($S2101),"",OFFSET('Smelter Reference List'!$H$4,$S2101-4,0))</f>
        <v/>
      </c>
      <c r="J2101" s="248" t="str">
        <f ca="1">IF(ISERROR($S2101),"",OFFSET('Smelter Reference List'!$I$4,$S2101-4,0))</f>
        <v/>
      </c>
      <c r="K2101" s="245"/>
      <c r="L2101" s="245"/>
      <c r="M2101" s="245"/>
      <c r="N2101" s="245"/>
      <c r="O2101" s="245"/>
      <c r="P2101" s="245"/>
      <c r="Q2101" s="246"/>
      <c r="R2101" s="233"/>
      <c r="S2101" s="234" t="e">
        <f>IF(C2101="",NA(),MATCH($B2101&amp;$C2101,'Smelter Reference List'!$J:$J,0))</f>
        <v>#N/A</v>
      </c>
      <c r="T2101" s="235"/>
      <c r="U2101" s="235">
        <f t="shared" ca="1" si="64"/>
        <v>0</v>
      </c>
      <c r="V2101" s="235"/>
      <c r="W2101" s="235"/>
      <c r="Y2101" s="228" t="str">
        <f t="shared" si="65"/>
        <v/>
      </c>
    </row>
    <row r="2102" spans="1:25" s="228" customFormat="1" ht="20.25">
      <c r="A2102" s="257"/>
      <c r="B2102" s="232" t="str">
        <f>IF(LEN(A2102)=0,"",INDEX('Smelter Reference List'!$A:$A,MATCH($A2102,'Smelter Reference List'!$E:$E,0)))</f>
        <v/>
      </c>
      <c r="C2102" s="297" t="str">
        <f>IF(LEN(A2102)=0,"",INDEX('Smelter Reference List'!$C:$C,MATCH($A2102,'Smelter Reference List'!$E:$E,0)))</f>
        <v/>
      </c>
      <c r="D2102" s="161" t="str">
        <f ca="1">IF(ISERROR($S2102),"",OFFSET('Smelter Reference List'!$C$4,$S2102-4,0)&amp;"")</f>
        <v/>
      </c>
      <c r="E2102" s="161" t="str">
        <f ca="1">IF(ISERROR($S2102),"",OFFSET('Smelter Reference List'!$D$4,$S2102-4,0)&amp;"")</f>
        <v/>
      </c>
      <c r="F2102" s="161" t="str">
        <f ca="1">IF(ISERROR($S2102),"",OFFSET('Smelter Reference List'!$E$4,$S2102-4,0))</f>
        <v/>
      </c>
      <c r="G2102" s="161" t="str">
        <f ca="1">IF(C2102=$U$4,"Enter smelter details", IF(ISERROR($S2102),"",OFFSET('Smelter Reference List'!$F$4,$S2102-4,0)))</f>
        <v/>
      </c>
      <c r="H2102" s="247" t="str">
        <f ca="1">IF(ISERROR($S2102),"",OFFSET('Smelter Reference List'!$G$4,$S2102-4,0))</f>
        <v/>
      </c>
      <c r="I2102" s="248" t="str">
        <f ca="1">IF(ISERROR($S2102),"",OFFSET('Smelter Reference List'!$H$4,$S2102-4,0))</f>
        <v/>
      </c>
      <c r="J2102" s="248" t="str">
        <f ca="1">IF(ISERROR($S2102),"",OFFSET('Smelter Reference List'!$I$4,$S2102-4,0))</f>
        <v/>
      </c>
      <c r="K2102" s="245"/>
      <c r="L2102" s="245"/>
      <c r="M2102" s="245"/>
      <c r="N2102" s="245"/>
      <c r="O2102" s="245"/>
      <c r="P2102" s="245"/>
      <c r="Q2102" s="246"/>
      <c r="R2102" s="233"/>
      <c r="S2102" s="234" t="e">
        <f>IF(C2102="",NA(),MATCH($B2102&amp;$C2102,'Smelter Reference List'!$J:$J,0))</f>
        <v>#N/A</v>
      </c>
      <c r="T2102" s="235"/>
      <c r="U2102" s="235">
        <f t="shared" ca="1" si="64"/>
        <v>0</v>
      </c>
      <c r="V2102" s="235"/>
      <c r="W2102" s="235"/>
      <c r="Y2102" s="228" t="str">
        <f t="shared" si="65"/>
        <v/>
      </c>
    </row>
    <row r="2103" spans="1:25" s="228" customFormat="1" ht="20.25">
      <c r="A2103" s="257"/>
      <c r="B2103" s="232" t="str">
        <f>IF(LEN(A2103)=0,"",INDEX('Smelter Reference List'!$A:$A,MATCH($A2103,'Smelter Reference List'!$E:$E,0)))</f>
        <v/>
      </c>
      <c r="C2103" s="297" t="str">
        <f>IF(LEN(A2103)=0,"",INDEX('Smelter Reference List'!$C:$C,MATCH($A2103,'Smelter Reference List'!$E:$E,0)))</f>
        <v/>
      </c>
      <c r="D2103" s="161" t="str">
        <f ca="1">IF(ISERROR($S2103),"",OFFSET('Smelter Reference List'!$C$4,$S2103-4,0)&amp;"")</f>
        <v/>
      </c>
      <c r="E2103" s="161" t="str">
        <f ca="1">IF(ISERROR($S2103),"",OFFSET('Smelter Reference List'!$D$4,$S2103-4,0)&amp;"")</f>
        <v/>
      </c>
      <c r="F2103" s="161" t="str">
        <f ca="1">IF(ISERROR($S2103),"",OFFSET('Smelter Reference List'!$E$4,$S2103-4,0))</f>
        <v/>
      </c>
      <c r="G2103" s="161" t="str">
        <f ca="1">IF(C2103=$U$4,"Enter smelter details", IF(ISERROR($S2103),"",OFFSET('Smelter Reference List'!$F$4,$S2103-4,0)))</f>
        <v/>
      </c>
      <c r="H2103" s="247" t="str">
        <f ca="1">IF(ISERROR($S2103),"",OFFSET('Smelter Reference List'!$G$4,$S2103-4,0))</f>
        <v/>
      </c>
      <c r="I2103" s="248" t="str">
        <f ca="1">IF(ISERROR($S2103),"",OFFSET('Smelter Reference List'!$H$4,$S2103-4,0))</f>
        <v/>
      </c>
      <c r="J2103" s="248" t="str">
        <f ca="1">IF(ISERROR($S2103),"",OFFSET('Smelter Reference List'!$I$4,$S2103-4,0))</f>
        <v/>
      </c>
      <c r="K2103" s="245"/>
      <c r="L2103" s="245"/>
      <c r="M2103" s="245"/>
      <c r="N2103" s="245"/>
      <c r="O2103" s="245"/>
      <c r="P2103" s="245"/>
      <c r="Q2103" s="246"/>
      <c r="R2103" s="233"/>
      <c r="S2103" s="234" t="e">
        <f>IF(C2103="",NA(),MATCH($B2103&amp;$C2103,'Smelter Reference List'!$J:$J,0))</f>
        <v>#N/A</v>
      </c>
      <c r="T2103" s="235"/>
      <c r="U2103" s="235">
        <f t="shared" ca="1" si="64"/>
        <v>0</v>
      </c>
      <c r="V2103" s="235"/>
      <c r="W2103" s="235"/>
      <c r="Y2103" s="228" t="str">
        <f t="shared" si="65"/>
        <v/>
      </c>
    </row>
    <row r="2104" spans="1:25" s="228" customFormat="1" ht="20.25">
      <c r="A2104" s="257"/>
      <c r="B2104" s="232" t="str">
        <f>IF(LEN(A2104)=0,"",INDEX('Smelter Reference List'!$A:$A,MATCH($A2104,'Smelter Reference List'!$E:$E,0)))</f>
        <v/>
      </c>
      <c r="C2104" s="297" t="str">
        <f>IF(LEN(A2104)=0,"",INDEX('Smelter Reference List'!$C:$C,MATCH($A2104,'Smelter Reference List'!$E:$E,0)))</f>
        <v/>
      </c>
      <c r="D2104" s="161" t="str">
        <f ca="1">IF(ISERROR($S2104),"",OFFSET('Smelter Reference List'!$C$4,$S2104-4,0)&amp;"")</f>
        <v/>
      </c>
      <c r="E2104" s="161" t="str">
        <f ca="1">IF(ISERROR($S2104),"",OFFSET('Smelter Reference List'!$D$4,$S2104-4,0)&amp;"")</f>
        <v/>
      </c>
      <c r="F2104" s="161" t="str">
        <f ca="1">IF(ISERROR($S2104),"",OFFSET('Smelter Reference List'!$E$4,$S2104-4,0))</f>
        <v/>
      </c>
      <c r="G2104" s="161" t="str">
        <f ca="1">IF(C2104=$U$4,"Enter smelter details", IF(ISERROR($S2104),"",OFFSET('Smelter Reference List'!$F$4,$S2104-4,0)))</f>
        <v/>
      </c>
      <c r="H2104" s="247" t="str">
        <f ca="1">IF(ISERROR($S2104),"",OFFSET('Smelter Reference List'!$G$4,$S2104-4,0))</f>
        <v/>
      </c>
      <c r="I2104" s="248" t="str">
        <f ca="1">IF(ISERROR($S2104),"",OFFSET('Smelter Reference List'!$H$4,$S2104-4,0))</f>
        <v/>
      </c>
      <c r="J2104" s="248" t="str">
        <f ca="1">IF(ISERROR($S2104),"",OFFSET('Smelter Reference List'!$I$4,$S2104-4,0))</f>
        <v/>
      </c>
      <c r="K2104" s="245"/>
      <c r="L2104" s="245"/>
      <c r="M2104" s="245"/>
      <c r="N2104" s="245"/>
      <c r="O2104" s="245"/>
      <c r="P2104" s="245"/>
      <c r="Q2104" s="246"/>
      <c r="R2104" s="233"/>
      <c r="S2104" s="234" t="e">
        <f>IF(C2104="",NA(),MATCH($B2104&amp;$C2104,'Smelter Reference List'!$J:$J,0))</f>
        <v>#N/A</v>
      </c>
      <c r="T2104" s="235"/>
      <c r="U2104" s="235">
        <f t="shared" ca="1" si="64"/>
        <v>0</v>
      </c>
      <c r="V2104" s="235"/>
      <c r="W2104" s="235"/>
      <c r="Y2104" s="228" t="str">
        <f t="shared" si="65"/>
        <v/>
      </c>
    </row>
    <row r="2105" spans="1:25" s="228" customFormat="1" ht="20.25">
      <c r="A2105" s="257"/>
      <c r="B2105" s="232" t="str">
        <f>IF(LEN(A2105)=0,"",INDEX('Smelter Reference List'!$A:$A,MATCH($A2105,'Smelter Reference List'!$E:$E,0)))</f>
        <v/>
      </c>
      <c r="C2105" s="297" t="str">
        <f>IF(LEN(A2105)=0,"",INDEX('Smelter Reference List'!$C:$C,MATCH($A2105,'Smelter Reference List'!$E:$E,0)))</f>
        <v/>
      </c>
      <c r="D2105" s="161" t="str">
        <f ca="1">IF(ISERROR($S2105),"",OFFSET('Smelter Reference List'!$C$4,$S2105-4,0)&amp;"")</f>
        <v/>
      </c>
      <c r="E2105" s="161" t="str">
        <f ca="1">IF(ISERROR($S2105),"",OFFSET('Smelter Reference List'!$D$4,$S2105-4,0)&amp;"")</f>
        <v/>
      </c>
      <c r="F2105" s="161" t="str">
        <f ca="1">IF(ISERROR($S2105),"",OFFSET('Smelter Reference List'!$E$4,$S2105-4,0))</f>
        <v/>
      </c>
      <c r="G2105" s="161" t="str">
        <f ca="1">IF(C2105=$U$4,"Enter smelter details", IF(ISERROR($S2105),"",OFFSET('Smelter Reference List'!$F$4,$S2105-4,0)))</f>
        <v/>
      </c>
      <c r="H2105" s="247" t="str">
        <f ca="1">IF(ISERROR($S2105),"",OFFSET('Smelter Reference List'!$G$4,$S2105-4,0))</f>
        <v/>
      </c>
      <c r="I2105" s="248" t="str">
        <f ca="1">IF(ISERROR($S2105),"",OFFSET('Smelter Reference List'!$H$4,$S2105-4,0))</f>
        <v/>
      </c>
      <c r="J2105" s="248" t="str">
        <f ca="1">IF(ISERROR($S2105),"",OFFSET('Smelter Reference List'!$I$4,$S2105-4,0))</f>
        <v/>
      </c>
      <c r="K2105" s="245"/>
      <c r="L2105" s="245"/>
      <c r="M2105" s="245"/>
      <c r="N2105" s="245"/>
      <c r="O2105" s="245"/>
      <c r="P2105" s="245"/>
      <c r="Q2105" s="246"/>
      <c r="R2105" s="233"/>
      <c r="S2105" s="234" t="e">
        <f>IF(C2105="",NA(),MATCH($B2105&amp;$C2105,'Smelter Reference List'!$J:$J,0))</f>
        <v>#N/A</v>
      </c>
      <c r="T2105" s="235"/>
      <c r="U2105" s="235">
        <f t="shared" ca="1" si="64"/>
        <v>0</v>
      </c>
      <c r="V2105" s="235"/>
      <c r="W2105" s="235"/>
      <c r="Y2105" s="228" t="str">
        <f t="shared" si="65"/>
        <v/>
      </c>
    </row>
    <row r="2106" spans="1:25" s="228" customFormat="1" ht="20.25">
      <c r="A2106" s="257"/>
      <c r="B2106" s="232" t="str">
        <f>IF(LEN(A2106)=0,"",INDEX('Smelter Reference List'!$A:$A,MATCH($A2106,'Smelter Reference List'!$E:$E,0)))</f>
        <v/>
      </c>
      <c r="C2106" s="297" t="str">
        <f>IF(LEN(A2106)=0,"",INDEX('Smelter Reference List'!$C:$C,MATCH($A2106,'Smelter Reference List'!$E:$E,0)))</f>
        <v/>
      </c>
      <c r="D2106" s="161" t="str">
        <f ca="1">IF(ISERROR($S2106),"",OFFSET('Smelter Reference List'!$C$4,$S2106-4,0)&amp;"")</f>
        <v/>
      </c>
      <c r="E2106" s="161" t="str">
        <f ca="1">IF(ISERROR($S2106),"",OFFSET('Smelter Reference List'!$D$4,$S2106-4,0)&amp;"")</f>
        <v/>
      </c>
      <c r="F2106" s="161" t="str">
        <f ca="1">IF(ISERROR($S2106),"",OFFSET('Smelter Reference List'!$E$4,$S2106-4,0))</f>
        <v/>
      </c>
      <c r="G2106" s="161" t="str">
        <f ca="1">IF(C2106=$U$4,"Enter smelter details", IF(ISERROR($S2106),"",OFFSET('Smelter Reference List'!$F$4,$S2106-4,0)))</f>
        <v/>
      </c>
      <c r="H2106" s="247" t="str">
        <f ca="1">IF(ISERROR($S2106),"",OFFSET('Smelter Reference List'!$G$4,$S2106-4,0))</f>
        <v/>
      </c>
      <c r="I2106" s="248" t="str">
        <f ca="1">IF(ISERROR($S2106),"",OFFSET('Smelter Reference List'!$H$4,$S2106-4,0))</f>
        <v/>
      </c>
      <c r="J2106" s="248" t="str">
        <f ca="1">IF(ISERROR($S2106),"",OFFSET('Smelter Reference List'!$I$4,$S2106-4,0))</f>
        <v/>
      </c>
      <c r="K2106" s="245"/>
      <c r="L2106" s="245"/>
      <c r="M2106" s="245"/>
      <c r="N2106" s="245"/>
      <c r="O2106" s="245"/>
      <c r="P2106" s="245"/>
      <c r="Q2106" s="246"/>
      <c r="R2106" s="233"/>
      <c r="S2106" s="234" t="e">
        <f>IF(C2106="",NA(),MATCH($B2106&amp;$C2106,'Smelter Reference List'!$J:$J,0))</f>
        <v>#N/A</v>
      </c>
      <c r="T2106" s="235"/>
      <c r="U2106" s="235">
        <f t="shared" ca="1" si="64"/>
        <v>0</v>
      </c>
      <c r="V2106" s="235"/>
      <c r="W2106" s="235"/>
      <c r="Y2106" s="228" t="str">
        <f t="shared" si="65"/>
        <v/>
      </c>
    </row>
    <row r="2107" spans="1:25" s="228" customFormat="1" ht="20.25">
      <c r="A2107" s="257"/>
      <c r="B2107" s="232" t="str">
        <f>IF(LEN(A2107)=0,"",INDEX('Smelter Reference List'!$A:$A,MATCH($A2107,'Smelter Reference List'!$E:$E,0)))</f>
        <v/>
      </c>
      <c r="C2107" s="297" t="str">
        <f>IF(LEN(A2107)=0,"",INDEX('Smelter Reference List'!$C:$C,MATCH($A2107,'Smelter Reference List'!$E:$E,0)))</f>
        <v/>
      </c>
      <c r="D2107" s="161" t="str">
        <f ca="1">IF(ISERROR($S2107),"",OFFSET('Smelter Reference List'!$C$4,$S2107-4,0)&amp;"")</f>
        <v/>
      </c>
      <c r="E2107" s="161" t="str">
        <f ca="1">IF(ISERROR($S2107),"",OFFSET('Smelter Reference List'!$D$4,$S2107-4,0)&amp;"")</f>
        <v/>
      </c>
      <c r="F2107" s="161" t="str">
        <f ca="1">IF(ISERROR($S2107),"",OFFSET('Smelter Reference List'!$E$4,$S2107-4,0))</f>
        <v/>
      </c>
      <c r="G2107" s="161" t="str">
        <f ca="1">IF(C2107=$U$4,"Enter smelter details", IF(ISERROR($S2107),"",OFFSET('Smelter Reference List'!$F$4,$S2107-4,0)))</f>
        <v/>
      </c>
      <c r="H2107" s="247" t="str">
        <f ca="1">IF(ISERROR($S2107),"",OFFSET('Smelter Reference List'!$G$4,$S2107-4,0))</f>
        <v/>
      </c>
      <c r="I2107" s="248" t="str">
        <f ca="1">IF(ISERROR($S2107),"",OFFSET('Smelter Reference List'!$H$4,$S2107-4,0))</f>
        <v/>
      </c>
      <c r="J2107" s="248" t="str">
        <f ca="1">IF(ISERROR($S2107),"",OFFSET('Smelter Reference List'!$I$4,$S2107-4,0))</f>
        <v/>
      </c>
      <c r="K2107" s="245"/>
      <c r="L2107" s="245"/>
      <c r="M2107" s="245"/>
      <c r="N2107" s="245"/>
      <c r="O2107" s="245"/>
      <c r="P2107" s="245"/>
      <c r="Q2107" s="246"/>
      <c r="R2107" s="233"/>
      <c r="S2107" s="234" t="e">
        <f>IF(C2107="",NA(),MATCH($B2107&amp;$C2107,'Smelter Reference List'!$J:$J,0))</f>
        <v>#N/A</v>
      </c>
      <c r="T2107" s="235"/>
      <c r="U2107" s="235">
        <f t="shared" ca="1" si="64"/>
        <v>0</v>
      </c>
      <c r="V2107" s="235"/>
      <c r="W2107" s="235"/>
      <c r="Y2107" s="228" t="str">
        <f t="shared" si="65"/>
        <v/>
      </c>
    </row>
    <row r="2108" spans="1:25" s="228" customFormat="1" ht="20.25">
      <c r="A2108" s="257"/>
      <c r="B2108" s="232" t="str">
        <f>IF(LEN(A2108)=0,"",INDEX('Smelter Reference List'!$A:$A,MATCH($A2108,'Smelter Reference List'!$E:$E,0)))</f>
        <v/>
      </c>
      <c r="C2108" s="297" t="str">
        <f>IF(LEN(A2108)=0,"",INDEX('Smelter Reference List'!$C:$C,MATCH($A2108,'Smelter Reference List'!$E:$E,0)))</f>
        <v/>
      </c>
      <c r="D2108" s="161" t="str">
        <f ca="1">IF(ISERROR($S2108),"",OFFSET('Smelter Reference List'!$C$4,$S2108-4,0)&amp;"")</f>
        <v/>
      </c>
      <c r="E2108" s="161" t="str">
        <f ca="1">IF(ISERROR($S2108),"",OFFSET('Smelter Reference List'!$D$4,$S2108-4,0)&amp;"")</f>
        <v/>
      </c>
      <c r="F2108" s="161" t="str">
        <f ca="1">IF(ISERROR($S2108),"",OFFSET('Smelter Reference List'!$E$4,$S2108-4,0))</f>
        <v/>
      </c>
      <c r="G2108" s="161" t="str">
        <f ca="1">IF(C2108=$U$4,"Enter smelter details", IF(ISERROR($S2108),"",OFFSET('Smelter Reference List'!$F$4,$S2108-4,0)))</f>
        <v/>
      </c>
      <c r="H2108" s="247" t="str">
        <f ca="1">IF(ISERROR($S2108),"",OFFSET('Smelter Reference List'!$G$4,$S2108-4,0))</f>
        <v/>
      </c>
      <c r="I2108" s="248" t="str">
        <f ca="1">IF(ISERROR($S2108),"",OFFSET('Smelter Reference List'!$H$4,$S2108-4,0))</f>
        <v/>
      </c>
      <c r="J2108" s="248" t="str">
        <f ca="1">IF(ISERROR($S2108),"",OFFSET('Smelter Reference List'!$I$4,$S2108-4,0))</f>
        <v/>
      </c>
      <c r="K2108" s="245"/>
      <c r="L2108" s="245"/>
      <c r="M2108" s="245"/>
      <c r="N2108" s="245"/>
      <c r="O2108" s="245"/>
      <c r="P2108" s="245"/>
      <c r="Q2108" s="246"/>
      <c r="R2108" s="233"/>
      <c r="S2108" s="234" t="e">
        <f>IF(C2108="",NA(),MATCH($B2108&amp;$C2108,'Smelter Reference List'!$J:$J,0))</f>
        <v>#N/A</v>
      </c>
      <c r="T2108" s="235"/>
      <c r="U2108" s="235">
        <f t="shared" ca="1" si="64"/>
        <v>0</v>
      </c>
      <c r="V2108" s="235"/>
      <c r="W2108" s="235"/>
      <c r="Y2108" s="228" t="str">
        <f t="shared" si="65"/>
        <v/>
      </c>
    </row>
    <row r="2109" spans="1:25" s="228" customFormat="1" ht="20.25">
      <c r="A2109" s="257"/>
      <c r="B2109" s="232" t="str">
        <f>IF(LEN(A2109)=0,"",INDEX('Smelter Reference List'!$A:$A,MATCH($A2109,'Smelter Reference List'!$E:$E,0)))</f>
        <v/>
      </c>
      <c r="C2109" s="297" t="str">
        <f>IF(LEN(A2109)=0,"",INDEX('Smelter Reference List'!$C:$C,MATCH($A2109,'Smelter Reference List'!$E:$E,0)))</f>
        <v/>
      </c>
      <c r="D2109" s="161" t="str">
        <f ca="1">IF(ISERROR($S2109),"",OFFSET('Smelter Reference List'!$C$4,$S2109-4,0)&amp;"")</f>
        <v/>
      </c>
      <c r="E2109" s="161" t="str">
        <f ca="1">IF(ISERROR($S2109),"",OFFSET('Smelter Reference List'!$D$4,$S2109-4,0)&amp;"")</f>
        <v/>
      </c>
      <c r="F2109" s="161" t="str">
        <f ca="1">IF(ISERROR($S2109),"",OFFSET('Smelter Reference List'!$E$4,$S2109-4,0))</f>
        <v/>
      </c>
      <c r="G2109" s="161" t="str">
        <f ca="1">IF(C2109=$U$4,"Enter smelter details", IF(ISERROR($S2109),"",OFFSET('Smelter Reference List'!$F$4,$S2109-4,0)))</f>
        <v/>
      </c>
      <c r="H2109" s="247" t="str">
        <f ca="1">IF(ISERROR($S2109),"",OFFSET('Smelter Reference List'!$G$4,$S2109-4,0))</f>
        <v/>
      </c>
      <c r="I2109" s="248" t="str">
        <f ca="1">IF(ISERROR($S2109),"",OFFSET('Smelter Reference List'!$H$4,$S2109-4,0))</f>
        <v/>
      </c>
      <c r="J2109" s="248" t="str">
        <f ca="1">IF(ISERROR($S2109),"",OFFSET('Smelter Reference List'!$I$4,$S2109-4,0))</f>
        <v/>
      </c>
      <c r="K2109" s="245"/>
      <c r="L2109" s="245"/>
      <c r="M2109" s="245"/>
      <c r="N2109" s="245"/>
      <c r="O2109" s="245"/>
      <c r="P2109" s="245"/>
      <c r="Q2109" s="246"/>
      <c r="R2109" s="233"/>
      <c r="S2109" s="234" t="e">
        <f>IF(C2109="",NA(),MATCH($B2109&amp;$C2109,'Smelter Reference List'!$J:$J,0))</f>
        <v>#N/A</v>
      </c>
      <c r="T2109" s="235"/>
      <c r="U2109" s="235">
        <f t="shared" ca="1" si="64"/>
        <v>0</v>
      </c>
      <c r="V2109" s="235"/>
      <c r="W2109" s="235"/>
      <c r="Y2109" s="228" t="str">
        <f t="shared" si="65"/>
        <v/>
      </c>
    </row>
    <row r="2110" spans="1:25" s="228" customFormat="1" ht="20.25">
      <c r="A2110" s="257"/>
      <c r="B2110" s="232" t="str">
        <f>IF(LEN(A2110)=0,"",INDEX('Smelter Reference List'!$A:$A,MATCH($A2110,'Smelter Reference List'!$E:$E,0)))</f>
        <v/>
      </c>
      <c r="C2110" s="297" t="str">
        <f>IF(LEN(A2110)=0,"",INDEX('Smelter Reference List'!$C:$C,MATCH($A2110,'Smelter Reference List'!$E:$E,0)))</f>
        <v/>
      </c>
      <c r="D2110" s="161" t="str">
        <f ca="1">IF(ISERROR($S2110),"",OFFSET('Smelter Reference List'!$C$4,$S2110-4,0)&amp;"")</f>
        <v/>
      </c>
      <c r="E2110" s="161" t="str">
        <f ca="1">IF(ISERROR($S2110),"",OFFSET('Smelter Reference List'!$D$4,$S2110-4,0)&amp;"")</f>
        <v/>
      </c>
      <c r="F2110" s="161" t="str">
        <f ca="1">IF(ISERROR($S2110),"",OFFSET('Smelter Reference List'!$E$4,$S2110-4,0))</f>
        <v/>
      </c>
      <c r="G2110" s="161" t="str">
        <f ca="1">IF(C2110=$U$4,"Enter smelter details", IF(ISERROR($S2110),"",OFFSET('Smelter Reference List'!$F$4,$S2110-4,0)))</f>
        <v/>
      </c>
      <c r="H2110" s="247" t="str">
        <f ca="1">IF(ISERROR($S2110),"",OFFSET('Smelter Reference List'!$G$4,$S2110-4,0))</f>
        <v/>
      </c>
      <c r="I2110" s="248" t="str">
        <f ca="1">IF(ISERROR($S2110),"",OFFSET('Smelter Reference List'!$H$4,$S2110-4,0))</f>
        <v/>
      </c>
      <c r="J2110" s="248" t="str">
        <f ca="1">IF(ISERROR($S2110),"",OFFSET('Smelter Reference List'!$I$4,$S2110-4,0))</f>
        <v/>
      </c>
      <c r="K2110" s="245"/>
      <c r="L2110" s="245"/>
      <c r="M2110" s="245"/>
      <c r="N2110" s="245"/>
      <c r="O2110" s="245"/>
      <c r="P2110" s="245"/>
      <c r="Q2110" s="246"/>
      <c r="R2110" s="233"/>
      <c r="S2110" s="234" t="e">
        <f>IF(C2110="",NA(),MATCH($B2110&amp;$C2110,'Smelter Reference List'!$J:$J,0))</f>
        <v>#N/A</v>
      </c>
      <c r="T2110" s="235"/>
      <c r="U2110" s="235">
        <f t="shared" ca="1" si="64"/>
        <v>0</v>
      </c>
      <c r="V2110" s="235"/>
      <c r="W2110" s="235"/>
      <c r="Y2110" s="228" t="str">
        <f t="shared" si="65"/>
        <v/>
      </c>
    </row>
    <row r="2111" spans="1:25" s="228" customFormat="1" ht="20.25">
      <c r="A2111" s="257"/>
      <c r="B2111" s="232" t="str">
        <f>IF(LEN(A2111)=0,"",INDEX('Smelter Reference List'!$A:$A,MATCH($A2111,'Smelter Reference List'!$E:$E,0)))</f>
        <v/>
      </c>
      <c r="C2111" s="297" t="str">
        <f>IF(LEN(A2111)=0,"",INDEX('Smelter Reference List'!$C:$C,MATCH($A2111,'Smelter Reference List'!$E:$E,0)))</f>
        <v/>
      </c>
      <c r="D2111" s="161" t="str">
        <f ca="1">IF(ISERROR($S2111),"",OFFSET('Smelter Reference List'!$C$4,$S2111-4,0)&amp;"")</f>
        <v/>
      </c>
      <c r="E2111" s="161" t="str">
        <f ca="1">IF(ISERROR($S2111),"",OFFSET('Smelter Reference List'!$D$4,$S2111-4,0)&amp;"")</f>
        <v/>
      </c>
      <c r="F2111" s="161" t="str">
        <f ca="1">IF(ISERROR($S2111),"",OFFSET('Smelter Reference List'!$E$4,$S2111-4,0))</f>
        <v/>
      </c>
      <c r="G2111" s="161" t="str">
        <f ca="1">IF(C2111=$U$4,"Enter smelter details", IF(ISERROR($S2111),"",OFFSET('Smelter Reference List'!$F$4,$S2111-4,0)))</f>
        <v/>
      </c>
      <c r="H2111" s="247" t="str">
        <f ca="1">IF(ISERROR($S2111),"",OFFSET('Smelter Reference List'!$G$4,$S2111-4,0))</f>
        <v/>
      </c>
      <c r="I2111" s="248" t="str">
        <f ca="1">IF(ISERROR($S2111),"",OFFSET('Smelter Reference List'!$H$4,$S2111-4,0))</f>
        <v/>
      </c>
      <c r="J2111" s="248" t="str">
        <f ca="1">IF(ISERROR($S2111),"",OFFSET('Smelter Reference List'!$I$4,$S2111-4,0))</f>
        <v/>
      </c>
      <c r="K2111" s="245"/>
      <c r="L2111" s="245"/>
      <c r="M2111" s="245"/>
      <c r="N2111" s="245"/>
      <c r="O2111" s="245"/>
      <c r="P2111" s="245"/>
      <c r="Q2111" s="246"/>
      <c r="R2111" s="233"/>
      <c r="S2111" s="234" t="e">
        <f>IF(C2111="",NA(),MATCH($B2111&amp;$C2111,'Smelter Reference List'!$J:$J,0))</f>
        <v>#N/A</v>
      </c>
      <c r="T2111" s="235"/>
      <c r="U2111" s="235">
        <f t="shared" ca="1" si="64"/>
        <v>0</v>
      </c>
      <c r="V2111" s="235"/>
      <c r="W2111" s="235"/>
      <c r="Y2111" s="228" t="str">
        <f t="shared" si="65"/>
        <v/>
      </c>
    </row>
    <row r="2112" spans="1:25" s="228" customFormat="1" ht="20.25">
      <c r="A2112" s="257"/>
      <c r="B2112" s="232" t="str">
        <f>IF(LEN(A2112)=0,"",INDEX('Smelter Reference List'!$A:$A,MATCH($A2112,'Smelter Reference List'!$E:$E,0)))</f>
        <v/>
      </c>
      <c r="C2112" s="297" t="str">
        <f>IF(LEN(A2112)=0,"",INDEX('Smelter Reference List'!$C:$C,MATCH($A2112,'Smelter Reference List'!$E:$E,0)))</f>
        <v/>
      </c>
      <c r="D2112" s="161" t="str">
        <f ca="1">IF(ISERROR($S2112),"",OFFSET('Smelter Reference List'!$C$4,$S2112-4,0)&amp;"")</f>
        <v/>
      </c>
      <c r="E2112" s="161" t="str">
        <f ca="1">IF(ISERROR($S2112),"",OFFSET('Smelter Reference List'!$D$4,$S2112-4,0)&amp;"")</f>
        <v/>
      </c>
      <c r="F2112" s="161" t="str">
        <f ca="1">IF(ISERROR($S2112),"",OFFSET('Smelter Reference List'!$E$4,$S2112-4,0))</f>
        <v/>
      </c>
      <c r="G2112" s="161" t="str">
        <f ca="1">IF(C2112=$U$4,"Enter smelter details", IF(ISERROR($S2112),"",OFFSET('Smelter Reference List'!$F$4,$S2112-4,0)))</f>
        <v/>
      </c>
      <c r="H2112" s="247" t="str">
        <f ca="1">IF(ISERROR($S2112),"",OFFSET('Smelter Reference List'!$G$4,$S2112-4,0))</f>
        <v/>
      </c>
      <c r="I2112" s="248" t="str">
        <f ca="1">IF(ISERROR($S2112),"",OFFSET('Smelter Reference List'!$H$4,$S2112-4,0))</f>
        <v/>
      </c>
      <c r="J2112" s="248" t="str">
        <f ca="1">IF(ISERROR($S2112),"",OFFSET('Smelter Reference List'!$I$4,$S2112-4,0))</f>
        <v/>
      </c>
      <c r="K2112" s="245"/>
      <c r="L2112" s="245"/>
      <c r="M2112" s="245"/>
      <c r="N2112" s="245"/>
      <c r="O2112" s="245"/>
      <c r="P2112" s="245"/>
      <c r="Q2112" s="246"/>
      <c r="R2112" s="233"/>
      <c r="S2112" s="234" t="e">
        <f>IF(C2112="",NA(),MATCH($B2112&amp;$C2112,'Smelter Reference List'!$J:$J,0))</f>
        <v>#N/A</v>
      </c>
      <c r="T2112" s="235"/>
      <c r="U2112" s="235">
        <f t="shared" ca="1" si="64"/>
        <v>0</v>
      </c>
      <c r="V2112" s="235"/>
      <c r="W2112" s="235"/>
      <c r="Y2112" s="228" t="str">
        <f t="shared" si="65"/>
        <v/>
      </c>
    </row>
    <row r="2113" spans="1:25" s="228" customFormat="1" ht="20.25">
      <c r="A2113" s="257"/>
      <c r="B2113" s="232" t="str">
        <f>IF(LEN(A2113)=0,"",INDEX('Smelter Reference List'!$A:$A,MATCH($A2113,'Smelter Reference List'!$E:$E,0)))</f>
        <v/>
      </c>
      <c r="C2113" s="297" t="str">
        <f>IF(LEN(A2113)=0,"",INDEX('Smelter Reference List'!$C:$C,MATCH($A2113,'Smelter Reference List'!$E:$E,0)))</f>
        <v/>
      </c>
      <c r="D2113" s="161" t="str">
        <f ca="1">IF(ISERROR($S2113),"",OFFSET('Smelter Reference List'!$C$4,$S2113-4,0)&amp;"")</f>
        <v/>
      </c>
      <c r="E2113" s="161" t="str">
        <f ca="1">IF(ISERROR($S2113),"",OFFSET('Smelter Reference List'!$D$4,$S2113-4,0)&amp;"")</f>
        <v/>
      </c>
      <c r="F2113" s="161" t="str">
        <f ca="1">IF(ISERROR($S2113),"",OFFSET('Smelter Reference List'!$E$4,$S2113-4,0))</f>
        <v/>
      </c>
      <c r="G2113" s="161" t="str">
        <f ca="1">IF(C2113=$U$4,"Enter smelter details", IF(ISERROR($S2113),"",OFFSET('Smelter Reference List'!$F$4,$S2113-4,0)))</f>
        <v/>
      </c>
      <c r="H2113" s="247" t="str">
        <f ca="1">IF(ISERROR($S2113),"",OFFSET('Smelter Reference List'!$G$4,$S2113-4,0))</f>
        <v/>
      </c>
      <c r="I2113" s="248" t="str">
        <f ca="1">IF(ISERROR($S2113),"",OFFSET('Smelter Reference List'!$H$4,$S2113-4,0))</f>
        <v/>
      </c>
      <c r="J2113" s="248" t="str">
        <f ca="1">IF(ISERROR($S2113),"",OFFSET('Smelter Reference List'!$I$4,$S2113-4,0))</f>
        <v/>
      </c>
      <c r="K2113" s="245"/>
      <c r="L2113" s="245"/>
      <c r="M2113" s="245"/>
      <c r="N2113" s="245"/>
      <c r="O2113" s="245"/>
      <c r="P2113" s="245"/>
      <c r="Q2113" s="246"/>
      <c r="R2113" s="233"/>
      <c r="S2113" s="234" t="e">
        <f>IF(C2113="",NA(),MATCH($B2113&amp;$C2113,'Smelter Reference List'!$J:$J,0))</f>
        <v>#N/A</v>
      </c>
      <c r="T2113" s="235"/>
      <c r="U2113" s="235">
        <f t="shared" ca="1" si="64"/>
        <v>0</v>
      </c>
      <c r="V2113" s="235"/>
      <c r="W2113" s="235"/>
      <c r="Y2113" s="228" t="str">
        <f t="shared" si="65"/>
        <v/>
      </c>
    </row>
    <row r="2114" spans="1:25" s="228" customFormat="1" ht="20.25">
      <c r="A2114" s="257"/>
      <c r="B2114" s="232" t="str">
        <f>IF(LEN(A2114)=0,"",INDEX('Smelter Reference List'!$A:$A,MATCH($A2114,'Smelter Reference List'!$E:$E,0)))</f>
        <v/>
      </c>
      <c r="C2114" s="297" t="str">
        <f>IF(LEN(A2114)=0,"",INDEX('Smelter Reference List'!$C:$C,MATCH($A2114,'Smelter Reference List'!$E:$E,0)))</f>
        <v/>
      </c>
      <c r="D2114" s="161" t="str">
        <f ca="1">IF(ISERROR($S2114),"",OFFSET('Smelter Reference List'!$C$4,$S2114-4,0)&amp;"")</f>
        <v/>
      </c>
      <c r="E2114" s="161" t="str">
        <f ca="1">IF(ISERROR($S2114),"",OFFSET('Smelter Reference List'!$D$4,$S2114-4,0)&amp;"")</f>
        <v/>
      </c>
      <c r="F2114" s="161" t="str">
        <f ca="1">IF(ISERROR($S2114),"",OFFSET('Smelter Reference List'!$E$4,$S2114-4,0))</f>
        <v/>
      </c>
      <c r="G2114" s="161" t="str">
        <f ca="1">IF(C2114=$U$4,"Enter smelter details", IF(ISERROR($S2114),"",OFFSET('Smelter Reference List'!$F$4,$S2114-4,0)))</f>
        <v/>
      </c>
      <c r="H2114" s="247" t="str">
        <f ca="1">IF(ISERROR($S2114),"",OFFSET('Smelter Reference List'!$G$4,$S2114-4,0))</f>
        <v/>
      </c>
      <c r="I2114" s="248" t="str">
        <f ca="1">IF(ISERROR($S2114),"",OFFSET('Smelter Reference List'!$H$4,$S2114-4,0))</f>
        <v/>
      </c>
      <c r="J2114" s="248" t="str">
        <f ca="1">IF(ISERROR($S2114),"",OFFSET('Smelter Reference List'!$I$4,$S2114-4,0))</f>
        <v/>
      </c>
      <c r="K2114" s="245"/>
      <c r="L2114" s="245"/>
      <c r="M2114" s="245"/>
      <c r="N2114" s="245"/>
      <c r="O2114" s="245"/>
      <c r="P2114" s="245"/>
      <c r="Q2114" s="246"/>
      <c r="R2114" s="233"/>
      <c r="S2114" s="234" t="e">
        <f>IF(C2114="",NA(),MATCH($B2114&amp;$C2114,'Smelter Reference List'!$J:$J,0))</f>
        <v>#N/A</v>
      </c>
      <c r="T2114" s="235"/>
      <c r="U2114" s="235">
        <f t="shared" ca="1" si="64"/>
        <v>0</v>
      </c>
      <c r="V2114" s="235"/>
      <c r="W2114" s="235"/>
      <c r="Y2114" s="228" t="str">
        <f t="shared" si="65"/>
        <v/>
      </c>
    </row>
    <row r="2115" spans="1:25" s="228" customFormat="1" ht="20.25">
      <c r="A2115" s="257"/>
      <c r="B2115" s="232" t="str">
        <f>IF(LEN(A2115)=0,"",INDEX('Smelter Reference List'!$A:$A,MATCH($A2115,'Smelter Reference List'!$E:$E,0)))</f>
        <v/>
      </c>
      <c r="C2115" s="297" t="str">
        <f>IF(LEN(A2115)=0,"",INDEX('Smelter Reference List'!$C:$C,MATCH($A2115,'Smelter Reference List'!$E:$E,0)))</f>
        <v/>
      </c>
      <c r="D2115" s="161" t="str">
        <f ca="1">IF(ISERROR($S2115),"",OFFSET('Smelter Reference List'!$C$4,$S2115-4,0)&amp;"")</f>
        <v/>
      </c>
      <c r="E2115" s="161" t="str">
        <f ca="1">IF(ISERROR($S2115),"",OFFSET('Smelter Reference List'!$D$4,$S2115-4,0)&amp;"")</f>
        <v/>
      </c>
      <c r="F2115" s="161" t="str">
        <f ca="1">IF(ISERROR($S2115),"",OFFSET('Smelter Reference List'!$E$4,$S2115-4,0))</f>
        <v/>
      </c>
      <c r="G2115" s="161" t="str">
        <f ca="1">IF(C2115=$U$4,"Enter smelter details", IF(ISERROR($S2115),"",OFFSET('Smelter Reference List'!$F$4,$S2115-4,0)))</f>
        <v/>
      </c>
      <c r="H2115" s="247" t="str">
        <f ca="1">IF(ISERROR($S2115),"",OFFSET('Smelter Reference List'!$G$4,$S2115-4,0))</f>
        <v/>
      </c>
      <c r="I2115" s="248" t="str">
        <f ca="1">IF(ISERROR($S2115),"",OFFSET('Smelter Reference List'!$H$4,$S2115-4,0))</f>
        <v/>
      </c>
      <c r="J2115" s="248" t="str">
        <f ca="1">IF(ISERROR($S2115),"",OFFSET('Smelter Reference List'!$I$4,$S2115-4,0))</f>
        <v/>
      </c>
      <c r="K2115" s="245"/>
      <c r="L2115" s="245"/>
      <c r="M2115" s="245"/>
      <c r="N2115" s="245"/>
      <c r="O2115" s="245"/>
      <c r="P2115" s="245"/>
      <c r="Q2115" s="246"/>
      <c r="R2115" s="233"/>
      <c r="S2115" s="234" t="e">
        <f>IF(C2115="",NA(),MATCH($B2115&amp;$C2115,'Smelter Reference List'!$J:$J,0))</f>
        <v>#N/A</v>
      </c>
      <c r="T2115" s="235"/>
      <c r="U2115" s="235">
        <f t="shared" ca="1" si="64"/>
        <v>0</v>
      </c>
      <c r="V2115" s="235"/>
      <c r="W2115" s="235"/>
      <c r="Y2115" s="228" t="str">
        <f t="shared" si="65"/>
        <v/>
      </c>
    </row>
    <row r="2116" spans="1:25" s="228" customFormat="1" ht="20.25">
      <c r="A2116" s="257"/>
      <c r="B2116" s="232" t="str">
        <f>IF(LEN(A2116)=0,"",INDEX('Smelter Reference List'!$A:$A,MATCH($A2116,'Smelter Reference List'!$E:$E,0)))</f>
        <v/>
      </c>
      <c r="C2116" s="297" t="str">
        <f>IF(LEN(A2116)=0,"",INDEX('Smelter Reference List'!$C:$C,MATCH($A2116,'Smelter Reference List'!$E:$E,0)))</f>
        <v/>
      </c>
      <c r="D2116" s="161" t="str">
        <f ca="1">IF(ISERROR($S2116),"",OFFSET('Smelter Reference List'!$C$4,$S2116-4,0)&amp;"")</f>
        <v/>
      </c>
      <c r="E2116" s="161" t="str">
        <f ca="1">IF(ISERROR($S2116),"",OFFSET('Smelter Reference List'!$D$4,$S2116-4,0)&amp;"")</f>
        <v/>
      </c>
      <c r="F2116" s="161" t="str">
        <f ca="1">IF(ISERROR($S2116),"",OFFSET('Smelter Reference List'!$E$4,$S2116-4,0))</f>
        <v/>
      </c>
      <c r="G2116" s="161" t="str">
        <f ca="1">IF(C2116=$U$4,"Enter smelter details", IF(ISERROR($S2116),"",OFFSET('Smelter Reference List'!$F$4,$S2116-4,0)))</f>
        <v/>
      </c>
      <c r="H2116" s="247" t="str">
        <f ca="1">IF(ISERROR($S2116),"",OFFSET('Smelter Reference List'!$G$4,$S2116-4,0))</f>
        <v/>
      </c>
      <c r="I2116" s="248" t="str">
        <f ca="1">IF(ISERROR($S2116),"",OFFSET('Smelter Reference List'!$H$4,$S2116-4,0))</f>
        <v/>
      </c>
      <c r="J2116" s="248" t="str">
        <f ca="1">IF(ISERROR($S2116),"",OFFSET('Smelter Reference List'!$I$4,$S2116-4,0))</f>
        <v/>
      </c>
      <c r="K2116" s="245"/>
      <c r="L2116" s="245"/>
      <c r="M2116" s="245"/>
      <c r="N2116" s="245"/>
      <c r="O2116" s="245"/>
      <c r="P2116" s="245"/>
      <c r="Q2116" s="246"/>
      <c r="R2116" s="233"/>
      <c r="S2116" s="234" t="e">
        <f>IF(C2116="",NA(),MATCH($B2116&amp;$C2116,'Smelter Reference List'!$J:$J,0))</f>
        <v>#N/A</v>
      </c>
      <c r="T2116" s="235"/>
      <c r="U2116" s="235">
        <f t="shared" ca="1" si="64"/>
        <v>0</v>
      </c>
      <c r="V2116" s="235"/>
      <c r="W2116" s="235"/>
      <c r="Y2116" s="228" t="str">
        <f t="shared" si="65"/>
        <v/>
      </c>
    </row>
    <row r="2117" spans="1:25" s="228" customFormat="1" ht="20.25">
      <c r="A2117" s="257"/>
      <c r="B2117" s="232" t="str">
        <f>IF(LEN(A2117)=0,"",INDEX('Smelter Reference List'!$A:$A,MATCH($A2117,'Smelter Reference List'!$E:$E,0)))</f>
        <v/>
      </c>
      <c r="C2117" s="297" t="str">
        <f>IF(LEN(A2117)=0,"",INDEX('Smelter Reference List'!$C:$C,MATCH($A2117,'Smelter Reference List'!$E:$E,0)))</f>
        <v/>
      </c>
      <c r="D2117" s="161" t="str">
        <f ca="1">IF(ISERROR($S2117),"",OFFSET('Smelter Reference List'!$C$4,$S2117-4,0)&amp;"")</f>
        <v/>
      </c>
      <c r="E2117" s="161" t="str">
        <f ca="1">IF(ISERROR($S2117),"",OFFSET('Smelter Reference List'!$D$4,$S2117-4,0)&amp;"")</f>
        <v/>
      </c>
      <c r="F2117" s="161" t="str">
        <f ca="1">IF(ISERROR($S2117),"",OFFSET('Smelter Reference List'!$E$4,$S2117-4,0))</f>
        <v/>
      </c>
      <c r="G2117" s="161" t="str">
        <f ca="1">IF(C2117=$U$4,"Enter smelter details", IF(ISERROR($S2117),"",OFFSET('Smelter Reference List'!$F$4,$S2117-4,0)))</f>
        <v/>
      </c>
      <c r="H2117" s="247" t="str">
        <f ca="1">IF(ISERROR($S2117),"",OFFSET('Smelter Reference List'!$G$4,$S2117-4,0))</f>
        <v/>
      </c>
      <c r="I2117" s="248" t="str">
        <f ca="1">IF(ISERROR($S2117),"",OFFSET('Smelter Reference List'!$H$4,$S2117-4,0))</f>
        <v/>
      </c>
      <c r="J2117" s="248" t="str">
        <f ca="1">IF(ISERROR($S2117),"",OFFSET('Smelter Reference List'!$I$4,$S2117-4,0))</f>
        <v/>
      </c>
      <c r="K2117" s="245"/>
      <c r="L2117" s="245"/>
      <c r="M2117" s="245"/>
      <c r="N2117" s="245"/>
      <c r="O2117" s="245"/>
      <c r="P2117" s="245"/>
      <c r="Q2117" s="246"/>
      <c r="R2117" s="233"/>
      <c r="S2117" s="234" t="e">
        <f>IF(C2117="",NA(),MATCH($B2117&amp;$C2117,'Smelter Reference List'!$J:$J,0))</f>
        <v>#N/A</v>
      </c>
      <c r="T2117" s="235"/>
      <c r="U2117" s="235">
        <f t="shared" ca="1" si="64"/>
        <v>0</v>
      </c>
      <c r="V2117" s="235"/>
      <c r="W2117" s="235"/>
      <c r="Y2117" s="228" t="str">
        <f t="shared" si="65"/>
        <v/>
      </c>
    </row>
    <row r="2118" spans="1:25" s="228" customFormat="1" ht="20.25">
      <c r="A2118" s="257"/>
      <c r="B2118" s="232" t="str">
        <f>IF(LEN(A2118)=0,"",INDEX('Smelter Reference List'!$A:$A,MATCH($A2118,'Smelter Reference List'!$E:$E,0)))</f>
        <v/>
      </c>
      <c r="C2118" s="297" t="str">
        <f>IF(LEN(A2118)=0,"",INDEX('Smelter Reference List'!$C:$C,MATCH($A2118,'Smelter Reference List'!$E:$E,0)))</f>
        <v/>
      </c>
      <c r="D2118" s="161" t="str">
        <f ca="1">IF(ISERROR($S2118),"",OFFSET('Smelter Reference List'!$C$4,$S2118-4,0)&amp;"")</f>
        <v/>
      </c>
      <c r="E2118" s="161" t="str">
        <f ca="1">IF(ISERROR($S2118),"",OFFSET('Smelter Reference List'!$D$4,$S2118-4,0)&amp;"")</f>
        <v/>
      </c>
      <c r="F2118" s="161" t="str">
        <f ca="1">IF(ISERROR($S2118),"",OFFSET('Smelter Reference List'!$E$4,$S2118-4,0))</f>
        <v/>
      </c>
      <c r="G2118" s="161" t="str">
        <f ca="1">IF(C2118=$U$4,"Enter smelter details", IF(ISERROR($S2118),"",OFFSET('Smelter Reference List'!$F$4,$S2118-4,0)))</f>
        <v/>
      </c>
      <c r="H2118" s="247" t="str">
        <f ca="1">IF(ISERROR($S2118),"",OFFSET('Smelter Reference List'!$G$4,$S2118-4,0))</f>
        <v/>
      </c>
      <c r="I2118" s="248" t="str">
        <f ca="1">IF(ISERROR($S2118),"",OFFSET('Smelter Reference List'!$H$4,$S2118-4,0))</f>
        <v/>
      </c>
      <c r="J2118" s="248" t="str">
        <f ca="1">IF(ISERROR($S2118),"",OFFSET('Smelter Reference List'!$I$4,$S2118-4,0))</f>
        <v/>
      </c>
      <c r="K2118" s="245"/>
      <c r="L2118" s="245"/>
      <c r="M2118" s="245"/>
      <c r="N2118" s="245"/>
      <c r="O2118" s="245"/>
      <c r="P2118" s="245"/>
      <c r="Q2118" s="246"/>
      <c r="R2118" s="233"/>
      <c r="S2118" s="234" t="e">
        <f>IF(C2118="",NA(),MATCH($B2118&amp;$C2118,'Smelter Reference List'!$J:$J,0))</f>
        <v>#N/A</v>
      </c>
      <c r="T2118" s="235"/>
      <c r="U2118" s="235">
        <f t="shared" ref="U2118:U2181" ca="1" si="66">IF(AND(C2118="Smelter not listed",OR(LEN(D2118)=0,LEN(E2118)=0)),1,0)</f>
        <v>0</v>
      </c>
      <c r="V2118" s="235"/>
      <c r="W2118" s="235"/>
      <c r="Y2118" s="228" t="str">
        <f t="shared" ref="Y2118:Y2181" si="67">B2118&amp;C2118</f>
        <v/>
      </c>
    </row>
    <row r="2119" spans="1:25" s="228" customFormat="1" ht="20.25">
      <c r="A2119" s="257"/>
      <c r="B2119" s="232" t="str">
        <f>IF(LEN(A2119)=0,"",INDEX('Smelter Reference List'!$A:$A,MATCH($A2119,'Smelter Reference List'!$E:$E,0)))</f>
        <v/>
      </c>
      <c r="C2119" s="297" t="str">
        <f>IF(LEN(A2119)=0,"",INDEX('Smelter Reference List'!$C:$C,MATCH($A2119,'Smelter Reference List'!$E:$E,0)))</f>
        <v/>
      </c>
      <c r="D2119" s="161" t="str">
        <f ca="1">IF(ISERROR($S2119),"",OFFSET('Smelter Reference List'!$C$4,$S2119-4,0)&amp;"")</f>
        <v/>
      </c>
      <c r="E2119" s="161" t="str">
        <f ca="1">IF(ISERROR($S2119),"",OFFSET('Smelter Reference List'!$D$4,$S2119-4,0)&amp;"")</f>
        <v/>
      </c>
      <c r="F2119" s="161" t="str">
        <f ca="1">IF(ISERROR($S2119),"",OFFSET('Smelter Reference List'!$E$4,$S2119-4,0))</f>
        <v/>
      </c>
      <c r="G2119" s="161" t="str">
        <f ca="1">IF(C2119=$U$4,"Enter smelter details", IF(ISERROR($S2119),"",OFFSET('Smelter Reference List'!$F$4,$S2119-4,0)))</f>
        <v/>
      </c>
      <c r="H2119" s="247" t="str">
        <f ca="1">IF(ISERROR($S2119),"",OFFSET('Smelter Reference List'!$G$4,$S2119-4,0))</f>
        <v/>
      </c>
      <c r="I2119" s="248" t="str">
        <f ca="1">IF(ISERROR($S2119),"",OFFSET('Smelter Reference List'!$H$4,$S2119-4,0))</f>
        <v/>
      </c>
      <c r="J2119" s="248" t="str">
        <f ca="1">IF(ISERROR($S2119),"",OFFSET('Smelter Reference List'!$I$4,$S2119-4,0))</f>
        <v/>
      </c>
      <c r="K2119" s="245"/>
      <c r="L2119" s="245"/>
      <c r="M2119" s="245"/>
      <c r="N2119" s="245"/>
      <c r="O2119" s="245"/>
      <c r="P2119" s="245"/>
      <c r="Q2119" s="246"/>
      <c r="R2119" s="233"/>
      <c r="S2119" s="234" t="e">
        <f>IF(C2119="",NA(),MATCH($B2119&amp;$C2119,'Smelter Reference List'!$J:$J,0))</f>
        <v>#N/A</v>
      </c>
      <c r="T2119" s="235"/>
      <c r="U2119" s="235">
        <f t="shared" ca="1" si="66"/>
        <v>0</v>
      </c>
      <c r="V2119" s="235"/>
      <c r="W2119" s="235"/>
      <c r="Y2119" s="228" t="str">
        <f t="shared" si="67"/>
        <v/>
      </c>
    </row>
    <row r="2120" spans="1:25" s="228" customFormat="1" ht="20.25">
      <c r="A2120" s="257"/>
      <c r="B2120" s="232" t="str">
        <f>IF(LEN(A2120)=0,"",INDEX('Smelter Reference List'!$A:$A,MATCH($A2120,'Smelter Reference List'!$E:$E,0)))</f>
        <v/>
      </c>
      <c r="C2120" s="297" t="str">
        <f>IF(LEN(A2120)=0,"",INDEX('Smelter Reference List'!$C:$C,MATCH($A2120,'Smelter Reference List'!$E:$E,0)))</f>
        <v/>
      </c>
      <c r="D2120" s="161" t="str">
        <f ca="1">IF(ISERROR($S2120),"",OFFSET('Smelter Reference List'!$C$4,$S2120-4,0)&amp;"")</f>
        <v/>
      </c>
      <c r="E2120" s="161" t="str">
        <f ca="1">IF(ISERROR($S2120),"",OFFSET('Smelter Reference List'!$D$4,$S2120-4,0)&amp;"")</f>
        <v/>
      </c>
      <c r="F2120" s="161" t="str">
        <f ca="1">IF(ISERROR($S2120),"",OFFSET('Smelter Reference List'!$E$4,$S2120-4,0))</f>
        <v/>
      </c>
      <c r="G2120" s="161" t="str">
        <f ca="1">IF(C2120=$U$4,"Enter smelter details", IF(ISERROR($S2120),"",OFFSET('Smelter Reference List'!$F$4,$S2120-4,0)))</f>
        <v/>
      </c>
      <c r="H2120" s="247" t="str">
        <f ca="1">IF(ISERROR($S2120),"",OFFSET('Smelter Reference List'!$G$4,$S2120-4,0))</f>
        <v/>
      </c>
      <c r="I2120" s="248" t="str">
        <f ca="1">IF(ISERROR($S2120),"",OFFSET('Smelter Reference List'!$H$4,$S2120-4,0))</f>
        <v/>
      </c>
      <c r="J2120" s="248" t="str">
        <f ca="1">IF(ISERROR($S2120),"",OFFSET('Smelter Reference List'!$I$4,$S2120-4,0))</f>
        <v/>
      </c>
      <c r="K2120" s="245"/>
      <c r="L2120" s="245"/>
      <c r="M2120" s="245"/>
      <c r="N2120" s="245"/>
      <c r="O2120" s="245"/>
      <c r="P2120" s="245"/>
      <c r="Q2120" s="246"/>
      <c r="R2120" s="233"/>
      <c r="S2120" s="234" t="e">
        <f>IF(C2120="",NA(),MATCH($B2120&amp;$C2120,'Smelter Reference List'!$J:$J,0))</f>
        <v>#N/A</v>
      </c>
      <c r="T2120" s="235"/>
      <c r="U2120" s="235">
        <f t="shared" ca="1" si="66"/>
        <v>0</v>
      </c>
      <c r="V2120" s="235"/>
      <c r="W2120" s="235"/>
      <c r="Y2120" s="228" t="str">
        <f t="shared" si="67"/>
        <v/>
      </c>
    </row>
    <row r="2121" spans="1:25" s="228" customFormat="1" ht="20.25">
      <c r="A2121" s="257"/>
      <c r="B2121" s="232" t="str">
        <f>IF(LEN(A2121)=0,"",INDEX('Smelter Reference List'!$A:$A,MATCH($A2121,'Smelter Reference List'!$E:$E,0)))</f>
        <v/>
      </c>
      <c r="C2121" s="297" t="str">
        <f>IF(LEN(A2121)=0,"",INDEX('Smelter Reference List'!$C:$C,MATCH($A2121,'Smelter Reference List'!$E:$E,0)))</f>
        <v/>
      </c>
      <c r="D2121" s="161" t="str">
        <f ca="1">IF(ISERROR($S2121),"",OFFSET('Smelter Reference List'!$C$4,$S2121-4,0)&amp;"")</f>
        <v/>
      </c>
      <c r="E2121" s="161" t="str">
        <f ca="1">IF(ISERROR($S2121),"",OFFSET('Smelter Reference List'!$D$4,$S2121-4,0)&amp;"")</f>
        <v/>
      </c>
      <c r="F2121" s="161" t="str">
        <f ca="1">IF(ISERROR($S2121),"",OFFSET('Smelter Reference List'!$E$4,$S2121-4,0))</f>
        <v/>
      </c>
      <c r="G2121" s="161" t="str">
        <f ca="1">IF(C2121=$U$4,"Enter smelter details", IF(ISERROR($S2121),"",OFFSET('Smelter Reference List'!$F$4,$S2121-4,0)))</f>
        <v/>
      </c>
      <c r="H2121" s="247" t="str">
        <f ca="1">IF(ISERROR($S2121),"",OFFSET('Smelter Reference List'!$G$4,$S2121-4,0))</f>
        <v/>
      </c>
      <c r="I2121" s="248" t="str">
        <f ca="1">IF(ISERROR($S2121),"",OFFSET('Smelter Reference List'!$H$4,$S2121-4,0))</f>
        <v/>
      </c>
      <c r="J2121" s="248" t="str">
        <f ca="1">IF(ISERROR($S2121),"",OFFSET('Smelter Reference List'!$I$4,$S2121-4,0))</f>
        <v/>
      </c>
      <c r="K2121" s="245"/>
      <c r="L2121" s="245"/>
      <c r="M2121" s="245"/>
      <c r="N2121" s="245"/>
      <c r="O2121" s="245"/>
      <c r="P2121" s="245"/>
      <c r="Q2121" s="246"/>
      <c r="R2121" s="233"/>
      <c r="S2121" s="234" t="e">
        <f>IF(C2121="",NA(),MATCH($B2121&amp;$C2121,'Smelter Reference List'!$J:$J,0))</f>
        <v>#N/A</v>
      </c>
      <c r="T2121" s="235"/>
      <c r="U2121" s="235">
        <f t="shared" ca="1" si="66"/>
        <v>0</v>
      </c>
      <c r="V2121" s="235"/>
      <c r="W2121" s="235"/>
      <c r="Y2121" s="228" t="str">
        <f t="shared" si="67"/>
        <v/>
      </c>
    </row>
    <row r="2122" spans="1:25" s="228" customFormat="1" ht="20.25">
      <c r="A2122" s="257"/>
      <c r="B2122" s="232" t="str">
        <f>IF(LEN(A2122)=0,"",INDEX('Smelter Reference List'!$A:$A,MATCH($A2122,'Smelter Reference List'!$E:$E,0)))</f>
        <v/>
      </c>
      <c r="C2122" s="297" t="str">
        <f>IF(LEN(A2122)=0,"",INDEX('Smelter Reference List'!$C:$C,MATCH($A2122,'Smelter Reference List'!$E:$E,0)))</f>
        <v/>
      </c>
      <c r="D2122" s="161" t="str">
        <f ca="1">IF(ISERROR($S2122),"",OFFSET('Smelter Reference List'!$C$4,$S2122-4,0)&amp;"")</f>
        <v/>
      </c>
      <c r="E2122" s="161" t="str">
        <f ca="1">IF(ISERROR($S2122),"",OFFSET('Smelter Reference List'!$D$4,$S2122-4,0)&amp;"")</f>
        <v/>
      </c>
      <c r="F2122" s="161" t="str">
        <f ca="1">IF(ISERROR($S2122),"",OFFSET('Smelter Reference List'!$E$4,$S2122-4,0))</f>
        <v/>
      </c>
      <c r="G2122" s="161" t="str">
        <f ca="1">IF(C2122=$U$4,"Enter smelter details", IF(ISERROR($S2122),"",OFFSET('Smelter Reference List'!$F$4,$S2122-4,0)))</f>
        <v/>
      </c>
      <c r="H2122" s="247" t="str">
        <f ca="1">IF(ISERROR($S2122),"",OFFSET('Smelter Reference List'!$G$4,$S2122-4,0))</f>
        <v/>
      </c>
      <c r="I2122" s="248" t="str">
        <f ca="1">IF(ISERROR($S2122),"",OFFSET('Smelter Reference List'!$H$4,$S2122-4,0))</f>
        <v/>
      </c>
      <c r="J2122" s="248" t="str">
        <f ca="1">IF(ISERROR($S2122),"",OFFSET('Smelter Reference List'!$I$4,$S2122-4,0))</f>
        <v/>
      </c>
      <c r="K2122" s="245"/>
      <c r="L2122" s="245"/>
      <c r="M2122" s="245"/>
      <c r="N2122" s="245"/>
      <c r="O2122" s="245"/>
      <c r="P2122" s="245"/>
      <c r="Q2122" s="246"/>
      <c r="R2122" s="233"/>
      <c r="S2122" s="234" t="e">
        <f>IF(C2122="",NA(),MATCH($B2122&amp;$C2122,'Smelter Reference List'!$J:$J,0))</f>
        <v>#N/A</v>
      </c>
      <c r="T2122" s="235"/>
      <c r="U2122" s="235">
        <f t="shared" ca="1" si="66"/>
        <v>0</v>
      </c>
      <c r="V2122" s="235"/>
      <c r="W2122" s="235"/>
      <c r="Y2122" s="228" t="str">
        <f t="shared" si="67"/>
        <v/>
      </c>
    </row>
    <row r="2123" spans="1:25" s="228" customFormat="1" ht="20.25">
      <c r="A2123" s="257"/>
      <c r="B2123" s="232" t="str">
        <f>IF(LEN(A2123)=0,"",INDEX('Smelter Reference List'!$A:$A,MATCH($A2123,'Smelter Reference List'!$E:$E,0)))</f>
        <v/>
      </c>
      <c r="C2123" s="297" t="str">
        <f>IF(LEN(A2123)=0,"",INDEX('Smelter Reference List'!$C:$C,MATCH($A2123,'Smelter Reference List'!$E:$E,0)))</f>
        <v/>
      </c>
      <c r="D2123" s="161" t="str">
        <f ca="1">IF(ISERROR($S2123),"",OFFSET('Smelter Reference List'!$C$4,$S2123-4,0)&amp;"")</f>
        <v/>
      </c>
      <c r="E2123" s="161" t="str">
        <f ca="1">IF(ISERROR($S2123),"",OFFSET('Smelter Reference List'!$D$4,$S2123-4,0)&amp;"")</f>
        <v/>
      </c>
      <c r="F2123" s="161" t="str">
        <f ca="1">IF(ISERROR($S2123),"",OFFSET('Smelter Reference List'!$E$4,$S2123-4,0))</f>
        <v/>
      </c>
      <c r="G2123" s="161" t="str">
        <f ca="1">IF(C2123=$U$4,"Enter smelter details", IF(ISERROR($S2123),"",OFFSET('Smelter Reference List'!$F$4,$S2123-4,0)))</f>
        <v/>
      </c>
      <c r="H2123" s="247" t="str">
        <f ca="1">IF(ISERROR($S2123),"",OFFSET('Smelter Reference List'!$G$4,$S2123-4,0))</f>
        <v/>
      </c>
      <c r="I2123" s="248" t="str">
        <f ca="1">IF(ISERROR($S2123),"",OFFSET('Smelter Reference List'!$H$4,$S2123-4,0))</f>
        <v/>
      </c>
      <c r="J2123" s="248" t="str">
        <f ca="1">IF(ISERROR($S2123),"",OFFSET('Smelter Reference List'!$I$4,$S2123-4,0))</f>
        <v/>
      </c>
      <c r="K2123" s="245"/>
      <c r="L2123" s="245"/>
      <c r="M2123" s="245"/>
      <c r="N2123" s="245"/>
      <c r="O2123" s="245"/>
      <c r="P2123" s="245"/>
      <c r="Q2123" s="246"/>
      <c r="R2123" s="233"/>
      <c r="S2123" s="234" t="e">
        <f>IF(C2123="",NA(),MATCH($B2123&amp;$C2123,'Smelter Reference List'!$J:$J,0))</f>
        <v>#N/A</v>
      </c>
      <c r="T2123" s="235"/>
      <c r="U2123" s="235">
        <f t="shared" ca="1" si="66"/>
        <v>0</v>
      </c>
      <c r="V2123" s="235"/>
      <c r="W2123" s="235"/>
      <c r="Y2123" s="228" t="str">
        <f t="shared" si="67"/>
        <v/>
      </c>
    </row>
    <row r="2124" spans="1:25" s="228" customFormat="1" ht="20.25">
      <c r="A2124" s="257"/>
      <c r="B2124" s="232" t="str">
        <f>IF(LEN(A2124)=0,"",INDEX('Smelter Reference List'!$A:$A,MATCH($A2124,'Smelter Reference List'!$E:$E,0)))</f>
        <v/>
      </c>
      <c r="C2124" s="297" t="str">
        <f>IF(LEN(A2124)=0,"",INDEX('Smelter Reference List'!$C:$C,MATCH($A2124,'Smelter Reference List'!$E:$E,0)))</f>
        <v/>
      </c>
      <c r="D2124" s="161" t="str">
        <f ca="1">IF(ISERROR($S2124),"",OFFSET('Smelter Reference List'!$C$4,$S2124-4,0)&amp;"")</f>
        <v/>
      </c>
      <c r="E2124" s="161" t="str">
        <f ca="1">IF(ISERROR($S2124),"",OFFSET('Smelter Reference List'!$D$4,$S2124-4,0)&amp;"")</f>
        <v/>
      </c>
      <c r="F2124" s="161" t="str">
        <f ca="1">IF(ISERROR($S2124),"",OFFSET('Smelter Reference List'!$E$4,$S2124-4,0))</f>
        <v/>
      </c>
      <c r="G2124" s="161" t="str">
        <f ca="1">IF(C2124=$U$4,"Enter smelter details", IF(ISERROR($S2124),"",OFFSET('Smelter Reference List'!$F$4,$S2124-4,0)))</f>
        <v/>
      </c>
      <c r="H2124" s="247" t="str">
        <f ca="1">IF(ISERROR($S2124),"",OFFSET('Smelter Reference List'!$G$4,$S2124-4,0))</f>
        <v/>
      </c>
      <c r="I2124" s="248" t="str">
        <f ca="1">IF(ISERROR($S2124),"",OFFSET('Smelter Reference List'!$H$4,$S2124-4,0))</f>
        <v/>
      </c>
      <c r="J2124" s="248" t="str">
        <f ca="1">IF(ISERROR($S2124),"",OFFSET('Smelter Reference List'!$I$4,$S2124-4,0))</f>
        <v/>
      </c>
      <c r="K2124" s="245"/>
      <c r="L2124" s="245"/>
      <c r="M2124" s="245"/>
      <c r="N2124" s="245"/>
      <c r="O2124" s="245"/>
      <c r="P2124" s="245"/>
      <c r="Q2124" s="246"/>
      <c r="R2124" s="233"/>
      <c r="S2124" s="234" t="e">
        <f>IF(C2124="",NA(),MATCH($B2124&amp;$C2124,'Smelter Reference List'!$J:$J,0))</f>
        <v>#N/A</v>
      </c>
      <c r="T2124" s="235"/>
      <c r="U2124" s="235">
        <f t="shared" ca="1" si="66"/>
        <v>0</v>
      </c>
      <c r="V2124" s="235"/>
      <c r="W2124" s="235"/>
      <c r="Y2124" s="228" t="str">
        <f t="shared" si="67"/>
        <v/>
      </c>
    </row>
    <row r="2125" spans="1:25" s="228" customFormat="1" ht="20.25">
      <c r="A2125" s="257"/>
      <c r="B2125" s="232" t="str">
        <f>IF(LEN(A2125)=0,"",INDEX('Smelter Reference List'!$A:$A,MATCH($A2125,'Smelter Reference List'!$E:$E,0)))</f>
        <v/>
      </c>
      <c r="C2125" s="297" t="str">
        <f>IF(LEN(A2125)=0,"",INDEX('Smelter Reference List'!$C:$C,MATCH($A2125,'Smelter Reference List'!$E:$E,0)))</f>
        <v/>
      </c>
      <c r="D2125" s="161" t="str">
        <f ca="1">IF(ISERROR($S2125),"",OFFSET('Smelter Reference List'!$C$4,$S2125-4,0)&amp;"")</f>
        <v/>
      </c>
      <c r="E2125" s="161" t="str">
        <f ca="1">IF(ISERROR($S2125),"",OFFSET('Smelter Reference List'!$D$4,$S2125-4,0)&amp;"")</f>
        <v/>
      </c>
      <c r="F2125" s="161" t="str">
        <f ca="1">IF(ISERROR($S2125),"",OFFSET('Smelter Reference List'!$E$4,$S2125-4,0))</f>
        <v/>
      </c>
      <c r="G2125" s="161" t="str">
        <f ca="1">IF(C2125=$U$4,"Enter smelter details", IF(ISERROR($S2125),"",OFFSET('Smelter Reference List'!$F$4,$S2125-4,0)))</f>
        <v/>
      </c>
      <c r="H2125" s="247" t="str">
        <f ca="1">IF(ISERROR($S2125),"",OFFSET('Smelter Reference List'!$G$4,$S2125-4,0))</f>
        <v/>
      </c>
      <c r="I2125" s="248" t="str">
        <f ca="1">IF(ISERROR($S2125),"",OFFSET('Smelter Reference List'!$H$4,$S2125-4,0))</f>
        <v/>
      </c>
      <c r="J2125" s="248" t="str">
        <f ca="1">IF(ISERROR($S2125),"",OFFSET('Smelter Reference List'!$I$4,$S2125-4,0))</f>
        <v/>
      </c>
      <c r="K2125" s="245"/>
      <c r="L2125" s="245"/>
      <c r="M2125" s="245"/>
      <c r="N2125" s="245"/>
      <c r="O2125" s="245"/>
      <c r="P2125" s="245"/>
      <c r="Q2125" s="246"/>
      <c r="R2125" s="233"/>
      <c r="S2125" s="234" t="e">
        <f>IF(C2125="",NA(),MATCH($B2125&amp;$C2125,'Smelter Reference List'!$J:$J,0))</f>
        <v>#N/A</v>
      </c>
      <c r="T2125" s="235"/>
      <c r="U2125" s="235">
        <f t="shared" ca="1" si="66"/>
        <v>0</v>
      </c>
      <c r="V2125" s="235"/>
      <c r="W2125" s="235"/>
      <c r="Y2125" s="228" t="str">
        <f t="shared" si="67"/>
        <v/>
      </c>
    </row>
    <row r="2126" spans="1:25" s="228" customFormat="1" ht="20.25">
      <c r="A2126" s="257"/>
      <c r="B2126" s="232" t="str">
        <f>IF(LEN(A2126)=0,"",INDEX('Smelter Reference List'!$A:$A,MATCH($A2126,'Smelter Reference List'!$E:$E,0)))</f>
        <v/>
      </c>
      <c r="C2126" s="297" t="str">
        <f>IF(LEN(A2126)=0,"",INDEX('Smelter Reference List'!$C:$C,MATCH($A2126,'Smelter Reference List'!$E:$E,0)))</f>
        <v/>
      </c>
      <c r="D2126" s="161" t="str">
        <f ca="1">IF(ISERROR($S2126),"",OFFSET('Smelter Reference List'!$C$4,$S2126-4,0)&amp;"")</f>
        <v/>
      </c>
      <c r="E2126" s="161" t="str">
        <f ca="1">IF(ISERROR($S2126),"",OFFSET('Smelter Reference List'!$D$4,$S2126-4,0)&amp;"")</f>
        <v/>
      </c>
      <c r="F2126" s="161" t="str">
        <f ca="1">IF(ISERROR($S2126),"",OFFSET('Smelter Reference List'!$E$4,$S2126-4,0))</f>
        <v/>
      </c>
      <c r="G2126" s="161" t="str">
        <f ca="1">IF(C2126=$U$4,"Enter smelter details", IF(ISERROR($S2126),"",OFFSET('Smelter Reference List'!$F$4,$S2126-4,0)))</f>
        <v/>
      </c>
      <c r="H2126" s="247" t="str">
        <f ca="1">IF(ISERROR($S2126),"",OFFSET('Smelter Reference List'!$G$4,$S2126-4,0))</f>
        <v/>
      </c>
      <c r="I2126" s="248" t="str">
        <f ca="1">IF(ISERROR($S2126),"",OFFSET('Smelter Reference List'!$H$4,$S2126-4,0))</f>
        <v/>
      </c>
      <c r="J2126" s="248" t="str">
        <f ca="1">IF(ISERROR($S2126),"",OFFSET('Smelter Reference List'!$I$4,$S2126-4,0))</f>
        <v/>
      </c>
      <c r="K2126" s="245"/>
      <c r="L2126" s="245"/>
      <c r="M2126" s="245"/>
      <c r="N2126" s="245"/>
      <c r="O2126" s="245"/>
      <c r="P2126" s="245"/>
      <c r="Q2126" s="246"/>
      <c r="R2126" s="233"/>
      <c r="S2126" s="234" t="e">
        <f>IF(C2126="",NA(),MATCH($B2126&amp;$C2126,'Smelter Reference List'!$J:$J,0))</f>
        <v>#N/A</v>
      </c>
      <c r="T2126" s="235"/>
      <c r="U2126" s="235">
        <f t="shared" ca="1" si="66"/>
        <v>0</v>
      </c>
      <c r="V2126" s="235"/>
      <c r="W2126" s="235"/>
      <c r="Y2126" s="228" t="str">
        <f t="shared" si="67"/>
        <v/>
      </c>
    </row>
    <row r="2127" spans="1:25" s="228" customFormat="1" ht="20.25">
      <c r="A2127" s="257"/>
      <c r="B2127" s="232" t="str">
        <f>IF(LEN(A2127)=0,"",INDEX('Smelter Reference List'!$A:$A,MATCH($A2127,'Smelter Reference List'!$E:$E,0)))</f>
        <v/>
      </c>
      <c r="C2127" s="297" t="str">
        <f>IF(LEN(A2127)=0,"",INDEX('Smelter Reference List'!$C:$C,MATCH($A2127,'Smelter Reference List'!$E:$E,0)))</f>
        <v/>
      </c>
      <c r="D2127" s="161" t="str">
        <f ca="1">IF(ISERROR($S2127),"",OFFSET('Smelter Reference List'!$C$4,$S2127-4,0)&amp;"")</f>
        <v/>
      </c>
      <c r="E2127" s="161" t="str">
        <f ca="1">IF(ISERROR($S2127),"",OFFSET('Smelter Reference List'!$D$4,$S2127-4,0)&amp;"")</f>
        <v/>
      </c>
      <c r="F2127" s="161" t="str">
        <f ca="1">IF(ISERROR($S2127),"",OFFSET('Smelter Reference List'!$E$4,$S2127-4,0))</f>
        <v/>
      </c>
      <c r="G2127" s="161" t="str">
        <f ca="1">IF(C2127=$U$4,"Enter smelter details", IF(ISERROR($S2127),"",OFFSET('Smelter Reference List'!$F$4,$S2127-4,0)))</f>
        <v/>
      </c>
      <c r="H2127" s="247" t="str">
        <f ca="1">IF(ISERROR($S2127),"",OFFSET('Smelter Reference List'!$G$4,$S2127-4,0))</f>
        <v/>
      </c>
      <c r="I2127" s="248" t="str">
        <f ca="1">IF(ISERROR($S2127),"",OFFSET('Smelter Reference List'!$H$4,$S2127-4,0))</f>
        <v/>
      </c>
      <c r="J2127" s="248" t="str">
        <f ca="1">IF(ISERROR($S2127),"",OFFSET('Smelter Reference List'!$I$4,$S2127-4,0))</f>
        <v/>
      </c>
      <c r="K2127" s="245"/>
      <c r="L2127" s="245"/>
      <c r="M2127" s="245"/>
      <c r="N2127" s="245"/>
      <c r="O2127" s="245"/>
      <c r="P2127" s="245"/>
      <c r="Q2127" s="246"/>
      <c r="R2127" s="233"/>
      <c r="S2127" s="234" t="e">
        <f>IF(C2127="",NA(),MATCH($B2127&amp;$C2127,'Smelter Reference List'!$J:$J,0))</f>
        <v>#N/A</v>
      </c>
      <c r="T2127" s="235"/>
      <c r="U2127" s="235">
        <f t="shared" ca="1" si="66"/>
        <v>0</v>
      </c>
      <c r="V2127" s="235"/>
      <c r="W2127" s="235"/>
      <c r="Y2127" s="228" t="str">
        <f t="shared" si="67"/>
        <v/>
      </c>
    </row>
    <row r="2128" spans="1:25" s="228" customFormat="1" ht="20.25">
      <c r="A2128" s="257"/>
      <c r="B2128" s="232" t="str">
        <f>IF(LEN(A2128)=0,"",INDEX('Smelter Reference List'!$A:$A,MATCH($A2128,'Smelter Reference List'!$E:$E,0)))</f>
        <v/>
      </c>
      <c r="C2128" s="297" t="str">
        <f>IF(LEN(A2128)=0,"",INDEX('Smelter Reference List'!$C:$C,MATCH($A2128,'Smelter Reference List'!$E:$E,0)))</f>
        <v/>
      </c>
      <c r="D2128" s="161" t="str">
        <f ca="1">IF(ISERROR($S2128),"",OFFSET('Smelter Reference List'!$C$4,$S2128-4,0)&amp;"")</f>
        <v/>
      </c>
      <c r="E2128" s="161" t="str">
        <f ca="1">IF(ISERROR($S2128),"",OFFSET('Smelter Reference List'!$D$4,$S2128-4,0)&amp;"")</f>
        <v/>
      </c>
      <c r="F2128" s="161" t="str">
        <f ca="1">IF(ISERROR($S2128),"",OFFSET('Smelter Reference List'!$E$4,$S2128-4,0))</f>
        <v/>
      </c>
      <c r="G2128" s="161" t="str">
        <f ca="1">IF(C2128=$U$4,"Enter smelter details", IF(ISERROR($S2128),"",OFFSET('Smelter Reference List'!$F$4,$S2128-4,0)))</f>
        <v/>
      </c>
      <c r="H2128" s="247" t="str">
        <f ca="1">IF(ISERROR($S2128),"",OFFSET('Smelter Reference List'!$G$4,$S2128-4,0))</f>
        <v/>
      </c>
      <c r="I2128" s="248" t="str">
        <f ca="1">IF(ISERROR($S2128),"",OFFSET('Smelter Reference List'!$H$4,$S2128-4,0))</f>
        <v/>
      </c>
      <c r="J2128" s="248" t="str">
        <f ca="1">IF(ISERROR($S2128),"",OFFSET('Smelter Reference List'!$I$4,$S2128-4,0))</f>
        <v/>
      </c>
      <c r="K2128" s="245"/>
      <c r="L2128" s="245"/>
      <c r="M2128" s="245"/>
      <c r="N2128" s="245"/>
      <c r="O2128" s="245"/>
      <c r="P2128" s="245"/>
      <c r="Q2128" s="246"/>
      <c r="R2128" s="233"/>
      <c r="S2128" s="234" t="e">
        <f>IF(C2128="",NA(),MATCH($B2128&amp;$C2128,'Smelter Reference List'!$J:$J,0))</f>
        <v>#N/A</v>
      </c>
      <c r="T2128" s="235"/>
      <c r="U2128" s="235">
        <f t="shared" ca="1" si="66"/>
        <v>0</v>
      </c>
      <c r="V2128" s="235"/>
      <c r="W2128" s="235"/>
      <c r="Y2128" s="228" t="str">
        <f t="shared" si="67"/>
        <v/>
      </c>
    </row>
    <row r="2129" spans="1:25" s="228" customFormat="1" ht="20.25">
      <c r="A2129" s="257"/>
      <c r="B2129" s="232" t="str">
        <f>IF(LEN(A2129)=0,"",INDEX('Smelter Reference List'!$A:$A,MATCH($A2129,'Smelter Reference List'!$E:$E,0)))</f>
        <v/>
      </c>
      <c r="C2129" s="297" t="str">
        <f>IF(LEN(A2129)=0,"",INDEX('Smelter Reference List'!$C:$C,MATCH($A2129,'Smelter Reference List'!$E:$E,0)))</f>
        <v/>
      </c>
      <c r="D2129" s="161" t="str">
        <f ca="1">IF(ISERROR($S2129),"",OFFSET('Smelter Reference List'!$C$4,$S2129-4,0)&amp;"")</f>
        <v/>
      </c>
      <c r="E2129" s="161" t="str">
        <f ca="1">IF(ISERROR($S2129),"",OFFSET('Smelter Reference List'!$D$4,$S2129-4,0)&amp;"")</f>
        <v/>
      </c>
      <c r="F2129" s="161" t="str">
        <f ca="1">IF(ISERROR($S2129),"",OFFSET('Smelter Reference List'!$E$4,$S2129-4,0))</f>
        <v/>
      </c>
      <c r="G2129" s="161" t="str">
        <f ca="1">IF(C2129=$U$4,"Enter smelter details", IF(ISERROR($S2129),"",OFFSET('Smelter Reference List'!$F$4,$S2129-4,0)))</f>
        <v/>
      </c>
      <c r="H2129" s="247" t="str">
        <f ca="1">IF(ISERROR($S2129),"",OFFSET('Smelter Reference List'!$G$4,$S2129-4,0))</f>
        <v/>
      </c>
      <c r="I2129" s="248" t="str">
        <f ca="1">IF(ISERROR($S2129),"",OFFSET('Smelter Reference List'!$H$4,$S2129-4,0))</f>
        <v/>
      </c>
      <c r="J2129" s="248" t="str">
        <f ca="1">IF(ISERROR($S2129),"",OFFSET('Smelter Reference List'!$I$4,$S2129-4,0))</f>
        <v/>
      </c>
      <c r="K2129" s="245"/>
      <c r="L2129" s="245"/>
      <c r="M2129" s="245"/>
      <c r="N2129" s="245"/>
      <c r="O2129" s="245"/>
      <c r="P2129" s="245"/>
      <c r="Q2129" s="246"/>
      <c r="R2129" s="233"/>
      <c r="S2129" s="234" t="e">
        <f>IF(C2129="",NA(),MATCH($B2129&amp;$C2129,'Smelter Reference List'!$J:$J,0))</f>
        <v>#N/A</v>
      </c>
      <c r="T2129" s="235"/>
      <c r="U2129" s="235">
        <f t="shared" ca="1" si="66"/>
        <v>0</v>
      </c>
      <c r="V2129" s="235"/>
      <c r="W2129" s="235"/>
      <c r="Y2129" s="228" t="str">
        <f t="shared" si="67"/>
        <v/>
      </c>
    </row>
    <row r="2130" spans="1:25" s="228" customFormat="1" ht="20.25">
      <c r="A2130" s="257"/>
      <c r="B2130" s="232" t="str">
        <f>IF(LEN(A2130)=0,"",INDEX('Smelter Reference List'!$A:$A,MATCH($A2130,'Smelter Reference List'!$E:$E,0)))</f>
        <v/>
      </c>
      <c r="C2130" s="297" t="str">
        <f>IF(LEN(A2130)=0,"",INDEX('Smelter Reference List'!$C:$C,MATCH($A2130,'Smelter Reference List'!$E:$E,0)))</f>
        <v/>
      </c>
      <c r="D2130" s="161" t="str">
        <f ca="1">IF(ISERROR($S2130),"",OFFSET('Smelter Reference List'!$C$4,$S2130-4,0)&amp;"")</f>
        <v/>
      </c>
      <c r="E2130" s="161" t="str">
        <f ca="1">IF(ISERROR($S2130),"",OFFSET('Smelter Reference List'!$D$4,$S2130-4,0)&amp;"")</f>
        <v/>
      </c>
      <c r="F2130" s="161" t="str">
        <f ca="1">IF(ISERROR($S2130),"",OFFSET('Smelter Reference List'!$E$4,$S2130-4,0))</f>
        <v/>
      </c>
      <c r="G2130" s="161" t="str">
        <f ca="1">IF(C2130=$U$4,"Enter smelter details", IF(ISERROR($S2130),"",OFFSET('Smelter Reference List'!$F$4,$S2130-4,0)))</f>
        <v/>
      </c>
      <c r="H2130" s="247" t="str">
        <f ca="1">IF(ISERROR($S2130),"",OFFSET('Smelter Reference List'!$G$4,$S2130-4,0))</f>
        <v/>
      </c>
      <c r="I2130" s="248" t="str">
        <f ca="1">IF(ISERROR($S2130),"",OFFSET('Smelter Reference List'!$H$4,$S2130-4,0))</f>
        <v/>
      </c>
      <c r="J2130" s="248" t="str">
        <f ca="1">IF(ISERROR($S2130),"",OFFSET('Smelter Reference List'!$I$4,$S2130-4,0))</f>
        <v/>
      </c>
      <c r="K2130" s="245"/>
      <c r="L2130" s="245"/>
      <c r="M2130" s="245"/>
      <c r="N2130" s="245"/>
      <c r="O2130" s="245"/>
      <c r="P2130" s="245"/>
      <c r="Q2130" s="246"/>
      <c r="R2130" s="233"/>
      <c r="S2130" s="234" t="e">
        <f>IF(C2130="",NA(),MATCH($B2130&amp;$C2130,'Smelter Reference List'!$J:$J,0))</f>
        <v>#N/A</v>
      </c>
      <c r="T2130" s="235"/>
      <c r="U2130" s="235">
        <f t="shared" ca="1" si="66"/>
        <v>0</v>
      </c>
      <c r="V2130" s="235"/>
      <c r="W2130" s="235"/>
      <c r="Y2130" s="228" t="str">
        <f t="shared" si="67"/>
        <v/>
      </c>
    </row>
    <row r="2131" spans="1:25" s="228" customFormat="1" ht="20.25">
      <c r="A2131" s="257"/>
      <c r="B2131" s="232" t="str">
        <f>IF(LEN(A2131)=0,"",INDEX('Smelter Reference List'!$A:$A,MATCH($A2131,'Smelter Reference List'!$E:$E,0)))</f>
        <v/>
      </c>
      <c r="C2131" s="297" t="str">
        <f>IF(LEN(A2131)=0,"",INDEX('Smelter Reference List'!$C:$C,MATCH($A2131,'Smelter Reference List'!$E:$E,0)))</f>
        <v/>
      </c>
      <c r="D2131" s="161" t="str">
        <f ca="1">IF(ISERROR($S2131),"",OFFSET('Smelter Reference List'!$C$4,$S2131-4,0)&amp;"")</f>
        <v/>
      </c>
      <c r="E2131" s="161" t="str">
        <f ca="1">IF(ISERROR($S2131),"",OFFSET('Smelter Reference List'!$D$4,$S2131-4,0)&amp;"")</f>
        <v/>
      </c>
      <c r="F2131" s="161" t="str">
        <f ca="1">IF(ISERROR($S2131),"",OFFSET('Smelter Reference List'!$E$4,$S2131-4,0))</f>
        <v/>
      </c>
      <c r="G2131" s="161" t="str">
        <f ca="1">IF(C2131=$U$4,"Enter smelter details", IF(ISERROR($S2131),"",OFFSET('Smelter Reference List'!$F$4,$S2131-4,0)))</f>
        <v/>
      </c>
      <c r="H2131" s="247" t="str">
        <f ca="1">IF(ISERROR($S2131),"",OFFSET('Smelter Reference List'!$G$4,$S2131-4,0))</f>
        <v/>
      </c>
      <c r="I2131" s="248" t="str">
        <f ca="1">IF(ISERROR($S2131),"",OFFSET('Smelter Reference List'!$H$4,$S2131-4,0))</f>
        <v/>
      </c>
      <c r="J2131" s="248" t="str">
        <f ca="1">IF(ISERROR($S2131),"",OFFSET('Smelter Reference List'!$I$4,$S2131-4,0))</f>
        <v/>
      </c>
      <c r="K2131" s="245"/>
      <c r="L2131" s="245"/>
      <c r="M2131" s="245"/>
      <c r="N2131" s="245"/>
      <c r="O2131" s="245"/>
      <c r="P2131" s="245"/>
      <c r="Q2131" s="246"/>
      <c r="R2131" s="233"/>
      <c r="S2131" s="234" t="e">
        <f>IF(C2131="",NA(),MATCH($B2131&amp;$C2131,'Smelter Reference List'!$J:$J,0))</f>
        <v>#N/A</v>
      </c>
      <c r="T2131" s="235"/>
      <c r="U2131" s="235">
        <f t="shared" ca="1" si="66"/>
        <v>0</v>
      </c>
      <c r="V2131" s="235"/>
      <c r="W2131" s="235"/>
      <c r="Y2131" s="228" t="str">
        <f t="shared" si="67"/>
        <v/>
      </c>
    </row>
    <row r="2132" spans="1:25" s="228" customFormat="1" ht="20.25">
      <c r="A2132" s="257"/>
      <c r="B2132" s="232" t="str">
        <f>IF(LEN(A2132)=0,"",INDEX('Smelter Reference List'!$A:$A,MATCH($A2132,'Smelter Reference List'!$E:$E,0)))</f>
        <v/>
      </c>
      <c r="C2132" s="297" t="str">
        <f>IF(LEN(A2132)=0,"",INDEX('Smelter Reference List'!$C:$C,MATCH($A2132,'Smelter Reference List'!$E:$E,0)))</f>
        <v/>
      </c>
      <c r="D2132" s="161" t="str">
        <f ca="1">IF(ISERROR($S2132),"",OFFSET('Smelter Reference List'!$C$4,$S2132-4,0)&amp;"")</f>
        <v/>
      </c>
      <c r="E2132" s="161" t="str">
        <f ca="1">IF(ISERROR($S2132),"",OFFSET('Smelter Reference List'!$D$4,$S2132-4,0)&amp;"")</f>
        <v/>
      </c>
      <c r="F2132" s="161" t="str">
        <f ca="1">IF(ISERROR($S2132),"",OFFSET('Smelter Reference List'!$E$4,$S2132-4,0))</f>
        <v/>
      </c>
      <c r="G2132" s="161" t="str">
        <f ca="1">IF(C2132=$U$4,"Enter smelter details", IF(ISERROR($S2132),"",OFFSET('Smelter Reference List'!$F$4,$S2132-4,0)))</f>
        <v/>
      </c>
      <c r="H2132" s="247" t="str">
        <f ca="1">IF(ISERROR($S2132),"",OFFSET('Smelter Reference List'!$G$4,$S2132-4,0))</f>
        <v/>
      </c>
      <c r="I2132" s="248" t="str">
        <f ca="1">IF(ISERROR($S2132),"",OFFSET('Smelter Reference List'!$H$4,$S2132-4,0))</f>
        <v/>
      </c>
      <c r="J2132" s="248" t="str">
        <f ca="1">IF(ISERROR($S2132),"",OFFSET('Smelter Reference List'!$I$4,$S2132-4,0))</f>
        <v/>
      </c>
      <c r="K2132" s="245"/>
      <c r="L2132" s="245"/>
      <c r="M2132" s="245"/>
      <c r="N2132" s="245"/>
      <c r="O2132" s="245"/>
      <c r="P2132" s="245"/>
      <c r="Q2132" s="246"/>
      <c r="R2132" s="233"/>
      <c r="S2132" s="234" t="e">
        <f>IF(C2132="",NA(),MATCH($B2132&amp;$C2132,'Smelter Reference List'!$J:$J,0))</f>
        <v>#N/A</v>
      </c>
      <c r="T2132" s="235"/>
      <c r="U2132" s="235">
        <f t="shared" ca="1" si="66"/>
        <v>0</v>
      </c>
      <c r="V2132" s="235"/>
      <c r="W2132" s="235"/>
      <c r="Y2132" s="228" t="str">
        <f t="shared" si="67"/>
        <v/>
      </c>
    </row>
    <row r="2133" spans="1:25" s="228" customFormat="1" ht="20.25">
      <c r="A2133" s="257"/>
      <c r="B2133" s="232" t="str">
        <f>IF(LEN(A2133)=0,"",INDEX('Smelter Reference List'!$A:$A,MATCH($A2133,'Smelter Reference List'!$E:$E,0)))</f>
        <v/>
      </c>
      <c r="C2133" s="297" t="str">
        <f>IF(LEN(A2133)=0,"",INDEX('Smelter Reference List'!$C:$C,MATCH($A2133,'Smelter Reference List'!$E:$E,0)))</f>
        <v/>
      </c>
      <c r="D2133" s="161" t="str">
        <f ca="1">IF(ISERROR($S2133),"",OFFSET('Smelter Reference List'!$C$4,$S2133-4,0)&amp;"")</f>
        <v/>
      </c>
      <c r="E2133" s="161" t="str">
        <f ca="1">IF(ISERROR($S2133),"",OFFSET('Smelter Reference List'!$D$4,$S2133-4,0)&amp;"")</f>
        <v/>
      </c>
      <c r="F2133" s="161" t="str">
        <f ca="1">IF(ISERROR($S2133),"",OFFSET('Smelter Reference List'!$E$4,$S2133-4,0))</f>
        <v/>
      </c>
      <c r="G2133" s="161" t="str">
        <f ca="1">IF(C2133=$U$4,"Enter smelter details", IF(ISERROR($S2133),"",OFFSET('Smelter Reference List'!$F$4,$S2133-4,0)))</f>
        <v/>
      </c>
      <c r="H2133" s="247" t="str">
        <f ca="1">IF(ISERROR($S2133),"",OFFSET('Smelter Reference List'!$G$4,$S2133-4,0))</f>
        <v/>
      </c>
      <c r="I2133" s="248" t="str">
        <f ca="1">IF(ISERROR($S2133),"",OFFSET('Smelter Reference List'!$H$4,$S2133-4,0))</f>
        <v/>
      </c>
      <c r="J2133" s="248" t="str">
        <f ca="1">IF(ISERROR($S2133),"",OFFSET('Smelter Reference List'!$I$4,$S2133-4,0))</f>
        <v/>
      </c>
      <c r="K2133" s="245"/>
      <c r="L2133" s="245"/>
      <c r="M2133" s="245"/>
      <c r="N2133" s="245"/>
      <c r="O2133" s="245"/>
      <c r="P2133" s="245"/>
      <c r="Q2133" s="246"/>
      <c r="R2133" s="233"/>
      <c r="S2133" s="234" t="e">
        <f>IF(C2133="",NA(),MATCH($B2133&amp;$C2133,'Smelter Reference List'!$J:$J,0))</f>
        <v>#N/A</v>
      </c>
      <c r="T2133" s="235"/>
      <c r="U2133" s="235">
        <f t="shared" ca="1" si="66"/>
        <v>0</v>
      </c>
      <c r="V2133" s="235"/>
      <c r="W2133" s="235"/>
      <c r="Y2133" s="228" t="str">
        <f t="shared" si="67"/>
        <v/>
      </c>
    </row>
    <row r="2134" spans="1:25" s="228" customFormat="1" ht="20.25">
      <c r="A2134" s="257"/>
      <c r="B2134" s="232" t="str">
        <f>IF(LEN(A2134)=0,"",INDEX('Smelter Reference List'!$A:$A,MATCH($A2134,'Smelter Reference List'!$E:$E,0)))</f>
        <v/>
      </c>
      <c r="C2134" s="297" t="str">
        <f>IF(LEN(A2134)=0,"",INDEX('Smelter Reference List'!$C:$C,MATCH($A2134,'Smelter Reference List'!$E:$E,0)))</f>
        <v/>
      </c>
      <c r="D2134" s="161" t="str">
        <f ca="1">IF(ISERROR($S2134),"",OFFSET('Smelter Reference List'!$C$4,$S2134-4,0)&amp;"")</f>
        <v/>
      </c>
      <c r="E2134" s="161" t="str">
        <f ca="1">IF(ISERROR($S2134),"",OFFSET('Smelter Reference List'!$D$4,$S2134-4,0)&amp;"")</f>
        <v/>
      </c>
      <c r="F2134" s="161" t="str">
        <f ca="1">IF(ISERROR($S2134),"",OFFSET('Smelter Reference List'!$E$4,$S2134-4,0))</f>
        <v/>
      </c>
      <c r="G2134" s="161" t="str">
        <f ca="1">IF(C2134=$U$4,"Enter smelter details", IF(ISERROR($S2134),"",OFFSET('Smelter Reference List'!$F$4,$S2134-4,0)))</f>
        <v/>
      </c>
      <c r="H2134" s="247" t="str">
        <f ca="1">IF(ISERROR($S2134),"",OFFSET('Smelter Reference List'!$G$4,$S2134-4,0))</f>
        <v/>
      </c>
      <c r="I2134" s="248" t="str">
        <f ca="1">IF(ISERROR($S2134),"",OFFSET('Smelter Reference List'!$H$4,$S2134-4,0))</f>
        <v/>
      </c>
      <c r="J2134" s="248" t="str">
        <f ca="1">IF(ISERROR($S2134),"",OFFSET('Smelter Reference List'!$I$4,$S2134-4,0))</f>
        <v/>
      </c>
      <c r="K2134" s="245"/>
      <c r="L2134" s="245"/>
      <c r="M2134" s="245"/>
      <c r="N2134" s="245"/>
      <c r="O2134" s="245"/>
      <c r="P2134" s="245"/>
      <c r="Q2134" s="246"/>
      <c r="R2134" s="233"/>
      <c r="S2134" s="234" t="e">
        <f>IF(C2134="",NA(),MATCH($B2134&amp;$C2134,'Smelter Reference List'!$J:$J,0))</f>
        <v>#N/A</v>
      </c>
      <c r="T2134" s="235"/>
      <c r="U2134" s="235">
        <f t="shared" ca="1" si="66"/>
        <v>0</v>
      </c>
      <c r="V2134" s="235"/>
      <c r="W2134" s="235"/>
      <c r="Y2134" s="228" t="str">
        <f t="shared" si="67"/>
        <v/>
      </c>
    </row>
    <row r="2135" spans="1:25" s="228" customFormat="1" ht="20.25">
      <c r="A2135" s="257"/>
      <c r="B2135" s="232" t="str">
        <f>IF(LEN(A2135)=0,"",INDEX('Smelter Reference List'!$A:$A,MATCH($A2135,'Smelter Reference List'!$E:$E,0)))</f>
        <v/>
      </c>
      <c r="C2135" s="297" t="str">
        <f>IF(LEN(A2135)=0,"",INDEX('Smelter Reference List'!$C:$C,MATCH($A2135,'Smelter Reference List'!$E:$E,0)))</f>
        <v/>
      </c>
      <c r="D2135" s="161" t="str">
        <f ca="1">IF(ISERROR($S2135),"",OFFSET('Smelter Reference List'!$C$4,$S2135-4,0)&amp;"")</f>
        <v/>
      </c>
      <c r="E2135" s="161" t="str">
        <f ca="1">IF(ISERROR($S2135),"",OFFSET('Smelter Reference List'!$D$4,$S2135-4,0)&amp;"")</f>
        <v/>
      </c>
      <c r="F2135" s="161" t="str">
        <f ca="1">IF(ISERROR($S2135),"",OFFSET('Smelter Reference List'!$E$4,$S2135-4,0))</f>
        <v/>
      </c>
      <c r="G2135" s="161" t="str">
        <f ca="1">IF(C2135=$U$4,"Enter smelter details", IF(ISERROR($S2135),"",OFFSET('Smelter Reference List'!$F$4,$S2135-4,0)))</f>
        <v/>
      </c>
      <c r="H2135" s="247" t="str">
        <f ca="1">IF(ISERROR($S2135),"",OFFSET('Smelter Reference List'!$G$4,$S2135-4,0))</f>
        <v/>
      </c>
      <c r="I2135" s="248" t="str">
        <f ca="1">IF(ISERROR($S2135),"",OFFSET('Smelter Reference List'!$H$4,$S2135-4,0))</f>
        <v/>
      </c>
      <c r="J2135" s="248" t="str">
        <f ca="1">IF(ISERROR($S2135),"",OFFSET('Smelter Reference List'!$I$4,$S2135-4,0))</f>
        <v/>
      </c>
      <c r="K2135" s="245"/>
      <c r="L2135" s="245"/>
      <c r="M2135" s="245"/>
      <c r="N2135" s="245"/>
      <c r="O2135" s="245"/>
      <c r="P2135" s="245"/>
      <c r="Q2135" s="246"/>
      <c r="R2135" s="233"/>
      <c r="S2135" s="234" t="e">
        <f>IF(C2135="",NA(),MATCH($B2135&amp;$C2135,'Smelter Reference List'!$J:$J,0))</f>
        <v>#N/A</v>
      </c>
      <c r="T2135" s="235"/>
      <c r="U2135" s="235">
        <f t="shared" ca="1" si="66"/>
        <v>0</v>
      </c>
      <c r="V2135" s="235"/>
      <c r="W2135" s="235"/>
      <c r="Y2135" s="228" t="str">
        <f t="shared" si="67"/>
        <v/>
      </c>
    </row>
    <row r="2136" spans="1:25" s="228" customFormat="1" ht="20.25">
      <c r="A2136" s="257"/>
      <c r="B2136" s="232" t="str">
        <f>IF(LEN(A2136)=0,"",INDEX('Smelter Reference List'!$A:$A,MATCH($A2136,'Smelter Reference List'!$E:$E,0)))</f>
        <v/>
      </c>
      <c r="C2136" s="297" t="str">
        <f>IF(LEN(A2136)=0,"",INDEX('Smelter Reference List'!$C:$C,MATCH($A2136,'Smelter Reference List'!$E:$E,0)))</f>
        <v/>
      </c>
      <c r="D2136" s="161" t="str">
        <f ca="1">IF(ISERROR($S2136),"",OFFSET('Smelter Reference List'!$C$4,$S2136-4,0)&amp;"")</f>
        <v/>
      </c>
      <c r="E2136" s="161" t="str">
        <f ca="1">IF(ISERROR($S2136),"",OFFSET('Smelter Reference List'!$D$4,$S2136-4,0)&amp;"")</f>
        <v/>
      </c>
      <c r="F2136" s="161" t="str">
        <f ca="1">IF(ISERROR($S2136),"",OFFSET('Smelter Reference List'!$E$4,$S2136-4,0))</f>
        <v/>
      </c>
      <c r="G2136" s="161" t="str">
        <f ca="1">IF(C2136=$U$4,"Enter smelter details", IF(ISERROR($S2136),"",OFFSET('Smelter Reference List'!$F$4,$S2136-4,0)))</f>
        <v/>
      </c>
      <c r="H2136" s="247" t="str">
        <f ca="1">IF(ISERROR($S2136),"",OFFSET('Smelter Reference List'!$G$4,$S2136-4,0))</f>
        <v/>
      </c>
      <c r="I2136" s="248" t="str">
        <f ca="1">IF(ISERROR($S2136),"",OFFSET('Smelter Reference List'!$H$4,$S2136-4,0))</f>
        <v/>
      </c>
      <c r="J2136" s="248" t="str">
        <f ca="1">IF(ISERROR($S2136),"",OFFSET('Smelter Reference List'!$I$4,$S2136-4,0))</f>
        <v/>
      </c>
      <c r="K2136" s="245"/>
      <c r="L2136" s="245"/>
      <c r="M2136" s="245"/>
      <c r="N2136" s="245"/>
      <c r="O2136" s="245"/>
      <c r="P2136" s="245"/>
      <c r="Q2136" s="246"/>
      <c r="R2136" s="233"/>
      <c r="S2136" s="234" t="e">
        <f>IF(C2136="",NA(),MATCH($B2136&amp;$C2136,'Smelter Reference List'!$J:$J,0))</f>
        <v>#N/A</v>
      </c>
      <c r="T2136" s="235"/>
      <c r="U2136" s="235">
        <f t="shared" ca="1" si="66"/>
        <v>0</v>
      </c>
      <c r="V2136" s="235"/>
      <c r="W2136" s="235"/>
      <c r="Y2136" s="228" t="str">
        <f t="shared" si="67"/>
        <v/>
      </c>
    </row>
    <row r="2137" spans="1:25" s="228" customFormat="1" ht="20.25">
      <c r="A2137" s="257"/>
      <c r="B2137" s="232" t="str">
        <f>IF(LEN(A2137)=0,"",INDEX('Smelter Reference List'!$A:$A,MATCH($A2137,'Smelter Reference List'!$E:$E,0)))</f>
        <v/>
      </c>
      <c r="C2137" s="297" t="str">
        <f>IF(LEN(A2137)=0,"",INDEX('Smelter Reference List'!$C:$C,MATCH($A2137,'Smelter Reference List'!$E:$E,0)))</f>
        <v/>
      </c>
      <c r="D2137" s="161" t="str">
        <f ca="1">IF(ISERROR($S2137),"",OFFSET('Smelter Reference List'!$C$4,$S2137-4,0)&amp;"")</f>
        <v/>
      </c>
      <c r="E2137" s="161" t="str">
        <f ca="1">IF(ISERROR($S2137),"",OFFSET('Smelter Reference List'!$D$4,$S2137-4,0)&amp;"")</f>
        <v/>
      </c>
      <c r="F2137" s="161" t="str">
        <f ca="1">IF(ISERROR($S2137),"",OFFSET('Smelter Reference List'!$E$4,$S2137-4,0))</f>
        <v/>
      </c>
      <c r="G2137" s="161" t="str">
        <f ca="1">IF(C2137=$U$4,"Enter smelter details", IF(ISERROR($S2137),"",OFFSET('Smelter Reference List'!$F$4,$S2137-4,0)))</f>
        <v/>
      </c>
      <c r="H2137" s="247" t="str">
        <f ca="1">IF(ISERROR($S2137),"",OFFSET('Smelter Reference List'!$G$4,$S2137-4,0))</f>
        <v/>
      </c>
      <c r="I2137" s="248" t="str">
        <f ca="1">IF(ISERROR($S2137),"",OFFSET('Smelter Reference List'!$H$4,$S2137-4,0))</f>
        <v/>
      </c>
      <c r="J2137" s="248" t="str">
        <f ca="1">IF(ISERROR($S2137),"",OFFSET('Smelter Reference List'!$I$4,$S2137-4,0))</f>
        <v/>
      </c>
      <c r="K2137" s="245"/>
      <c r="L2137" s="245"/>
      <c r="M2137" s="245"/>
      <c r="N2137" s="245"/>
      <c r="O2137" s="245"/>
      <c r="P2137" s="245"/>
      <c r="Q2137" s="246"/>
      <c r="R2137" s="233"/>
      <c r="S2137" s="234" t="e">
        <f>IF(C2137="",NA(),MATCH($B2137&amp;$C2137,'Smelter Reference List'!$J:$J,0))</f>
        <v>#N/A</v>
      </c>
      <c r="T2137" s="235"/>
      <c r="U2137" s="235">
        <f t="shared" ca="1" si="66"/>
        <v>0</v>
      </c>
      <c r="V2137" s="235"/>
      <c r="W2137" s="235"/>
      <c r="Y2137" s="228" t="str">
        <f t="shared" si="67"/>
        <v/>
      </c>
    </row>
    <row r="2138" spans="1:25" s="228" customFormat="1" ht="20.25">
      <c r="A2138" s="257"/>
      <c r="B2138" s="232" t="str">
        <f>IF(LEN(A2138)=0,"",INDEX('Smelter Reference List'!$A:$A,MATCH($A2138,'Smelter Reference List'!$E:$E,0)))</f>
        <v/>
      </c>
      <c r="C2138" s="297" t="str">
        <f>IF(LEN(A2138)=0,"",INDEX('Smelter Reference List'!$C:$C,MATCH($A2138,'Smelter Reference List'!$E:$E,0)))</f>
        <v/>
      </c>
      <c r="D2138" s="161" t="str">
        <f ca="1">IF(ISERROR($S2138),"",OFFSET('Smelter Reference List'!$C$4,$S2138-4,0)&amp;"")</f>
        <v/>
      </c>
      <c r="E2138" s="161" t="str">
        <f ca="1">IF(ISERROR($S2138),"",OFFSET('Smelter Reference List'!$D$4,$S2138-4,0)&amp;"")</f>
        <v/>
      </c>
      <c r="F2138" s="161" t="str">
        <f ca="1">IF(ISERROR($S2138),"",OFFSET('Smelter Reference List'!$E$4,$S2138-4,0))</f>
        <v/>
      </c>
      <c r="G2138" s="161" t="str">
        <f ca="1">IF(C2138=$U$4,"Enter smelter details", IF(ISERROR($S2138),"",OFFSET('Smelter Reference List'!$F$4,$S2138-4,0)))</f>
        <v/>
      </c>
      <c r="H2138" s="247" t="str">
        <f ca="1">IF(ISERROR($S2138),"",OFFSET('Smelter Reference List'!$G$4,$S2138-4,0))</f>
        <v/>
      </c>
      <c r="I2138" s="248" t="str">
        <f ca="1">IF(ISERROR($S2138),"",OFFSET('Smelter Reference List'!$H$4,$S2138-4,0))</f>
        <v/>
      </c>
      <c r="J2138" s="248" t="str">
        <f ca="1">IF(ISERROR($S2138),"",OFFSET('Smelter Reference List'!$I$4,$S2138-4,0))</f>
        <v/>
      </c>
      <c r="K2138" s="245"/>
      <c r="L2138" s="245"/>
      <c r="M2138" s="245"/>
      <c r="N2138" s="245"/>
      <c r="O2138" s="245"/>
      <c r="P2138" s="245"/>
      <c r="Q2138" s="246"/>
      <c r="R2138" s="233"/>
      <c r="S2138" s="234" t="e">
        <f>IF(C2138="",NA(),MATCH($B2138&amp;$C2138,'Smelter Reference List'!$J:$J,0))</f>
        <v>#N/A</v>
      </c>
      <c r="T2138" s="235"/>
      <c r="U2138" s="235">
        <f t="shared" ca="1" si="66"/>
        <v>0</v>
      </c>
      <c r="V2138" s="235"/>
      <c r="W2138" s="235"/>
      <c r="Y2138" s="228" t="str">
        <f t="shared" si="67"/>
        <v/>
      </c>
    </row>
    <row r="2139" spans="1:25" s="228" customFormat="1" ht="20.25">
      <c r="A2139" s="257"/>
      <c r="B2139" s="232" t="str">
        <f>IF(LEN(A2139)=0,"",INDEX('Smelter Reference List'!$A:$A,MATCH($A2139,'Smelter Reference List'!$E:$E,0)))</f>
        <v/>
      </c>
      <c r="C2139" s="297" t="str">
        <f>IF(LEN(A2139)=0,"",INDEX('Smelter Reference List'!$C:$C,MATCH($A2139,'Smelter Reference List'!$E:$E,0)))</f>
        <v/>
      </c>
      <c r="D2139" s="161" t="str">
        <f ca="1">IF(ISERROR($S2139),"",OFFSET('Smelter Reference List'!$C$4,$S2139-4,0)&amp;"")</f>
        <v/>
      </c>
      <c r="E2139" s="161" t="str">
        <f ca="1">IF(ISERROR($S2139),"",OFFSET('Smelter Reference List'!$D$4,$S2139-4,0)&amp;"")</f>
        <v/>
      </c>
      <c r="F2139" s="161" t="str">
        <f ca="1">IF(ISERROR($S2139),"",OFFSET('Smelter Reference List'!$E$4,$S2139-4,0))</f>
        <v/>
      </c>
      <c r="G2139" s="161" t="str">
        <f ca="1">IF(C2139=$U$4,"Enter smelter details", IF(ISERROR($S2139),"",OFFSET('Smelter Reference List'!$F$4,$S2139-4,0)))</f>
        <v/>
      </c>
      <c r="H2139" s="247" t="str">
        <f ca="1">IF(ISERROR($S2139),"",OFFSET('Smelter Reference List'!$G$4,$S2139-4,0))</f>
        <v/>
      </c>
      <c r="I2139" s="248" t="str">
        <f ca="1">IF(ISERROR($S2139),"",OFFSET('Smelter Reference List'!$H$4,$S2139-4,0))</f>
        <v/>
      </c>
      <c r="J2139" s="248" t="str">
        <f ca="1">IF(ISERROR($S2139),"",OFFSET('Smelter Reference List'!$I$4,$S2139-4,0))</f>
        <v/>
      </c>
      <c r="K2139" s="245"/>
      <c r="L2139" s="245"/>
      <c r="M2139" s="245"/>
      <c r="N2139" s="245"/>
      <c r="O2139" s="245"/>
      <c r="P2139" s="245"/>
      <c r="Q2139" s="246"/>
      <c r="R2139" s="233"/>
      <c r="S2139" s="234" t="e">
        <f>IF(C2139="",NA(),MATCH($B2139&amp;$C2139,'Smelter Reference List'!$J:$J,0))</f>
        <v>#N/A</v>
      </c>
      <c r="T2139" s="235"/>
      <c r="U2139" s="235">
        <f t="shared" ca="1" si="66"/>
        <v>0</v>
      </c>
      <c r="V2139" s="235"/>
      <c r="W2139" s="235"/>
      <c r="Y2139" s="228" t="str">
        <f t="shared" si="67"/>
        <v/>
      </c>
    </row>
    <row r="2140" spans="1:25" s="228" customFormat="1" ht="20.25">
      <c r="A2140" s="257"/>
      <c r="B2140" s="232" t="str">
        <f>IF(LEN(A2140)=0,"",INDEX('Smelter Reference List'!$A:$A,MATCH($A2140,'Smelter Reference List'!$E:$E,0)))</f>
        <v/>
      </c>
      <c r="C2140" s="297" t="str">
        <f>IF(LEN(A2140)=0,"",INDEX('Smelter Reference List'!$C:$C,MATCH($A2140,'Smelter Reference List'!$E:$E,0)))</f>
        <v/>
      </c>
      <c r="D2140" s="161" t="str">
        <f ca="1">IF(ISERROR($S2140),"",OFFSET('Smelter Reference List'!$C$4,$S2140-4,0)&amp;"")</f>
        <v/>
      </c>
      <c r="E2140" s="161" t="str">
        <f ca="1">IF(ISERROR($S2140),"",OFFSET('Smelter Reference List'!$D$4,$S2140-4,0)&amp;"")</f>
        <v/>
      </c>
      <c r="F2140" s="161" t="str">
        <f ca="1">IF(ISERROR($S2140),"",OFFSET('Smelter Reference List'!$E$4,$S2140-4,0))</f>
        <v/>
      </c>
      <c r="G2140" s="161" t="str">
        <f ca="1">IF(C2140=$U$4,"Enter smelter details", IF(ISERROR($S2140),"",OFFSET('Smelter Reference List'!$F$4,$S2140-4,0)))</f>
        <v/>
      </c>
      <c r="H2140" s="247" t="str">
        <f ca="1">IF(ISERROR($S2140),"",OFFSET('Smelter Reference List'!$G$4,$S2140-4,0))</f>
        <v/>
      </c>
      <c r="I2140" s="248" t="str">
        <f ca="1">IF(ISERROR($S2140),"",OFFSET('Smelter Reference List'!$H$4,$S2140-4,0))</f>
        <v/>
      </c>
      <c r="J2140" s="248" t="str">
        <f ca="1">IF(ISERROR($S2140),"",OFFSET('Smelter Reference List'!$I$4,$S2140-4,0))</f>
        <v/>
      </c>
      <c r="K2140" s="245"/>
      <c r="L2140" s="245"/>
      <c r="M2140" s="245"/>
      <c r="N2140" s="245"/>
      <c r="O2140" s="245"/>
      <c r="P2140" s="245"/>
      <c r="Q2140" s="246"/>
      <c r="R2140" s="233"/>
      <c r="S2140" s="234" t="e">
        <f>IF(C2140="",NA(),MATCH($B2140&amp;$C2140,'Smelter Reference List'!$J:$J,0))</f>
        <v>#N/A</v>
      </c>
      <c r="T2140" s="235"/>
      <c r="U2140" s="235">
        <f t="shared" ca="1" si="66"/>
        <v>0</v>
      </c>
      <c r="V2140" s="235"/>
      <c r="W2140" s="235"/>
      <c r="Y2140" s="228" t="str">
        <f t="shared" si="67"/>
        <v/>
      </c>
    </row>
    <row r="2141" spans="1:25" s="228" customFormat="1" ht="20.25">
      <c r="A2141" s="257"/>
      <c r="B2141" s="232" t="str">
        <f>IF(LEN(A2141)=0,"",INDEX('Smelter Reference List'!$A:$A,MATCH($A2141,'Smelter Reference List'!$E:$E,0)))</f>
        <v/>
      </c>
      <c r="C2141" s="297" t="str">
        <f>IF(LEN(A2141)=0,"",INDEX('Smelter Reference List'!$C:$C,MATCH($A2141,'Smelter Reference List'!$E:$E,0)))</f>
        <v/>
      </c>
      <c r="D2141" s="161" t="str">
        <f ca="1">IF(ISERROR($S2141),"",OFFSET('Smelter Reference List'!$C$4,$S2141-4,0)&amp;"")</f>
        <v/>
      </c>
      <c r="E2141" s="161" t="str">
        <f ca="1">IF(ISERROR($S2141),"",OFFSET('Smelter Reference List'!$D$4,$S2141-4,0)&amp;"")</f>
        <v/>
      </c>
      <c r="F2141" s="161" t="str">
        <f ca="1">IF(ISERROR($S2141),"",OFFSET('Smelter Reference List'!$E$4,$S2141-4,0))</f>
        <v/>
      </c>
      <c r="G2141" s="161" t="str">
        <f ca="1">IF(C2141=$U$4,"Enter smelter details", IF(ISERROR($S2141),"",OFFSET('Smelter Reference List'!$F$4,$S2141-4,0)))</f>
        <v/>
      </c>
      <c r="H2141" s="247" t="str">
        <f ca="1">IF(ISERROR($S2141),"",OFFSET('Smelter Reference List'!$G$4,$S2141-4,0))</f>
        <v/>
      </c>
      <c r="I2141" s="248" t="str">
        <f ca="1">IF(ISERROR($S2141),"",OFFSET('Smelter Reference List'!$H$4,$S2141-4,0))</f>
        <v/>
      </c>
      <c r="J2141" s="248" t="str">
        <f ca="1">IF(ISERROR($S2141),"",OFFSET('Smelter Reference List'!$I$4,$S2141-4,0))</f>
        <v/>
      </c>
      <c r="K2141" s="245"/>
      <c r="L2141" s="245"/>
      <c r="M2141" s="245"/>
      <c r="N2141" s="245"/>
      <c r="O2141" s="245"/>
      <c r="P2141" s="245"/>
      <c r="Q2141" s="246"/>
      <c r="R2141" s="233"/>
      <c r="S2141" s="234" t="e">
        <f>IF(C2141="",NA(),MATCH($B2141&amp;$C2141,'Smelter Reference List'!$J:$J,0))</f>
        <v>#N/A</v>
      </c>
      <c r="T2141" s="235"/>
      <c r="U2141" s="235">
        <f t="shared" ca="1" si="66"/>
        <v>0</v>
      </c>
      <c r="V2141" s="235"/>
      <c r="W2141" s="235"/>
      <c r="Y2141" s="228" t="str">
        <f t="shared" si="67"/>
        <v/>
      </c>
    </row>
    <row r="2142" spans="1:25" s="228" customFormat="1" ht="20.25">
      <c r="A2142" s="257"/>
      <c r="B2142" s="232" t="str">
        <f>IF(LEN(A2142)=0,"",INDEX('Smelter Reference List'!$A:$A,MATCH($A2142,'Smelter Reference List'!$E:$E,0)))</f>
        <v/>
      </c>
      <c r="C2142" s="297" t="str">
        <f>IF(LEN(A2142)=0,"",INDEX('Smelter Reference List'!$C:$C,MATCH($A2142,'Smelter Reference List'!$E:$E,0)))</f>
        <v/>
      </c>
      <c r="D2142" s="161" t="str">
        <f ca="1">IF(ISERROR($S2142),"",OFFSET('Smelter Reference List'!$C$4,$S2142-4,0)&amp;"")</f>
        <v/>
      </c>
      <c r="E2142" s="161" t="str">
        <f ca="1">IF(ISERROR($S2142),"",OFFSET('Smelter Reference List'!$D$4,$S2142-4,0)&amp;"")</f>
        <v/>
      </c>
      <c r="F2142" s="161" t="str">
        <f ca="1">IF(ISERROR($S2142),"",OFFSET('Smelter Reference List'!$E$4,$S2142-4,0))</f>
        <v/>
      </c>
      <c r="G2142" s="161" t="str">
        <f ca="1">IF(C2142=$U$4,"Enter smelter details", IF(ISERROR($S2142),"",OFFSET('Smelter Reference List'!$F$4,$S2142-4,0)))</f>
        <v/>
      </c>
      <c r="H2142" s="247" t="str">
        <f ca="1">IF(ISERROR($S2142),"",OFFSET('Smelter Reference List'!$G$4,$S2142-4,0))</f>
        <v/>
      </c>
      <c r="I2142" s="248" t="str">
        <f ca="1">IF(ISERROR($S2142),"",OFFSET('Smelter Reference List'!$H$4,$S2142-4,0))</f>
        <v/>
      </c>
      <c r="J2142" s="248" t="str">
        <f ca="1">IF(ISERROR($S2142),"",OFFSET('Smelter Reference List'!$I$4,$S2142-4,0))</f>
        <v/>
      </c>
      <c r="K2142" s="245"/>
      <c r="L2142" s="245"/>
      <c r="M2142" s="245"/>
      <c r="N2142" s="245"/>
      <c r="O2142" s="245"/>
      <c r="P2142" s="245"/>
      <c r="Q2142" s="246"/>
      <c r="R2142" s="233"/>
      <c r="S2142" s="234" t="e">
        <f>IF(C2142="",NA(),MATCH($B2142&amp;$C2142,'Smelter Reference List'!$J:$J,0))</f>
        <v>#N/A</v>
      </c>
      <c r="T2142" s="235"/>
      <c r="U2142" s="235">
        <f t="shared" ca="1" si="66"/>
        <v>0</v>
      </c>
      <c r="V2142" s="235"/>
      <c r="W2142" s="235"/>
      <c r="Y2142" s="228" t="str">
        <f t="shared" si="67"/>
        <v/>
      </c>
    </row>
    <row r="2143" spans="1:25" s="228" customFormat="1" ht="20.25">
      <c r="A2143" s="257"/>
      <c r="B2143" s="232" t="str">
        <f>IF(LEN(A2143)=0,"",INDEX('Smelter Reference List'!$A:$A,MATCH($A2143,'Smelter Reference List'!$E:$E,0)))</f>
        <v/>
      </c>
      <c r="C2143" s="297" t="str">
        <f>IF(LEN(A2143)=0,"",INDEX('Smelter Reference List'!$C:$C,MATCH($A2143,'Smelter Reference List'!$E:$E,0)))</f>
        <v/>
      </c>
      <c r="D2143" s="161" t="str">
        <f ca="1">IF(ISERROR($S2143),"",OFFSET('Smelter Reference List'!$C$4,$S2143-4,0)&amp;"")</f>
        <v/>
      </c>
      <c r="E2143" s="161" t="str">
        <f ca="1">IF(ISERROR($S2143),"",OFFSET('Smelter Reference List'!$D$4,$S2143-4,0)&amp;"")</f>
        <v/>
      </c>
      <c r="F2143" s="161" t="str">
        <f ca="1">IF(ISERROR($S2143),"",OFFSET('Smelter Reference List'!$E$4,$S2143-4,0))</f>
        <v/>
      </c>
      <c r="G2143" s="161" t="str">
        <f ca="1">IF(C2143=$U$4,"Enter smelter details", IF(ISERROR($S2143),"",OFFSET('Smelter Reference List'!$F$4,$S2143-4,0)))</f>
        <v/>
      </c>
      <c r="H2143" s="247" t="str">
        <f ca="1">IF(ISERROR($S2143),"",OFFSET('Smelter Reference List'!$G$4,$S2143-4,0))</f>
        <v/>
      </c>
      <c r="I2143" s="248" t="str">
        <f ca="1">IF(ISERROR($S2143),"",OFFSET('Smelter Reference List'!$H$4,$S2143-4,0))</f>
        <v/>
      </c>
      <c r="J2143" s="248" t="str">
        <f ca="1">IF(ISERROR($S2143),"",OFFSET('Smelter Reference List'!$I$4,$S2143-4,0))</f>
        <v/>
      </c>
      <c r="K2143" s="245"/>
      <c r="L2143" s="245"/>
      <c r="M2143" s="245"/>
      <c r="N2143" s="245"/>
      <c r="O2143" s="245"/>
      <c r="P2143" s="245"/>
      <c r="Q2143" s="246"/>
      <c r="R2143" s="233"/>
      <c r="S2143" s="234" t="e">
        <f>IF(C2143="",NA(),MATCH($B2143&amp;$C2143,'Smelter Reference List'!$J:$J,0))</f>
        <v>#N/A</v>
      </c>
      <c r="T2143" s="235"/>
      <c r="U2143" s="235">
        <f t="shared" ca="1" si="66"/>
        <v>0</v>
      </c>
      <c r="V2143" s="235"/>
      <c r="W2143" s="235"/>
      <c r="Y2143" s="228" t="str">
        <f t="shared" si="67"/>
        <v/>
      </c>
    </row>
    <row r="2144" spans="1:25" s="228" customFormat="1" ht="20.25">
      <c r="A2144" s="257"/>
      <c r="B2144" s="232" t="str">
        <f>IF(LEN(A2144)=0,"",INDEX('Smelter Reference List'!$A:$A,MATCH($A2144,'Smelter Reference List'!$E:$E,0)))</f>
        <v/>
      </c>
      <c r="C2144" s="297" t="str">
        <f>IF(LEN(A2144)=0,"",INDEX('Smelter Reference List'!$C:$C,MATCH($A2144,'Smelter Reference List'!$E:$E,0)))</f>
        <v/>
      </c>
      <c r="D2144" s="161" t="str">
        <f ca="1">IF(ISERROR($S2144),"",OFFSET('Smelter Reference List'!$C$4,$S2144-4,0)&amp;"")</f>
        <v/>
      </c>
      <c r="E2144" s="161" t="str">
        <f ca="1">IF(ISERROR($S2144),"",OFFSET('Smelter Reference List'!$D$4,$S2144-4,0)&amp;"")</f>
        <v/>
      </c>
      <c r="F2144" s="161" t="str">
        <f ca="1">IF(ISERROR($S2144),"",OFFSET('Smelter Reference List'!$E$4,$S2144-4,0))</f>
        <v/>
      </c>
      <c r="G2144" s="161" t="str">
        <f ca="1">IF(C2144=$U$4,"Enter smelter details", IF(ISERROR($S2144),"",OFFSET('Smelter Reference List'!$F$4,$S2144-4,0)))</f>
        <v/>
      </c>
      <c r="H2144" s="247" t="str">
        <f ca="1">IF(ISERROR($S2144),"",OFFSET('Smelter Reference List'!$G$4,$S2144-4,0))</f>
        <v/>
      </c>
      <c r="I2144" s="248" t="str">
        <f ca="1">IF(ISERROR($S2144),"",OFFSET('Smelter Reference List'!$H$4,$S2144-4,0))</f>
        <v/>
      </c>
      <c r="J2144" s="248" t="str">
        <f ca="1">IF(ISERROR($S2144),"",OFFSET('Smelter Reference List'!$I$4,$S2144-4,0))</f>
        <v/>
      </c>
      <c r="K2144" s="245"/>
      <c r="L2144" s="245"/>
      <c r="M2144" s="245"/>
      <c r="N2144" s="245"/>
      <c r="O2144" s="245"/>
      <c r="P2144" s="245"/>
      <c r="Q2144" s="246"/>
      <c r="R2144" s="233"/>
      <c r="S2144" s="234" t="e">
        <f>IF(C2144="",NA(),MATCH($B2144&amp;$C2144,'Smelter Reference List'!$J:$J,0))</f>
        <v>#N/A</v>
      </c>
      <c r="T2144" s="235"/>
      <c r="U2144" s="235">
        <f t="shared" ca="1" si="66"/>
        <v>0</v>
      </c>
      <c r="V2144" s="235"/>
      <c r="W2144" s="235"/>
      <c r="Y2144" s="228" t="str">
        <f t="shared" si="67"/>
        <v/>
      </c>
    </row>
    <row r="2145" spans="1:25" s="228" customFormat="1" ht="20.25">
      <c r="A2145" s="257"/>
      <c r="B2145" s="232" t="str">
        <f>IF(LEN(A2145)=0,"",INDEX('Smelter Reference List'!$A:$A,MATCH($A2145,'Smelter Reference List'!$E:$E,0)))</f>
        <v/>
      </c>
      <c r="C2145" s="297" t="str">
        <f>IF(LEN(A2145)=0,"",INDEX('Smelter Reference List'!$C:$C,MATCH($A2145,'Smelter Reference List'!$E:$E,0)))</f>
        <v/>
      </c>
      <c r="D2145" s="161" t="str">
        <f ca="1">IF(ISERROR($S2145),"",OFFSET('Smelter Reference List'!$C$4,$S2145-4,0)&amp;"")</f>
        <v/>
      </c>
      <c r="E2145" s="161" t="str">
        <f ca="1">IF(ISERROR($S2145),"",OFFSET('Smelter Reference List'!$D$4,$S2145-4,0)&amp;"")</f>
        <v/>
      </c>
      <c r="F2145" s="161" t="str">
        <f ca="1">IF(ISERROR($S2145),"",OFFSET('Smelter Reference List'!$E$4,$S2145-4,0))</f>
        <v/>
      </c>
      <c r="G2145" s="161" t="str">
        <f ca="1">IF(C2145=$U$4,"Enter smelter details", IF(ISERROR($S2145),"",OFFSET('Smelter Reference List'!$F$4,$S2145-4,0)))</f>
        <v/>
      </c>
      <c r="H2145" s="247" t="str">
        <f ca="1">IF(ISERROR($S2145),"",OFFSET('Smelter Reference List'!$G$4,$S2145-4,0))</f>
        <v/>
      </c>
      <c r="I2145" s="248" t="str">
        <f ca="1">IF(ISERROR($S2145),"",OFFSET('Smelter Reference List'!$H$4,$S2145-4,0))</f>
        <v/>
      </c>
      <c r="J2145" s="248" t="str">
        <f ca="1">IF(ISERROR($S2145),"",OFFSET('Smelter Reference List'!$I$4,$S2145-4,0))</f>
        <v/>
      </c>
      <c r="K2145" s="245"/>
      <c r="L2145" s="245"/>
      <c r="M2145" s="245"/>
      <c r="N2145" s="245"/>
      <c r="O2145" s="245"/>
      <c r="P2145" s="245"/>
      <c r="Q2145" s="246"/>
      <c r="R2145" s="233"/>
      <c r="S2145" s="234" t="e">
        <f>IF(C2145="",NA(),MATCH($B2145&amp;$C2145,'Smelter Reference List'!$J:$J,0))</f>
        <v>#N/A</v>
      </c>
      <c r="T2145" s="235"/>
      <c r="U2145" s="235">
        <f t="shared" ca="1" si="66"/>
        <v>0</v>
      </c>
      <c r="V2145" s="235"/>
      <c r="W2145" s="235"/>
      <c r="Y2145" s="228" t="str">
        <f t="shared" si="67"/>
        <v/>
      </c>
    </row>
    <row r="2146" spans="1:25" s="228" customFormat="1" ht="20.25">
      <c r="A2146" s="257"/>
      <c r="B2146" s="232" t="str">
        <f>IF(LEN(A2146)=0,"",INDEX('Smelter Reference List'!$A:$A,MATCH($A2146,'Smelter Reference List'!$E:$E,0)))</f>
        <v/>
      </c>
      <c r="C2146" s="297" t="str">
        <f>IF(LEN(A2146)=0,"",INDEX('Smelter Reference List'!$C:$C,MATCH($A2146,'Smelter Reference List'!$E:$E,0)))</f>
        <v/>
      </c>
      <c r="D2146" s="161" t="str">
        <f ca="1">IF(ISERROR($S2146),"",OFFSET('Smelter Reference List'!$C$4,$S2146-4,0)&amp;"")</f>
        <v/>
      </c>
      <c r="E2146" s="161" t="str">
        <f ca="1">IF(ISERROR($S2146),"",OFFSET('Smelter Reference List'!$D$4,$S2146-4,0)&amp;"")</f>
        <v/>
      </c>
      <c r="F2146" s="161" t="str">
        <f ca="1">IF(ISERROR($S2146),"",OFFSET('Smelter Reference List'!$E$4,$S2146-4,0))</f>
        <v/>
      </c>
      <c r="G2146" s="161" t="str">
        <f ca="1">IF(C2146=$U$4,"Enter smelter details", IF(ISERROR($S2146),"",OFFSET('Smelter Reference List'!$F$4,$S2146-4,0)))</f>
        <v/>
      </c>
      <c r="H2146" s="247" t="str">
        <f ca="1">IF(ISERROR($S2146),"",OFFSET('Smelter Reference List'!$G$4,$S2146-4,0))</f>
        <v/>
      </c>
      <c r="I2146" s="248" t="str">
        <f ca="1">IF(ISERROR($S2146),"",OFFSET('Smelter Reference List'!$H$4,$S2146-4,0))</f>
        <v/>
      </c>
      <c r="J2146" s="248" t="str">
        <f ca="1">IF(ISERROR($S2146),"",OFFSET('Smelter Reference List'!$I$4,$S2146-4,0))</f>
        <v/>
      </c>
      <c r="K2146" s="245"/>
      <c r="L2146" s="245"/>
      <c r="M2146" s="245"/>
      <c r="N2146" s="245"/>
      <c r="O2146" s="245"/>
      <c r="P2146" s="245"/>
      <c r="Q2146" s="246"/>
      <c r="R2146" s="233"/>
      <c r="S2146" s="234" t="e">
        <f>IF(C2146="",NA(),MATCH($B2146&amp;$C2146,'Smelter Reference List'!$J:$J,0))</f>
        <v>#N/A</v>
      </c>
      <c r="T2146" s="235"/>
      <c r="U2146" s="235">
        <f t="shared" ca="1" si="66"/>
        <v>0</v>
      </c>
      <c r="V2146" s="235"/>
      <c r="W2146" s="235"/>
      <c r="Y2146" s="228" t="str">
        <f t="shared" si="67"/>
        <v/>
      </c>
    </row>
    <row r="2147" spans="1:25" s="228" customFormat="1" ht="20.25">
      <c r="A2147" s="257"/>
      <c r="B2147" s="232" t="str">
        <f>IF(LEN(A2147)=0,"",INDEX('Smelter Reference List'!$A:$A,MATCH($A2147,'Smelter Reference List'!$E:$E,0)))</f>
        <v/>
      </c>
      <c r="C2147" s="297" t="str">
        <f>IF(LEN(A2147)=0,"",INDEX('Smelter Reference List'!$C:$C,MATCH($A2147,'Smelter Reference List'!$E:$E,0)))</f>
        <v/>
      </c>
      <c r="D2147" s="161" t="str">
        <f ca="1">IF(ISERROR($S2147),"",OFFSET('Smelter Reference List'!$C$4,$S2147-4,0)&amp;"")</f>
        <v/>
      </c>
      <c r="E2147" s="161" t="str">
        <f ca="1">IF(ISERROR($S2147),"",OFFSET('Smelter Reference List'!$D$4,$S2147-4,0)&amp;"")</f>
        <v/>
      </c>
      <c r="F2147" s="161" t="str">
        <f ca="1">IF(ISERROR($S2147),"",OFFSET('Smelter Reference List'!$E$4,$S2147-4,0))</f>
        <v/>
      </c>
      <c r="G2147" s="161" t="str">
        <f ca="1">IF(C2147=$U$4,"Enter smelter details", IF(ISERROR($S2147),"",OFFSET('Smelter Reference List'!$F$4,$S2147-4,0)))</f>
        <v/>
      </c>
      <c r="H2147" s="247" t="str">
        <f ca="1">IF(ISERROR($S2147),"",OFFSET('Smelter Reference List'!$G$4,$S2147-4,0))</f>
        <v/>
      </c>
      <c r="I2147" s="248" t="str">
        <f ca="1">IF(ISERROR($S2147),"",OFFSET('Smelter Reference List'!$H$4,$S2147-4,0))</f>
        <v/>
      </c>
      <c r="J2147" s="248" t="str">
        <f ca="1">IF(ISERROR($S2147),"",OFFSET('Smelter Reference List'!$I$4,$S2147-4,0))</f>
        <v/>
      </c>
      <c r="K2147" s="245"/>
      <c r="L2147" s="245"/>
      <c r="M2147" s="245"/>
      <c r="N2147" s="245"/>
      <c r="O2147" s="245"/>
      <c r="P2147" s="245"/>
      <c r="Q2147" s="246"/>
      <c r="R2147" s="233"/>
      <c r="S2147" s="234" t="e">
        <f>IF(C2147="",NA(),MATCH($B2147&amp;$C2147,'Smelter Reference List'!$J:$J,0))</f>
        <v>#N/A</v>
      </c>
      <c r="T2147" s="235"/>
      <c r="U2147" s="235">
        <f t="shared" ca="1" si="66"/>
        <v>0</v>
      </c>
      <c r="V2147" s="235"/>
      <c r="W2147" s="235"/>
      <c r="Y2147" s="228" t="str">
        <f t="shared" si="67"/>
        <v/>
      </c>
    </row>
    <row r="2148" spans="1:25" s="228" customFormat="1" ht="20.25">
      <c r="A2148" s="257"/>
      <c r="B2148" s="232" t="str">
        <f>IF(LEN(A2148)=0,"",INDEX('Smelter Reference List'!$A:$A,MATCH($A2148,'Smelter Reference List'!$E:$E,0)))</f>
        <v/>
      </c>
      <c r="C2148" s="297" t="str">
        <f>IF(LEN(A2148)=0,"",INDEX('Smelter Reference List'!$C:$C,MATCH($A2148,'Smelter Reference List'!$E:$E,0)))</f>
        <v/>
      </c>
      <c r="D2148" s="161" t="str">
        <f ca="1">IF(ISERROR($S2148),"",OFFSET('Smelter Reference List'!$C$4,$S2148-4,0)&amp;"")</f>
        <v/>
      </c>
      <c r="E2148" s="161" t="str">
        <f ca="1">IF(ISERROR($S2148),"",OFFSET('Smelter Reference List'!$D$4,$S2148-4,0)&amp;"")</f>
        <v/>
      </c>
      <c r="F2148" s="161" t="str">
        <f ca="1">IF(ISERROR($S2148),"",OFFSET('Smelter Reference List'!$E$4,$S2148-4,0))</f>
        <v/>
      </c>
      <c r="G2148" s="161" t="str">
        <f ca="1">IF(C2148=$U$4,"Enter smelter details", IF(ISERROR($S2148),"",OFFSET('Smelter Reference List'!$F$4,$S2148-4,0)))</f>
        <v/>
      </c>
      <c r="H2148" s="247" t="str">
        <f ca="1">IF(ISERROR($S2148),"",OFFSET('Smelter Reference List'!$G$4,$S2148-4,0))</f>
        <v/>
      </c>
      <c r="I2148" s="248" t="str">
        <f ca="1">IF(ISERROR($S2148),"",OFFSET('Smelter Reference List'!$H$4,$S2148-4,0))</f>
        <v/>
      </c>
      <c r="J2148" s="248" t="str">
        <f ca="1">IF(ISERROR($S2148),"",OFFSET('Smelter Reference List'!$I$4,$S2148-4,0))</f>
        <v/>
      </c>
      <c r="K2148" s="245"/>
      <c r="L2148" s="245"/>
      <c r="M2148" s="245"/>
      <c r="N2148" s="245"/>
      <c r="O2148" s="245"/>
      <c r="P2148" s="245"/>
      <c r="Q2148" s="246"/>
      <c r="R2148" s="233"/>
      <c r="S2148" s="234" t="e">
        <f>IF(C2148="",NA(),MATCH($B2148&amp;$C2148,'Smelter Reference List'!$J:$J,0))</f>
        <v>#N/A</v>
      </c>
      <c r="T2148" s="235"/>
      <c r="U2148" s="235">
        <f t="shared" ca="1" si="66"/>
        <v>0</v>
      </c>
      <c r="V2148" s="235"/>
      <c r="W2148" s="235"/>
      <c r="Y2148" s="228" t="str">
        <f t="shared" si="67"/>
        <v/>
      </c>
    </row>
    <row r="2149" spans="1:25" s="228" customFormat="1" ht="20.25">
      <c r="A2149" s="257"/>
      <c r="B2149" s="232" t="str">
        <f>IF(LEN(A2149)=0,"",INDEX('Smelter Reference List'!$A:$A,MATCH($A2149,'Smelter Reference List'!$E:$E,0)))</f>
        <v/>
      </c>
      <c r="C2149" s="297" t="str">
        <f>IF(LEN(A2149)=0,"",INDEX('Smelter Reference List'!$C:$C,MATCH($A2149,'Smelter Reference List'!$E:$E,0)))</f>
        <v/>
      </c>
      <c r="D2149" s="161" t="str">
        <f ca="1">IF(ISERROR($S2149),"",OFFSET('Smelter Reference List'!$C$4,$S2149-4,0)&amp;"")</f>
        <v/>
      </c>
      <c r="E2149" s="161" t="str">
        <f ca="1">IF(ISERROR($S2149),"",OFFSET('Smelter Reference List'!$D$4,$S2149-4,0)&amp;"")</f>
        <v/>
      </c>
      <c r="F2149" s="161" t="str">
        <f ca="1">IF(ISERROR($S2149),"",OFFSET('Smelter Reference List'!$E$4,$S2149-4,0))</f>
        <v/>
      </c>
      <c r="G2149" s="161" t="str">
        <f ca="1">IF(C2149=$U$4,"Enter smelter details", IF(ISERROR($S2149),"",OFFSET('Smelter Reference List'!$F$4,$S2149-4,0)))</f>
        <v/>
      </c>
      <c r="H2149" s="247" t="str">
        <f ca="1">IF(ISERROR($S2149),"",OFFSET('Smelter Reference List'!$G$4,$S2149-4,0))</f>
        <v/>
      </c>
      <c r="I2149" s="248" t="str">
        <f ca="1">IF(ISERROR($S2149),"",OFFSET('Smelter Reference List'!$H$4,$S2149-4,0))</f>
        <v/>
      </c>
      <c r="J2149" s="248" t="str">
        <f ca="1">IF(ISERROR($S2149),"",OFFSET('Smelter Reference List'!$I$4,$S2149-4,0))</f>
        <v/>
      </c>
      <c r="K2149" s="245"/>
      <c r="L2149" s="245"/>
      <c r="M2149" s="245"/>
      <c r="N2149" s="245"/>
      <c r="O2149" s="245"/>
      <c r="P2149" s="245"/>
      <c r="Q2149" s="246"/>
      <c r="R2149" s="233"/>
      <c r="S2149" s="234" t="e">
        <f>IF(C2149="",NA(),MATCH($B2149&amp;$C2149,'Smelter Reference List'!$J:$J,0))</f>
        <v>#N/A</v>
      </c>
      <c r="T2149" s="235"/>
      <c r="U2149" s="235">
        <f t="shared" ca="1" si="66"/>
        <v>0</v>
      </c>
      <c r="V2149" s="235"/>
      <c r="W2149" s="235"/>
      <c r="Y2149" s="228" t="str">
        <f t="shared" si="67"/>
        <v/>
      </c>
    </row>
    <row r="2150" spans="1:25" s="228" customFormat="1" ht="20.25">
      <c r="A2150" s="257"/>
      <c r="B2150" s="232" t="str">
        <f>IF(LEN(A2150)=0,"",INDEX('Smelter Reference List'!$A:$A,MATCH($A2150,'Smelter Reference List'!$E:$E,0)))</f>
        <v/>
      </c>
      <c r="C2150" s="297" t="str">
        <f>IF(LEN(A2150)=0,"",INDEX('Smelter Reference List'!$C:$C,MATCH($A2150,'Smelter Reference List'!$E:$E,0)))</f>
        <v/>
      </c>
      <c r="D2150" s="161" t="str">
        <f ca="1">IF(ISERROR($S2150),"",OFFSET('Smelter Reference List'!$C$4,$S2150-4,0)&amp;"")</f>
        <v/>
      </c>
      <c r="E2150" s="161" t="str">
        <f ca="1">IF(ISERROR($S2150),"",OFFSET('Smelter Reference List'!$D$4,$S2150-4,0)&amp;"")</f>
        <v/>
      </c>
      <c r="F2150" s="161" t="str">
        <f ca="1">IF(ISERROR($S2150),"",OFFSET('Smelter Reference List'!$E$4,$S2150-4,0))</f>
        <v/>
      </c>
      <c r="G2150" s="161" t="str">
        <f ca="1">IF(C2150=$U$4,"Enter smelter details", IF(ISERROR($S2150),"",OFFSET('Smelter Reference List'!$F$4,$S2150-4,0)))</f>
        <v/>
      </c>
      <c r="H2150" s="247" t="str">
        <f ca="1">IF(ISERROR($S2150),"",OFFSET('Smelter Reference List'!$G$4,$S2150-4,0))</f>
        <v/>
      </c>
      <c r="I2150" s="248" t="str">
        <f ca="1">IF(ISERROR($S2150),"",OFFSET('Smelter Reference List'!$H$4,$S2150-4,0))</f>
        <v/>
      </c>
      <c r="J2150" s="248" t="str">
        <f ca="1">IF(ISERROR($S2150),"",OFFSET('Smelter Reference List'!$I$4,$S2150-4,0))</f>
        <v/>
      </c>
      <c r="K2150" s="245"/>
      <c r="L2150" s="245"/>
      <c r="M2150" s="245"/>
      <c r="N2150" s="245"/>
      <c r="O2150" s="245"/>
      <c r="P2150" s="245"/>
      <c r="Q2150" s="246"/>
      <c r="R2150" s="233"/>
      <c r="S2150" s="234" t="e">
        <f>IF(C2150="",NA(),MATCH($B2150&amp;$C2150,'Smelter Reference List'!$J:$J,0))</f>
        <v>#N/A</v>
      </c>
      <c r="T2150" s="235"/>
      <c r="U2150" s="235">
        <f t="shared" ca="1" si="66"/>
        <v>0</v>
      </c>
      <c r="V2150" s="235"/>
      <c r="W2150" s="235"/>
      <c r="Y2150" s="228" t="str">
        <f t="shared" si="67"/>
        <v/>
      </c>
    </row>
    <row r="2151" spans="1:25" s="228" customFormat="1" ht="20.25">
      <c r="A2151" s="257"/>
      <c r="B2151" s="232" t="str">
        <f>IF(LEN(A2151)=0,"",INDEX('Smelter Reference List'!$A:$A,MATCH($A2151,'Smelter Reference List'!$E:$E,0)))</f>
        <v/>
      </c>
      <c r="C2151" s="297" t="str">
        <f>IF(LEN(A2151)=0,"",INDEX('Smelter Reference List'!$C:$C,MATCH($A2151,'Smelter Reference List'!$E:$E,0)))</f>
        <v/>
      </c>
      <c r="D2151" s="161" t="str">
        <f ca="1">IF(ISERROR($S2151),"",OFFSET('Smelter Reference List'!$C$4,$S2151-4,0)&amp;"")</f>
        <v/>
      </c>
      <c r="E2151" s="161" t="str">
        <f ca="1">IF(ISERROR($S2151),"",OFFSET('Smelter Reference List'!$D$4,$S2151-4,0)&amp;"")</f>
        <v/>
      </c>
      <c r="F2151" s="161" t="str">
        <f ca="1">IF(ISERROR($S2151),"",OFFSET('Smelter Reference List'!$E$4,$S2151-4,0))</f>
        <v/>
      </c>
      <c r="G2151" s="161" t="str">
        <f ca="1">IF(C2151=$U$4,"Enter smelter details", IF(ISERROR($S2151),"",OFFSET('Smelter Reference List'!$F$4,$S2151-4,0)))</f>
        <v/>
      </c>
      <c r="H2151" s="247" t="str">
        <f ca="1">IF(ISERROR($S2151),"",OFFSET('Smelter Reference List'!$G$4,$S2151-4,0))</f>
        <v/>
      </c>
      <c r="I2151" s="248" t="str">
        <f ca="1">IF(ISERROR($S2151),"",OFFSET('Smelter Reference List'!$H$4,$S2151-4,0))</f>
        <v/>
      </c>
      <c r="J2151" s="248" t="str">
        <f ca="1">IF(ISERROR($S2151),"",OFFSET('Smelter Reference List'!$I$4,$S2151-4,0))</f>
        <v/>
      </c>
      <c r="K2151" s="245"/>
      <c r="L2151" s="245"/>
      <c r="M2151" s="245"/>
      <c r="N2151" s="245"/>
      <c r="O2151" s="245"/>
      <c r="P2151" s="245"/>
      <c r="Q2151" s="246"/>
      <c r="R2151" s="233"/>
      <c r="S2151" s="234" t="e">
        <f>IF(C2151="",NA(),MATCH($B2151&amp;$C2151,'Smelter Reference List'!$J:$J,0))</f>
        <v>#N/A</v>
      </c>
      <c r="T2151" s="235"/>
      <c r="U2151" s="235">
        <f t="shared" ca="1" si="66"/>
        <v>0</v>
      </c>
      <c r="V2151" s="235"/>
      <c r="W2151" s="235"/>
      <c r="Y2151" s="228" t="str">
        <f t="shared" si="67"/>
        <v/>
      </c>
    </row>
    <row r="2152" spans="1:25" s="228" customFormat="1" ht="20.25">
      <c r="A2152" s="257"/>
      <c r="B2152" s="232" t="str">
        <f>IF(LEN(A2152)=0,"",INDEX('Smelter Reference List'!$A:$A,MATCH($A2152,'Smelter Reference List'!$E:$E,0)))</f>
        <v/>
      </c>
      <c r="C2152" s="297" t="str">
        <f>IF(LEN(A2152)=0,"",INDEX('Smelter Reference List'!$C:$C,MATCH($A2152,'Smelter Reference List'!$E:$E,0)))</f>
        <v/>
      </c>
      <c r="D2152" s="161" t="str">
        <f ca="1">IF(ISERROR($S2152),"",OFFSET('Smelter Reference List'!$C$4,$S2152-4,0)&amp;"")</f>
        <v/>
      </c>
      <c r="E2152" s="161" t="str">
        <f ca="1">IF(ISERROR($S2152),"",OFFSET('Smelter Reference List'!$D$4,$S2152-4,0)&amp;"")</f>
        <v/>
      </c>
      <c r="F2152" s="161" t="str">
        <f ca="1">IF(ISERROR($S2152),"",OFFSET('Smelter Reference List'!$E$4,$S2152-4,0))</f>
        <v/>
      </c>
      <c r="G2152" s="161" t="str">
        <f ca="1">IF(C2152=$U$4,"Enter smelter details", IF(ISERROR($S2152),"",OFFSET('Smelter Reference List'!$F$4,$S2152-4,0)))</f>
        <v/>
      </c>
      <c r="H2152" s="247" t="str">
        <f ca="1">IF(ISERROR($S2152),"",OFFSET('Smelter Reference List'!$G$4,$S2152-4,0))</f>
        <v/>
      </c>
      <c r="I2152" s="248" t="str">
        <f ca="1">IF(ISERROR($S2152),"",OFFSET('Smelter Reference List'!$H$4,$S2152-4,0))</f>
        <v/>
      </c>
      <c r="J2152" s="248" t="str">
        <f ca="1">IF(ISERROR($S2152),"",OFFSET('Smelter Reference List'!$I$4,$S2152-4,0))</f>
        <v/>
      </c>
      <c r="K2152" s="245"/>
      <c r="L2152" s="245"/>
      <c r="M2152" s="245"/>
      <c r="N2152" s="245"/>
      <c r="O2152" s="245"/>
      <c r="P2152" s="245"/>
      <c r="Q2152" s="246"/>
      <c r="R2152" s="233"/>
      <c r="S2152" s="234" t="e">
        <f>IF(C2152="",NA(),MATCH($B2152&amp;$C2152,'Smelter Reference List'!$J:$J,0))</f>
        <v>#N/A</v>
      </c>
      <c r="T2152" s="235"/>
      <c r="U2152" s="235">
        <f t="shared" ca="1" si="66"/>
        <v>0</v>
      </c>
      <c r="V2152" s="235"/>
      <c r="W2152" s="235"/>
      <c r="Y2152" s="228" t="str">
        <f t="shared" si="67"/>
        <v/>
      </c>
    </row>
    <row r="2153" spans="1:25" s="228" customFormat="1" ht="20.25">
      <c r="A2153" s="257"/>
      <c r="B2153" s="232" t="str">
        <f>IF(LEN(A2153)=0,"",INDEX('Smelter Reference List'!$A:$A,MATCH($A2153,'Smelter Reference List'!$E:$E,0)))</f>
        <v/>
      </c>
      <c r="C2153" s="297" t="str">
        <f>IF(LEN(A2153)=0,"",INDEX('Smelter Reference List'!$C:$C,MATCH($A2153,'Smelter Reference List'!$E:$E,0)))</f>
        <v/>
      </c>
      <c r="D2153" s="161" t="str">
        <f ca="1">IF(ISERROR($S2153),"",OFFSET('Smelter Reference List'!$C$4,$S2153-4,0)&amp;"")</f>
        <v/>
      </c>
      <c r="E2153" s="161" t="str">
        <f ca="1">IF(ISERROR($S2153),"",OFFSET('Smelter Reference List'!$D$4,$S2153-4,0)&amp;"")</f>
        <v/>
      </c>
      <c r="F2153" s="161" t="str">
        <f ca="1">IF(ISERROR($S2153),"",OFFSET('Smelter Reference List'!$E$4,$S2153-4,0))</f>
        <v/>
      </c>
      <c r="G2153" s="161" t="str">
        <f ca="1">IF(C2153=$U$4,"Enter smelter details", IF(ISERROR($S2153),"",OFFSET('Smelter Reference List'!$F$4,$S2153-4,0)))</f>
        <v/>
      </c>
      <c r="H2153" s="247" t="str">
        <f ca="1">IF(ISERROR($S2153),"",OFFSET('Smelter Reference List'!$G$4,$S2153-4,0))</f>
        <v/>
      </c>
      <c r="I2153" s="248" t="str">
        <f ca="1">IF(ISERROR($S2153),"",OFFSET('Smelter Reference List'!$H$4,$S2153-4,0))</f>
        <v/>
      </c>
      <c r="J2153" s="248" t="str">
        <f ca="1">IF(ISERROR($S2153),"",OFFSET('Smelter Reference List'!$I$4,$S2153-4,0))</f>
        <v/>
      </c>
      <c r="K2153" s="245"/>
      <c r="L2153" s="245"/>
      <c r="M2153" s="245"/>
      <c r="N2153" s="245"/>
      <c r="O2153" s="245"/>
      <c r="P2153" s="245"/>
      <c r="Q2153" s="246"/>
      <c r="R2153" s="233"/>
      <c r="S2153" s="234" t="e">
        <f>IF(C2153="",NA(),MATCH($B2153&amp;$C2153,'Smelter Reference List'!$J:$J,0))</f>
        <v>#N/A</v>
      </c>
      <c r="T2153" s="235"/>
      <c r="U2153" s="235">
        <f t="shared" ca="1" si="66"/>
        <v>0</v>
      </c>
      <c r="V2153" s="235"/>
      <c r="W2153" s="235"/>
      <c r="Y2153" s="228" t="str">
        <f t="shared" si="67"/>
        <v/>
      </c>
    </row>
    <row r="2154" spans="1:25" s="228" customFormat="1" ht="20.25">
      <c r="A2154" s="257"/>
      <c r="B2154" s="232" t="str">
        <f>IF(LEN(A2154)=0,"",INDEX('Smelter Reference List'!$A:$A,MATCH($A2154,'Smelter Reference List'!$E:$E,0)))</f>
        <v/>
      </c>
      <c r="C2154" s="297" t="str">
        <f>IF(LEN(A2154)=0,"",INDEX('Smelter Reference List'!$C:$C,MATCH($A2154,'Smelter Reference List'!$E:$E,0)))</f>
        <v/>
      </c>
      <c r="D2154" s="161" t="str">
        <f ca="1">IF(ISERROR($S2154),"",OFFSET('Smelter Reference List'!$C$4,$S2154-4,0)&amp;"")</f>
        <v/>
      </c>
      <c r="E2154" s="161" t="str">
        <f ca="1">IF(ISERROR($S2154),"",OFFSET('Smelter Reference List'!$D$4,$S2154-4,0)&amp;"")</f>
        <v/>
      </c>
      <c r="F2154" s="161" t="str">
        <f ca="1">IF(ISERROR($S2154),"",OFFSET('Smelter Reference List'!$E$4,$S2154-4,0))</f>
        <v/>
      </c>
      <c r="G2154" s="161" t="str">
        <f ca="1">IF(C2154=$U$4,"Enter smelter details", IF(ISERROR($S2154),"",OFFSET('Smelter Reference List'!$F$4,$S2154-4,0)))</f>
        <v/>
      </c>
      <c r="H2154" s="247" t="str">
        <f ca="1">IF(ISERROR($S2154),"",OFFSET('Smelter Reference List'!$G$4,$S2154-4,0))</f>
        <v/>
      </c>
      <c r="I2154" s="248" t="str">
        <f ca="1">IF(ISERROR($S2154),"",OFFSET('Smelter Reference List'!$H$4,$S2154-4,0))</f>
        <v/>
      </c>
      <c r="J2154" s="248" t="str">
        <f ca="1">IF(ISERROR($S2154),"",OFFSET('Smelter Reference List'!$I$4,$S2154-4,0))</f>
        <v/>
      </c>
      <c r="K2154" s="245"/>
      <c r="L2154" s="245"/>
      <c r="M2154" s="245"/>
      <c r="N2154" s="245"/>
      <c r="O2154" s="245"/>
      <c r="P2154" s="245"/>
      <c r="Q2154" s="246"/>
      <c r="R2154" s="233"/>
      <c r="S2154" s="234" t="e">
        <f>IF(C2154="",NA(),MATCH($B2154&amp;$C2154,'Smelter Reference List'!$J:$J,0))</f>
        <v>#N/A</v>
      </c>
      <c r="T2154" s="235"/>
      <c r="U2154" s="235">
        <f t="shared" ca="1" si="66"/>
        <v>0</v>
      </c>
      <c r="V2154" s="235"/>
      <c r="W2154" s="235"/>
      <c r="Y2154" s="228" t="str">
        <f t="shared" si="67"/>
        <v/>
      </c>
    </row>
    <row r="2155" spans="1:25" s="228" customFormat="1" ht="20.25">
      <c r="A2155" s="257"/>
      <c r="B2155" s="232" t="str">
        <f>IF(LEN(A2155)=0,"",INDEX('Smelter Reference List'!$A:$A,MATCH($A2155,'Smelter Reference List'!$E:$E,0)))</f>
        <v/>
      </c>
      <c r="C2155" s="297" t="str">
        <f>IF(LEN(A2155)=0,"",INDEX('Smelter Reference List'!$C:$C,MATCH($A2155,'Smelter Reference List'!$E:$E,0)))</f>
        <v/>
      </c>
      <c r="D2155" s="161" t="str">
        <f ca="1">IF(ISERROR($S2155),"",OFFSET('Smelter Reference List'!$C$4,$S2155-4,0)&amp;"")</f>
        <v/>
      </c>
      <c r="E2155" s="161" t="str">
        <f ca="1">IF(ISERROR($S2155),"",OFFSET('Smelter Reference List'!$D$4,$S2155-4,0)&amp;"")</f>
        <v/>
      </c>
      <c r="F2155" s="161" t="str">
        <f ca="1">IF(ISERROR($S2155),"",OFFSET('Smelter Reference List'!$E$4,$S2155-4,0))</f>
        <v/>
      </c>
      <c r="G2155" s="161" t="str">
        <f ca="1">IF(C2155=$U$4,"Enter smelter details", IF(ISERROR($S2155),"",OFFSET('Smelter Reference List'!$F$4,$S2155-4,0)))</f>
        <v/>
      </c>
      <c r="H2155" s="247" t="str">
        <f ca="1">IF(ISERROR($S2155),"",OFFSET('Smelter Reference List'!$G$4,$S2155-4,0))</f>
        <v/>
      </c>
      <c r="I2155" s="248" t="str">
        <f ca="1">IF(ISERROR($S2155),"",OFFSET('Smelter Reference List'!$H$4,$S2155-4,0))</f>
        <v/>
      </c>
      <c r="J2155" s="248" t="str">
        <f ca="1">IF(ISERROR($S2155),"",OFFSET('Smelter Reference List'!$I$4,$S2155-4,0))</f>
        <v/>
      </c>
      <c r="K2155" s="245"/>
      <c r="L2155" s="245"/>
      <c r="M2155" s="245"/>
      <c r="N2155" s="245"/>
      <c r="O2155" s="245"/>
      <c r="P2155" s="245"/>
      <c r="Q2155" s="246"/>
      <c r="R2155" s="233"/>
      <c r="S2155" s="234" t="e">
        <f>IF(C2155="",NA(),MATCH($B2155&amp;$C2155,'Smelter Reference List'!$J:$J,0))</f>
        <v>#N/A</v>
      </c>
      <c r="T2155" s="235"/>
      <c r="U2155" s="235">
        <f t="shared" ca="1" si="66"/>
        <v>0</v>
      </c>
      <c r="V2155" s="235"/>
      <c r="W2155" s="235"/>
      <c r="Y2155" s="228" t="str">
        <f t="shared" si="67"/>
        <v/>
      </c>
    </row>
    <row r="2156" spans="1:25" s="228" customFormat="1" ht="20.25">
      <c r="A2156" s="257"/>
      <c r="B2156" s="232" t="str">
        <f>IF(LEN(A2156)=0,"",INDEX('Smelter Reference List'!$A:$A,MATCH($A2156,'Smelter Reference List'!$E:$E,0)))</f>
        <v/>
      </c>
      <c r="C2156" s="297" t="str">
        <f>IF(LEN(A2156)=0,"",INDEX('Smelter Reference List'!$C:$C,MATCH($A2156,'Smelter Reference List'!$E:$E,0)))</f>
        <v/>
      </c>
      <c r="D2156" s="161" t="str">
        <f ca="1">IF(ISERROR($S2156),"",OFFSET('Smelter Reference List'!$C$4,$S2156-4,0)&amp;"")</f>
        <v/>
      </c>
      <c r="E2156" s="161" t="str">
        <f ca="1">IF(ISERROR($S2156),"",OFFSET('Smelter Reference List'!$D$4,$S2156-4,0)&amp;"")</f>
        <v/>
      </c>
      <c r="F2156" s="161" t="str">
        <f ca="1">IF(ISERROR($S2156),"",OFFSET('Smelter Reference List'!$E$4,$S2156-4,0))</f>
        <v/>
      </c>
      <c r="G2156" s="161" t="str">
        <f ca="1">IF(C2156=$U$4,"Enter smelter details", IF(ISERROR($S2156),"",OFFSET('Smelter Reference List'!$F$4,$S2156-4,0)))</f>
        <v/>
      </c>
      <c r="H2156" s="247" t="str">
        <f ca="1">IF(ISERROR($S2156),"",OFFSET('Smelter Reference List'!$G$4,$S2156-4,0))</f>
        <v/>
      </c>
      <c r="I2156" s="248" t="str">
        <f ca="1">IF(ISERROR($S2156),"",OFFSET('Smelter Reference List'!$H$4,$S2156-4,0))</f>
        <v/>
      </c>
      <c r="J2156" s="248" t="str">
        <f ca="1">IF(ISERROR($S2156),"",OFFSET('Smelter Reference List'!$I$4,$S2156-4,0))</f>
        <v/>
      </c>
      <c r="K2156" s="245"/>
      <c r="L2156" s="245"/>
      <c r="M2156" s="245"/>
      <c r="N2156" s="245"/>
      <c r="O2156" s="245"/>
      <c r="P2156" s="245"/>
      <c r="Q2156" s="246"/>
      <c r="R2156" s="233"/>
      <c r="S2156" s="234" t="e">
        <f>IF(C2156="",NA(),MATCH($B2156&amp;$C2156,'Smelter Reference List'!$J:$J,0))</f>
        <v>#N/A</v>
      </c>
      <c r="T2156" s="235"/>
      <c r="U2156" s="235">
        <f t="shared" ca="1" si="66"/>
        <v>0</v>
      </c>
      <c r="V2156" s="235"/>
      <c r="W2156" s="235"/>
      <c r="Y2156" s="228" t="str">
        <f t="shared" si="67"/>
        <v/>
      </c>
    </row>
    <row r="2157" spans="1:25" s="228" customFormat="1" ht="20.25">
      <c r="A2157" s="257"/>
      <c r="B2157" s="232" t="str">
        <f>IF(LEN(A2157)=0,"",INDEX('Smelter Reference List'!$A:$A,MATCH($A2157,'Smelter Reference List'!$E:$E,0)))</f>
        <v/>
      </c>
      <c r="C2157" s="297" t="str">
        <f>IF(LEN(A2157)=0,"",INDEX('Smelter Reference List'!$C:$C,MATCH($A2157,'Smelter Reference List'!$E:$E,0)))</f>
        <v/>
      </c>
      <c r="D2157" s="161" t="str">
        <f ca="1">IF(ISERROR($S2157),"",OFFSET('Smelter Reference List'!$C$4,$S2157-4,0)&amp;"")</f>
        <v/>
      </c>
      <c r="E2157" s="161" t="str">
        <f ca="1">IF(ISERROR($S2157),"",OFFSET('Smelter Reference List'!$D$4,$S2157-4,0)&amp;"")</f>
        <v/>
      </c>
      <c r="F2157" s="161" t="str">
        <f ca="1">IF(ISERROR($S2157),"",OFFSET('Smelter Reference List'!$E$4,$S2157-4,0))</f>
        <v/>
      </c>
      <c r="G2157" s="161" t="str">
        <f ca="1">IF(C2157=$U$4,"Enter smelter details", IF(ISERROR($S2157),"",OFFSET('Smelter Reference List'!$F$4,$S2157-4,0)))</f>
        <v/>
      </c>
      <c r="H2157" s="247" t="str">
        <f ca="1">IF(ISERROR($S2157),"",OFFSET('Smelter Reference List'!$G$4,$S2157-4,0))</f>
        <v/>
      </c>
      <c r="I2157" s="248" t="str">
        <f ca="1">IF(ISERROR($S2157),"",OFFSET('Smelter Reference List'!$H$4,$S2157-4,0))</f>
        <v/>
      </c>
      <c r="J2157" s="248" t="str">
        <f ca="1">IF(ISERROR($S2157),"",OFFSET('Smelter Reference List'!$I$4,$S2157-4,0))</f>
        <v/>
      </c>
      <c r="K2157" s="245"/>
      <c r="L2157" s="245"/>
      <c r="M2157" s="245"/>
      <c r="N2157" s="245"/>
      <c r="O2157" s="245"/>
      <c r="P2157" s="245"/>
      <c r="Q2157" s="246"/>
      <c r="R2157" s="233"/>
      <c r="S2157" s="234" t="e">
        <f>IF(C2157="",NA(),MATCH($B2157&amp;$C2157,'Smelter Reference List'!$J:$J,0))</f>
        <v>#N/A</v>
      </c>
      <c r="T2157" s="235"/>
      <c r="U2157" s="235">
        <f t="shared" ca="1" si="66"/>
        <v>0</v>
      </c>
      <c r="V2157" s="235"/>
      <c r="W2157" s="235"/>
      <c r="Y2157" s="228" t="str">
        <f t="shared" si="67"/>
        <v/>
      </c>
    </row>
    <row r="2158" spans="1:25" s="228" customFormat="1" ht="20.25">
      <c r="A2158" s="257"/>
      <c r="B2158" s="232" t="str">
        <f>IF(LEN(A2158)=0,"",INDEX('Smelter Reference List'!$A:$A,MATCH($A2158,'Smelter Reference List'!$E:$E,0)))</f>
        <v/>
      </c>
      <c r="C2158" s="297" t="str">
        <f>IF(LEN(A2158)=0,"",INDEX('Smelter Reference List'!$C:$C,MATCH($A2158,'Smelter Reference List'!$E:$E,0)))</f>
        <v/>
      </c>
      <c r="D2158" s="161" t="str">
        <f ca="1">IF(ISERROR($S2158),"",OFFSET('Smelter Reference List'!$C$4,$S2158-4,0)&amp;"")</f>
        <v/>
      </c>
      <c r="E2158" s="161" t="str">
        <f ca="1">IF(ISERROR($S2158),"",OFFSET('Smelter Reference List'!$D$4,$S2158-4,0)&amp;"")</f>
        <v/>
      </c>
      <c r="F2158" s="161" t="str">
        <f ca="1">IF(ISERROR($S2158),"",OFFSET('Smelter Reference List'!$E$4,$S2158-4,0))</f>
        <v/>
      </c>
      <c r="G2158" s="161" t="str">
        <f ca="1">IF(C2158=$U$4,"Enter smelter details", IF(ISERROR($S2158),"",OFFSET('Smelter Reference List'!$F$4,$S2158-4,0)))</f>
        <v/>
      </c>
      <c r="H2158" s="247" t="str">
        <f ca="1">IF(ISERROR($S2158),"",OFFSET('Smelter Reference List'!$G$4,$S2158-4,0))</f>
        <v/>
      </c>
      <c r="I2158" s="248" t="str">
        <f ca="1">IF(ISERROR($S2158),"",OFFSET('Smelter Reference List'!$H$4,$S2158-4,0))</f>
        <v/>
      </c>
      <c r="J2158" s="248" t="str">
        <f ca="1">IF(ISERROR($S2158),"",OFFSET('Smelter Reference List'!$I$4,$S2158-4,0))</f>
        <v/>
      </c>
      <c r="K2158" s="245"/>
      <c r="L2158" s="245"/>
      <c r="M2158" s="245"/>
      <c r="N2158" s="245"/>
      <c r="O2158" s="245"/>
      <c r="P2158" s="245"/>
      <c r="Q2158" s="246"/>
      <c r="R2158" s="233"/>
      <c r="S2158" s="234" t="e">
        <f>IF(C2158="",NA(),MATCH($B2158&amp;$C2158,'Smelter Reference List'!$J:$J,0))</f>
        <v>#N/A</v>
      </c>
      <c r="T2158" s="235"/>
      <c r="U2158" s="235">
        <f t="shared" ca="1" si="66"/>
        <v>0</v>
      </c>
      <c r="V2158" s="235"/>
      <c r="W2158" s="235"/>
      <c r="Y2158" s="228" t="str">
        <f t="shared" si="67"/>
        <v/>
      </c>
    </row>
    <row r="2159" spans="1:25" s="228" customFormat="1" ht="20.25">
      <c r="A2159" s="257"/>
      <c r="B2159" s="232" t="str">
        <f>IF(LEN(A2159)=0,"",INDEX('Smelter Reference List'!$A:$A,MATCH($A2159,'Smelter Reference List'!$E:$E,0)))</f>
        <v/>
      </c>
      <c r="C2159" s="297" t="str">
        <f>IF(LEN(A2159)=0,"",INDEX('Smelter Reference List'!$C:$C,MATCH($A2159,'Smelter Reference List'!$E:$E,0)))</f>
        <v/>
      </c>
      <c r="D2159" s="161" t="str">
        <f ca="1">IF(ISERROR($S2159),"",OFFSET('Smelter Reference List'!$C$4,$S2159-4,0)&amp;"")</f>
        <v/>
      </c>
      <c r="E2159" s="161" t="str">
        <f ca="1">IF(ISERROR($S2159),"",OFFSET('Smelter Reference List'!$D$4,$S2159-4,0)&amp;"")</f>
        <v/>
      </c>
      <c r="F2159" s="161" t="str">
        <f ca="1">IF(ISERROR($S2159),"",OFFSET('Smelter Reference List'!$E$4,$S2159-4,0))</f>
        <v/>
      </c>
      <c r="G2159" s="161" t="str">
        <f ca="1">IF(C2159=$U$4,"Enter smelter details", IF(ISERROR($S2159),"",OFFSET('Smelter Reference List'!$F$4,$S2159-4,0)))</f>
        <v/>
      </c>
      <c r="H2159" s="247" t="str">
        <f ca="1">IF(ISERROR($S2159),"",OFFSET('Smelter Reference List'!$G$4,$S2159-4,0))</f>
        <v/>
      </c>
      <c r="I2159" s="248" t="str">
        <f ca="1">IF(ISERROR($S2159),"",OFFSET('Smelter Reference List'!$H$4,$S2159-4,0))</f>
        <v/>
      </c>
      <c r="J2159" s="248" t="str">
        <f ca="1">IF(ISERROR($S2159),"",OFFSET('Smelter Reference List'!$I$4,$S2159-4,0))</f>
        <v/>
      </c>
      <c r="K2159" s="245"/>
      <c r="L2159" s="245"/>
      <c r="M2159" s="245"/>
      <c r="N2159" s="245"/>
      <c r="O2159" s="245"/>
      <c r="P2159" s="245"/>
      <c r="Q2159" s="246"/>
      <c r="R2159" s="233"/>
      <c r="S2159" s="234" t="e">
        <f>IF(C2159="",NA(),MATCH($B2159&amp;$C2159,'Smelter Reference List'!$J:$J,0))</f>
        <v>#N/A</v>
      </c>
      <c r="T2159" s="235"/>
      <c r="U2159" s="235">
        <f t="shared" ca="1" si="66"/>
        <v>0</v>
      </c>
      <c r="V2159" s="235"/>
      <c r="W2159" s="235"/>
      <c r="Y2159" s="228" t="str">
        <f t="shared" si="67"/>
        <v/>
      </c>
    </row>
    <row r="2160" spans="1:25" s="228" customFormat="1" ht="20.25">
      <c r="A2160" s="257"/>
      <c r="B2160" s="232" t="str">
        <f>IF(LEN(A2160)=0,"",INDEX('Smelter Reference List'!$A:$A,MATCH($A2160,'Smelter Reference List'!$E:$E,0)))</f>
        <v/>
      </c>
      <c r="C2160" s="297" t="str">
        <f>IF(LEN(A2160)=0,"",INDEX('Smelter Reference List'!$C:$C,MATCH($A2160,'Smelter Reference List'!$E:$E,0)))</f>
        <v/>
      </c>
      <c r="D2160" s="161" t="str">
        <f ca="1">IF(ISERROR($S2160),"",OFFSET('Smelter Reference List'!$C$4,$S2160-4,0)&amp;"")</f>
        <v/>
      </c>
      <c r="E2160" s="161" t="str">
        <f ca="1">IF(ISERROR($S2160),"",OFFSET('Smelter Reference List'!$D$4,$S2160-4,0)&amp;"")</f>
        <v/>
      </c>
      <c r="F2160" s="161" t="str">
        <f ca="1">IF(ISERROR($S2160),"",OFFSET('Smelter Reference List'!$E$4,$S2160-4,0))</f>
        <v/>
      </c>
      <c r="G2160" s="161" t="str">
        <f ca="1">IF(C2160=$U$4,"Enter smelter details", IF(ISERROR($S2160),"",OFFSET('Smelter Reference List'!$F$4,$S2160-4,0)))</f>
        <v/>
      </c>
      <c r="H2160" s="247" t="str">
        <f ca="1">IF(ISERROR($S2160),"",OFFSET('Smelter Reference List'!$G$4,$S2160-4,0))</f>
        <v/>
      </c>
      <c r="I2160" s="248" t="str">
        <f ca="1">IF(ISERROR($S2160),"",OFFSET('Smelter Reference List'!$H$4,$S2160-4,0))</f>
        <v/>
      </c>
      <c r="J2160" s="248" t="str">
        <f ca="1">IF(ISERROR($S2160),"",OFFSET('Smelter Reference List'!$I$4,$S2160-4,0))</f>
        <v/>
      </c>
      <c r="K2160" s="245"/>
      <c r="L2160" s="245"/>
      <c r="M2160" s="245"/>
      <c r="N2160" s="245"/>
      <c r="O2160" s="245"/>
      <c r="P2160" s="245"/>
      <c r="Q2160" s="246"/>
      <c r="R2160" s="233"/>
      <c r="S2160" s="234" t="e">
        <f>IF(C2160="",NA(),MATCH($B2160&amp;$C2160,'Smelter Reference List'!$J:$J,0))</f>
        <v>#N/A</v>
      </c>
      <c r="T2160" s="235"/>
      <c r="U2160" s="235">
        <f t="shared" ca="1" si="66"/>
        <v>0</v>
      </c>
      <c r="V2160" s="235"/>
      <c r="W2160" s="235"/>
      <c r="Y2160" s="228" t="str">
        <f t="shared" si="67"/>
        <v/>
      </c>
    </row>
    <row r="2161" spans="1:25" s="228" customFormat="1" ht="20.25">
      <c r="A2161" s="257"/>
      <c r="B2161" s="232" t="str">
        <f>IF(LEN(A2161)=0,"",INDEX('Smelter Reference List'!$A:$A,MATCH($A2161,'Smelter Reference List'!$E:$E,0)))</f>
        <v/>
      </c>
      <c r="C2161" s="297" t="str">
        <f>IF(LEN(A2161)=0,"",INDEX('Smelter Reference List'!$C:$C,MATCH($A2161,'Smelter Reference List'!$E:$E,0)))</f>
        <v/>
      </c>
      <c r="D2161" s="161" t="str">
        <f ca="1">IF(ISERROR($S2161),"",OFFSET('Smelter Reference List'!$C$4,$S2161-4,0)&amp;"")</f>
        <v/>
      </c>
      <c r="E2161" s="161" t="str">
        <f ca="1">IF(ISERROR($S2161),"",OFFSET('Smelter Reference List'!$D$4,$S2161-4,0)&amp;"")</f>
        <v/>
      </c>
      <c r="F2161" s="161" t="str">
        <f ca="1">IF(ISERROR($S2161),"",OFFSET('Smelter Reference List'!$E$4,$S2161-4,0))</f>
        <v/>
      </c>
      <c r="G2161" s="161" t="str">
        <f ca="1">IF(C2161=$U$4,"Enter smelter details", IF(ISERROR($S2161),"",OFFSET('Smelter Reference List'!$F$4,$S2161-4,0)))</f>
        <v/>
      </c>
      <c r="H2161" s="247" t="str">
        <f ca="1">IF(ISERROR($S2161),"",OFFSET('Smelter Reference List'!$G$4,$S2161-4,0))</f>
        <v/>
      </c>
      <c r="I2161" s="248" t="str">
        <f ca="1">IF(ISERROR($S2161),"",OFFSET('Smelter Reference List'!$H$4,$S2161-4,0))</f>
        <v/>
      </c>
      <c r="J2161" s="248" t="str">
        <f ca="1">IF(ISERROR($S2161),"",OFFSET('Smelter Reference List'!$I$4,$S2161-4,0))</f>
        <v/>
      </c>
      <c r="K2161" s="245"/>
      <c r="L2161" s="245"/>
      <c r="M2161" s="245"/>
      <c r="N2161" s="245"/>
      <c r="O2161" s="245"/>
      <c r="P2161" s="245"/>
      <c r="Q2161" s="246"/>
      <c r="R2161" s="233"/>
      <c r="S2161" s="234" t="e">
        <f>IF(C2161="",NA(),MATCH($B2161&amp;$C2161,'Smelter Reference List'!$J:$J,0))</f>
        <v>#N/A</v>
      </c>
      <c r="T2161" s="235"/>
      <c r="U2161" s="235">
        <f t="shared" ca="1" si="66"/>
        <v>0</v>
      </c>
      <c r="V2161" s="235"/>
      <c r="W2161" s="235"/>
      <c r="Y2161" s="228" t="str">
        <f t="shared" si="67"/>
        <v/>
      </c>
    </row>
    <row r="2162" spans="1:25" s="228" customFormat="1" ht="20.25">
      <c r="A2162" s="257"/>
      <c r="B2162" s="232" t="str">
        <f>IF(LEN(A2162)=0,"",INDEX('Smelter Reference List'!$A:$A,MATCH($A2162,'Smelter Reference List'!$E:$E,0)))</f>
        <v/>
      </c>
      <c r="C2162" s="297" t="str">
        <f>IF(LEN(A2162)=0,"",INDEX('Smelter Reference List'!$C:$C,MATCH($A2162,'Smelter Reference List'!$E:$E,0)))</f>
        <v/>
      </c>
      <c r="D2162" s="161" t="str">
        <f ca="1">IF(ISERROR($S2162),"",OFFSET('Smelter Reference List'!$C$4,$S2162-4,0)&amp;"")</f>
        <v/>
      </c>
      <c r="E2162" s="161" t="str">
        <f ca="1">IF(ISERROR($S2162),"",OFFSET('Smelter Reference List'!$D$4,$S2162-4,0)&amp;"")</f>
        <v/>
      </c>
      <c r="F2162" s="161" t="str">
        <f ca="1">IF(ISERROR($S2162),"",OFFSET('Smelter Reference List'!$E$4,$S2162-4,0))</f>
        <v/>
      </c>
      <c r="G2162" s="161" t="str">
        <f ca="1">IF(C2162=$U$4,"Enter smelter details", IF(ISERROR($S2162),"",OFFSET('Smelter Reference List'!$F$4,$S2162-4,0)))</f>
        <v/>
      </c>
      <c r="H2162" s="247" t="str">
        <f ca="1">IF(ISERROR($S2162),"",OFFSET('Smelter Reference List'!$G$4,$S2162-4,0))</f>
        <v/>
      </c>
      <c r="I2162" s="248" t="str">
        <f ca="1">IF(ISERROR($S2162),"",OFFSET('Smelter Reference List'!$H$4,$S2162-4,0))</f>
        <v/>
      </c>
      <c r="J2162" s="248" t="str">
        <f ca="1">IF(ISERROR($S2162),"",OFFSET('Smelter Reference List'!$I$4,$S2162-4,0))</f>
        <v/>
      </c>
      <c r="K2162" s="245"/>
      <c r="L2162" s="245"/>
      <c r="M2162" s="245"/>
      <c r="N2162" s="245"/>
      <c r="O2162" s="245"/>
      <c r="P2162" s="245"/>
      <c r="Q2162" s="246"/>
      <c r="R2162" s="233"/>
      <c r="S2162" s="234" t="e">
        <f>IF(C2162="",NA(),MATCH($B2162&amp;$C2162,'Smelter Reference List'!$J:$J,0))</f>
        <v>#N/A</v>
      </c>
      <c r="T2162" s="235"/>
      <c r="U2162" s="235">
        <f t="shared" ca="1" si="66"/>
        <v>0</v>
      </c>
      <c r="V2162" s="235"/>
      <c r="W2162" s="235"/>
      <c r="Y2162" s="228" t="str">
        <f t="shared" si="67"/>
        <v/>
      </c>
    </row>
    <row r="2163" spans="1:25" s="228" customFormat="1" ht="20.25">
      <c r="A2163" s="257"/>
      <c r="B2163" s="232" t="str">
        <f>IF(LEN(A2163)=0,"",INDEX('Smelter Reference List'!$A:$A,MATCH($A2163,'Smelter Reference List'!$E:$E,0)))</f>
        <v/>
      </c>
      <c r="C2163" s="297" t="str">
        <f>IF(LEN(A2163)=0,"",INDEX('Smelter Reference List'!$C:$C,MATCH($A2163,'Smelter Reference List'!$E:$E,0)))</f>
        <v/>
      </c>
      <c r="D2163" s="161" t="str">
        <f ca="1">IF(ISERROR($S2163),"",OFFSET('Smelter Reference List'!$C$4,$S2163-4,0)&amp;"")</f>
        <v/>
      </c>
      <c r="E2163" s="161" t="str">
        <f ca="1">IF(ISERROR($S2163),"",OFFSET('Smelter Reference List'!$D$4,$S2163-4,0)&amp;"")</f>
        <v/>
      </c>
      <c r="F2163" s="161" t="str">
        <f ca="1">IF(ISERROR($S2163),"",OFFSET('Smelter Reference List'!$E$4,$S2163-4,0))</f>
        <v/>
      </c>
      <c r="G2163" s="161" t="str">
        <f ca="1">IF(C2163=$U$4,"Enter smelter details", IF(ISERROR($S2163),"",OFFSET('Smelter Reference List'!$F$4,$S2163-4,0)))</f>
        <v/>
      </c>
      <c r="H2163" s="247" t="str">
        <f ca="1">IF(ISERROR($S2163),"",OFFSET('Smelter Reference List'!$G$4,$S2163-4,0))</f>
        <v/>
      </c>
      <c r="I2163" s="248" t="str">
        <f ca="1">IF(ISERROR($S2163),"",OFFSET('Smelter Reference List'!$H$4,$S2163-4,0))</f>
        <v/>
      </c>
      <c r="J2163" s="248" t="str">
        <f ca="1">IF(ISERROR($S2163),"",OFFSET('Smelter Reference List'!$I$4,$S2163-4,0))</f>
        <v/>
      </c>
      <c r="K2163" s="245"/>
      <c r="L2163" s="245"/>
      <c r="M2163" s="245"/>
      <c r="N2163" s="245"/>
      <c r="O2163" s="245"/>
      <c r="P2163" s="245"/>
      <c r="Q2163" s="246"/>
      <c r="R2163" s="233"/>
      <c r="S2163" s="234" t="e">
        <f>IF(C2163="",NA(),MATCH($B2163&amp;$C2163,'Smelter Reference List'!$J:$J,0))</f>
        <v>#N/A</v>
      </c>
      <c r="T2163" s="235"/>
      <c r="U2163" s="235">
        <f t="shared" ca="1" si="66"/>
        <v>0</v>
      </c>
      <c r="V2163" s="235"/>
      <c r="W2163" s="235"/>
      <c r="Y2163" s="228" t="str">
        <f t="shared" si="67"/>
        <v/>
      </c>
    </row>
    <row r="2164" spans="1:25" s="228" customFormat="1" ht="20.25">
      <c r="A2164" s="257"/>
      <c r="B2164" s="232" t="str">
        <f>IF(LEN(A2164)=0,"",INDEX('Smelter Reference List'!$A:$A,MATCH($A2164,'Smelter Reference List'!$E:$E,0)))</f>
        <v/>
      </c>
      <c r="C2164" s="297" t="str">
        <f>IF(LEN(A2164)=0,"",INDEX('Smelter Reference List'!$C:$C,MATCH($A2164,'Smelter Reference List'!$E:$E,0)))</f>
        <v/>
      </c>
      <c r="D2164" s="161" t="str">
        <f ca="1">IF(ISERROR($S2164),"",OFFSET('Smelter Reference List'!$C$4,$S2164-4,0)&amp;"")</f>
        <v/>
      </c>
      <c r="E2164" s="161" t="str">
        <f ca="1">IF(ISERROR($S2164),"",OFFSET('Smelter Reference List'!$D$4,$S2164-4,0)&amp;"")</f>
        <v/>
      </c>
      <c r="F2164" s="161" t="str">
        <f ca="1">IF(ISERROR($S2164),"",OFFSET('Smelter Reference List'!$E$4,$S2164-4,0))</f>
        <v/>
      </c>
      <c r="G2164" s="161" t="str">
        <f ca="1">IF(C2164=$U$4,"Enter smelter details", IF(ISERROR($S2164),"",OFFSET('Smelter Reference List'!$F$4,$S2164-4,0)))</f>
        <v/>
      </c>
      <c r="H2164" s="247" t="str">
        <f ca="1">IF(ISERROR($S2164),"",OFFSET('Smelter Reference List'!$G$4,$S2164-4,0))</f>
        <v/>
      </c>
      <c r="I2164" s="248" t="str">
        <f ca="1">IF(ISERROR($S2164),"",OFFSET('Smelter Reference List'!$H$4,$S2164-4,0))</f>
        <v/>
      </c>
      <c r="J2164" s="248" t="str">
        <f ca="1">IF(ISERROR($S2164),"",OFFSET('Smelter Reference List'!$I$4,$S2164-4,0))</f>
        <v/>
      </c>
      <c r="K2164" s="245"/>
      <c r="L2164" s="245"/>
      <c r="M2164" s="245"/>
      <c r="N2164" s="245"/>
      <c r="O2164" s="245"/>
      <c r="P2164" s="245"/>
      <c r="Q2164" s="246"/>
      <c r="R2164" s="233"/>
      <c r="S2164" s="234" t="e">
        <f>IF(C2164="",NA(),MATCH($B2164&amp;$C2164,'Smelter Reference List'!$J:$J,0))</f>
        <v>#N/A</v>
      </c>
      <c r="T2164" s="235"/>
      <c r="U2164" s="235">
        <f t="shared" ca="1" si="66"/>
        <v>0</v>
      </c>
      <c r="V2164" s="235"/>
      <c r="W2164" s="235"/>
      <c r="Y2164" s="228" t="str">
        <f t="shared" si="67"/>
        <v/>
      </c>
    </row>
    <row r="2165" spans="1:25" s="228" customFormat="1" ht="20.25">
      <c r="A2165" s="257"/>
      <c r="B2165" s="232" t="str">
        <f>IF(LEN(A2165)=0,"",INDEX('Smelter Reference List'!$A:$A,MATCH($A2165,'Smelter Reference List'!$E:$E,0)))</f>
        <v/>
      </c>
      <c r="C2165" s="297" t="str">
        <f>IF(LEN(A2165)=0,"",INDEX('Smelter Reference List'!$C:$C,MATCH($A2165,'Smelter Reference List'!$E:$E,0)))</f>
        <v/>
      </c>
      <c r="D2165" s="161" t="str">
        <f ca="1">IF(ISERROR($S2165),"",OFFSET('Smelter Reference List'!$C$4,$S2165-4,0)&amp;"")</f>
        <v/>
      </c>
      <c r="E2165" s="161" t="str">
        <f ca="1">IF(ISERROR($S2165),"",OFFSET('Smelter Reference List'!$D$4,$S2165-4,0)&amp;"")</f>
        <v/>
      </c>
      <c r="F2165" s="161" t="str">
        <f ca="1">IF(ISERROR($S2165),"",OFFSET('Smelter Reference List'!$E$4,$S2165-4,0))</f>
        <v/>
      </c>
      <c r="G2165" s="161" t="str">
        <f ca="1">IF(C2165=$U$4,"Enter smelter details", IF(ISERROR($S2165),"",OFFSET('Smelter Reference List'!$F$4,$S2165-4,0)))</f>
        <v/>
      </c>
      <c r="H2165" s="247" t="str">
        <f ca="1">IF(ISERROR($S2165),"",OFFSET('Smelter Reference List'!$G$4,$S2165-4,0))</f>
        <v/>
      </c>
      <c r="I2165" s="248" t="str">
        <f ca="1">IF(ISERROR($S2165),"",OFFSET('Smelter Reference List'!$H$4,$S2165-4,0))</f>
        <v/>
      </c>
      <c r="J2165" s="248" t="str">
        <f ca="1">IF(ISERROR($S2165),"",OFFSET('Smelter Reference List'!$I$4,$S2165-4,0))</f>
        <v/>
      </c>
      <c r="K2165" s="245"/>
      <c r="L2165" s="245"/>
      <c r="M2165" s="245"/>
      <c r="N2165" s="245"/>
      <c r="O2165" s="245"/>
      <c r="P2165" s="245"/>
      <c r="Q2165" s="246"/>
      <c r="R2165" s="233"/>
      <c r="S2165" s="234" t="e">
        <f>IF(C2165="",NA(),MATCH($B2165&amp;$C2165,'Smelter Reference List'!$J:$J,0))</f>
        <v>#N/A</v>
      </c>
      <c r="T2165" s="235"/>
      <c r="U2165" s="235">
        <f t="shared" ca="1" si="66"/>
        <v>0</v>
      </c>
      <c r="V2165" s="235"/>
      <c r="W2165" s="235"/>
      <c r="Y2165" s="228" t="str">
        <f t="shared" si="67"/>
        <v/>
      </c>
    </row>
    <row r="2166" spans="1:25" s="228" customFormat="1" ht="20.25">
      <c r="A2166" s="257"/>
      <c r="B2166" s="232" t="str">
        <f>IF(LEN(A2166)=0,"",INDEX('Smelter Reference List'!$A:$A,MATCH($A2166,'Smelter Reference List'!$E:$E,0)))</f>
        <v/>
      </c>
      <c r="C2166" s="297" t="str">
        <f>IF(LEN(A2166)=0,"",INDEX('Smelter Reference List'!$C:$C,MATCH($A2166,'Smelter Reference List'!$E:$E,0)))</f>
        <v/>
      </c>
      <c r="D2166" s="161" t="str">
        <f ca="1">IF(ISERROR($S2166),"",OFFSET('Smelter Reference List'!$C$4,$S2166-4,0)&amp;"")</f>
        <v/>
      </c>
      <c r="E2166" s="161" t="str">
        <f ca="1">IF(ISERROR($S2166),"",OFFSET('Smelter Reference List'!$D$4,$S2166-4,0)&amp;"")</f>
        <v/>
      </c>
      <c r="F2166" s="161" t="str">
        <f ca="1">IF(ISERROR($S2166),"",OFFSET('Smelter Reference List'!$E$4,$S2166-4,0))</f>
        <v/>
      </c>
      <c r="G2166" s="161" t="str">
        <f ca="1">IF(C2166=$U$4,"Enter smelter details", IF(ISERROR($S2166),"",OFFSET('Smelter Reference List'!$F$4,$S2166-4,0)))</f>
        <v/>
      </c>
      <c r="H2166" s="247" t="str">
        <f ca="1">IF(ISERROR($S2166),"",OFFSET('Smelter Reference List'!$G$4,$S2166-4,0))</f>
        <v/>
      </c>
      <c r="I2166" s="248" t="str">
        <f ca="1">IF(ISERROR($S2166),"",OFFSET('Smelter Reference List'!$H$4,$S2166-4,0))</f>
        <v/>
      </c>
      <c r="J2166" s="248" t="str">
        <f ca="1">IF(ISERROR($S2166),"",OFFSET('Smelter Reference List'!$I$4,$S2166-4,0))</f>
        <v/>
      </c>
      <c r="K2166" s="245"/>
      <c r="L2166" s="245"/>
      <c r="M2166" s="245"/>
      <c r="N2166" s="245"/>
      <c r="O2166" s="245"/>
      <c r="P2166" s="245"/>
      <c r="Q2166" s="246"/>
      <c r="R2166" s="233"/>
      <c r="S2166" s="234" t="e">
        <f>IF(C2166="",NA(),MATCH($B2166&amp;$C2166,'Smelter Reference List'!$J:$J,0))</f>
        <v>#N/A</v>
      </c>
      <c r="T2166" s="235"/>
      <c r="U2166" s="235">
        <f t="shared" ca="1" si="66"/>
        <v>0</v>
      </c>
      <c r="V2166" s="235"/>
      <c r="W2166" s="235"/>
      <c r="Y2166" s="228" t="str">
        <f t="shared" si="67"/>
        <v/>
      </c>
    </row>
    <row r="2167" spans="1:25" s="228" customFormat="1" ht="20.25">
      <c r="A2167" s="257"/>
      <c r="B2167" s="232" t="str">
        <f>IF(LEN(A2167)=0,"",INDEX('Smelter Reference List'!$A:$A,MATCH($A2167,'Smelter Reference List'!$E:$E,0)))</f>
        <v/>
      </c>
      <c r="C2167" s="297" t="str">
        <f>IF(LEN(A2167)=0,"",INDEX('Smelter Reference List'!$C:$C,MATCH($A2167,'Smelter Reference List'!$E:$E,0)))</f>
        <v/>
      </c>
      <c r="D2167" s="161" t="str">
        <f ca="1">IF(ISERROR($S2167),"",OFFSET('Smelter Reference List'!$C$4,$S2167-4,0)&amp;"")</f>
        <v/>
      </c>
      <c r="E2167" s="161" t="str">
        <f ca="1">IF(ISERROR($S2167),"",OFFSET('Smelter Reference List'!$D$4,$S2167-4,0)&amp;"")</f>
        <v/>
      </c>
      <c r="F2167" s="161" t="str">
        <f ca="1">IF(ISERROR($S2167),"",OFFSET('Smelter Reference List'!$E$4,$S2167-4,0))</f>
        <v/>
      </c>
      <c r="G2167" s="161" t="str">
        <f ca="1">IF(C2167=$U$4,"Enter smelter details", IF(ISERROR($S2167),"",OFFSET('Smelter Reference List'!$F$4,$S2167-4,0)))</f>
        <v/>
      </c>
      <c r="H2167" s="247" t="str">
        <f ca="1">IF(ISERROR($S2167),"",OFFSET('Smelter Reference List'!$G$4,$S2167-4,0))</f>
        <v/>
      </c>
      <c r="I2167" s="248" t="str">
        <f ca="1">IF(ISERROR($S2167),"",OFFSET('Smelter Reference List'!$H$4,$S2167-4,0))</f>
        <v/>
      </c>
      <c r="J2167" s="248" t="str">
        <f ca="1">IF(ISERROR($S2167),"",OFFSET('Smelter Reference List'!$I$4,$S2167-4,0))</f>
        <v/>
      </c>
      <c r="K2167" s="245"/>
      <c r="L2167" s="245"/>
      <c r="M2167" s="245"/>
      <c r="N2167" s="245"/>
      <c r="O2167" s="245"/>
      <c r="P2167" s="245"/>
      <c r="Q2167" s="246"/>
      <c r="R2167" s="233"/>
      <c r="S2167" s="234" t="e">
        <f>IF(C2167="",NA(),MATCH($B2167&amp;$C2167,'Smelter Reference List'!$J:$J,0))</f>
        <v>#N/A</v>
      </c>
      <c r="T2167" s="235"/>
      <c r="U2167" s="235">
        <f t="shared" ca="1" si="66"/>
        <v>0</v>
      </c>
      <c r="V2167" s="235"/>
      <c r="W2167" s="235"/>
      <c r="Y2167" s="228" t="str">
        <f t="shared" si="67"/>
        <v/>
      </c>
    </row>
    <row r="2168" spans="1:25" s="228" customFormat="1" ht="20.25">
      <c r="A2168" s="257"/>
      <c r="B2168" s="232" t="str">
        <f>IF(LEN(A2168)=0,"",INDEX('Smelter Reference List'!$A:$A,MATCH($A2168,'Smelter Reference List'!$E:$E,0)))</f>
        <v/>
      </c>
      <c r="C2168" s="297" t="str">
        <f>IF(LEN(A2168)=0,"",INDEX('Smelter Reference List'!$C:$C,MATCH($A2168,'Smelter Reference List'!$E:$E,0)))</f>
        <v/>
      </c>
      <c r="D2168" s="161" t="str">
        <f ca="1">IF(ISERROR($S2168),"",OFFSET('Smelter Reference List'!$C$4,$S2168-4,0)&amp;"")</f>
        <v/>
      </c>
      <c r="E2168" s="161" t="str">
        <f ca="1">IF(ISERROR($S2168),"",OFFSET('Smelter Reference List'!$D$4,$S2168-4,0)&amp;"")</f>
        <v/>
      </c>
      <c r="F2168" s="161" t="str">
        <f ca="1">IF(ISERROR($S2168),"",OFFSET('Smelter Reference List'!$E$4,$S2168-4,0))</f>
        <v/>
      </c>
      <c r="G2168" s="161" t="str">
        <f ca="1">IF(C2168=$U$4,"Enter smelter details", IF(ISERROR($S2168),"",OFFSET('Smelter Reference List'!$F$4,$S2168-4,0)))</f>
        <v/>
      </c>
      <c r="H2168" s="247" t="str">
        <f ca="1">IF(ISERROR($S2168),"",OFFSET('Smelter Reference List'!$G$4,$S2168-4,0))</f>
        <v/>
      </c>
      <c r="I2168" s="248" t="str">
        <f ca="1">IF(ISERROR($S2168),"",OFFSET('Smelter Reference List'!$H$4,$S2168-4,0))</f>
        <v/>
      </c>
      <c r="J2168" s="248" t="str">
        <f ca="1">IF(ISERROR($S2168),"",OFFSET('Smelter Reference List'!$I$4,$S2168-4,0))</f>
        <v/>
      </c>
      <c r="K2168" s="245"/>
      <c r="L2168" s="245"/>
      <c r="M2168" s="245"/>
      <c r="N2168" s="245"/>
      <c r="O2168" s="245"/>
      <c r="P2168" s="245"/>
      <c r="Q2168" s="246"/>
      <c r="R2168" s="233"/>
      <c r="S2168" s="234" t="e">
        <f>IF(C2168="",NA(),MATCH($B2168&amp;$C2168,'Smelter Reference List'!$J:$J,0))</f>
        <v>#N/A</v>
      </c>
      <c r="T2168" s="235"/>
      <c r="U2168" s="235">
        <f t="shared" ca="1" si="66"/>
        <v>0</v>
      </c>
      <c r="V2168" s="235"/>
      <c r="W2168" s="235"/>
      <c r="Y2168" s="228" t="str">
        <f t="shared" si="67"/>
        <v/>
      </c>
    </row>
    <row r="2169" spans="1:25" s="228" customFormat="1" ht="20.25">
      <c r="A2169" s="257"/>
      <c r="B2169" s="232" t="str">
        <f>IF(LEN(A2169)=0,"",INDEX('Smelter Reference List'!$A:$A,MATCH($A2169,'Smelter Reference List'!$E:$E,0)))</f>
        <v/>
      </c>
      <c r="C2169" s="297" t="str">
        <f>IF(LEN(A2169)=0,"",INDEX('Smelter Reference List'!$C:$C,MATCH($A2169,'Smelter Reference List'!$E:$E,0)))</f>
        <v/>
      </c>
      <c r="D2169" s="161" t="str">
        <f ca="1">IF(ISERROR($S2169),"",OFFSET('Smelter Reference List'!$C$4,$S2169-4,0)&amp;"")</f>
        <v/>
      </c>
      <c r="E2169" s="161" t="str">
        <f ca="1">IF(ISERROR($S2169),"",OFFSET('Smelter Reference List'!$D$4,$S2169-4,0)&amp;"")</f>
        <v/>
      </c>
      <c r="F2169" s="161" t="str">
        <f ca="1">IF(ISERROR($S2169),"",OFFSET('Smelter Reference List'!$E$4,$S2169-4,0))</f>
        <v/>
      </c>
      <c r="G2169" s="161" t="str">
        <f ca="1">IF(C2169=$U$4,"Enter smelter details", IF(ISERROR($S2169),"",OFFSET('Smelter Reference List'!$F$4,$S2169-4,0)))</f>
        <v/>
      </c>
      <c r="H2169" s="247" t="str">
        <f ca="1">IF(ISERROR($S2169),"",OFFSET('Smelter Reference List'!$G$4,$S2169-4,0))</f>
        <v/>
      </c>
      <c r="I2169" s="248" t="str">
        <f ca="1">IF(ISERROR($S2169),"",OFFSET('Smelter Reference List'!$H$4,$S2169-4,0))</f>
        <v/>
      </c>
      <c r="J2169" s="248" t="str">
        <f ca="1">IF(ISERROR($S2169),"",OFFSET('Smelter Reference List'!$I$4,$S2169-4,0))</f>
        <v/>
      </c>
      <c r="K2169" s="245"/>
      <c r="L2169" s="245"/>
      <c r="M2169" s="245"/>
      <c r="N2169" s="245"/>
      <c r="O2169" s="245"/>
      <c r="P2169" s="245"/>
      <c r="Q2169" s="246"/>
      <c r="R2169" s="233"/>
      <c r="S2169" s="234" t="e">
        <f>IF(C2169="",NA(),MATCH($B2169&amp;$C2169,'Smelter Reference List'!$J:$J,0))</f>
        <v>#N/A</v>
      </c>
      <c r="T2169" s="235"/>
      <c r="U2169" s="235">
        <f t="shared" ca="1" si="66"/>
        <v>0</v>
      </c>
      <c r="V2169" s="235"/>
      <c r="W2169" s="235"/>
      <c r="Y2169" s="228" t="str">
        <f t="shared" si="67"/>
        <v/>
      </c>
    </row>
    <row r="2170" spans="1:25" s="228" customFormat="1" ht="20.25">
      <c r="A2170" s="257"/>
      <c r="B2170" s="232" t="str">
        <f>IF(LEN(A2170)=0,"",INDEX('Smelter Reference List'!$A:$A,MATCH($A2170,'Smelter Reference List'!$E:$E,0)))</f>
        <v/>
      </c>
      <c r="C2170" s="297" t="str">
        <f>IF(LEN(A2170)=0,"",INDEX('Smelter Reference List'!$C:$C,MATCH($A2170,'Smelter Reference List'!$E:$E,0)))</f>
        <v/>
      </c>
      <c r="D2170" s="161" t="str">
        <f ca="1">IF(ISERROR($S2170),"",OFFSET('Smelter Reference List'!$C$4,$S2170-4,0)&amp;"")</f>
        <v/>
      </c>
      <c r="E2170" s="161" t="str">
        <f ca="1">IF(ISERROR($S2170),"",OFFSET('Smelter Reference List'!$D$4,$S2170-4,0)&amp;"")</f>
        <v/>
      </c>
      <c r="F2170" s="161" t="str">
        <f ca="1">IF(ISERROR($S2170),"",OFFSET('Smelter Reference List'!$E$4,$S2170-4,0))</f>
        <v/>
      </c>
      <c r="G2170" s="161" t="str">
        <f ca="1">IF(C2170=$U$4,"Enter smelter details", IF(ISERROR($S2170),"",OFFSET('Smelter Reference List'!$F$4,$S2170-4,0)))</f>
        <v/>
      </c>
      <c r="H2170" s="247" t="str">
        <f ca="1">IF(ISERROR($S2170),"",OFFSET('Smelter Reference List'!$G$4,$S2170-4,0))</f>
        <v/>
      </c>
      <c r="I2170" s="248" t="str">
        <f ca="1">IF(ISERROR($S2170),"",OFFSET('Smelter Reference List'!$H$4,$S2170-4,0))</f>
        <v/>
      </c>
      <c r="J2170" s="248" t="str">
        <f ca="1">IF(ISERROR($S2170),"",OFFSET('Smelter Reference List'!$I$4,$S2170-4,0))</f>
        <v/>
      </c>
      <c r="K2170" s="245"/>
      <c r="L2170" s="245"/>
      <c r="M2170" s="245"/>
      <c r="N2170" s="245"/>
      <c r="O2170" s="245"/>
      <c r="P2170" s="245"/>
      <c r="Q2170" s="246"/>
      <c r="R2170" s="233"/>
      <c r="S2170" s="234" t="e">
        <f>IF(C2170="",NA(),MATCH($B2170&amp;$C2170,'Smelter Reference List'!$J:$J,0))</f>
        <v>#N/A</v>
      </c>
      <c r="T2170" s="235"/>
      <c r="U2170" s="235">
        <f t="shared" ca="1" si="66"/>
        <v>0</v>
      </c>
      <c r="V2170" s="235"/>
      <c r="W2170" s="235"/>
      <c r="Y2170" s="228" t="str">
        <f t="shared" si="67"/>
        <v/>
      </c>
    </row>
    <row r="2171" spans="1:25" s="228" customFormat="1" ht="20.25">
      <c r="A2171" s="257"/>
      <c r="B2171" s="232" t="str">
        <f>IF(LEN(A2171)=0,"",INDEX('Smelter Reference List'!$A:$A,MATCH($A2171,'Smelter Reference List'!$E:$E,0)))</f>
        <v/>
      </c>
      <c r="C2171" s="297" t="str">
        <f>IF(LEN(A2171)=0,"",INDEX('Smelter Reference List'!$C:$C,MATCH($A2171,'Smelter Reference List'!$E:$E,0)))</f>
        <v/>
      </c>
      <c r="D2171" s="161" t="str">
        <f ca="1">IF(ISERROR($S2171),"",OFFSET('Smelter Reference List'!$C$4,$S2171-4,0)&amp;"")</f>
        <v/>
      </c>
      <c r="E2171" s="161" t="str">
        <f ca="1">IF(ISERROR($S2171),"",OFFSET('Smelter Reference List'!$D$4,$S2171-4,0)&amp;"")</f>
        <v/>
      </c>
      <c r="F2171" s="161" t="str">
        <f ca="1">IF(ISERROR($S2171),"",OFFSET('Smelter Reference List'!$E$4,$S2171-4,0))</f>
        <v/>
      </c>
      <c r="G2171" s="161" t="str">
        <f ca="1">IF(C2171=$U$4,"Enter smelter details", IF(ISERROR($S2171),"",OFFSET('Smelter Reference List'!$F$4,$S2171-4,0)))</f>
        <v/>
      </c>
      <c r="H2171" s="247" t="str">
        <f ca="1">IF(ISERROR($S2171),"",OFFSET('Smelter Reference List'!$G$4,$S2171-4,0))</f>
        <v/>
      </c>
      <c r="I2171" s="248" t="str">
        <f ca="1">IF(ISERROR($S2171),"",OFFSET('Smelter Reference List'!$H$4,$S2171-4,0))</f>
        <v/>
      </c>
      <c r="J2171" s="248" t="str">
        <f ca="1">IF(ISERROR($S2171),"",OFFSET('Smelter Reference List'!$I$4,$S2171-4,0))</f>
        <v/>
      </c>
      <c r="K2171" s="245"/>
      <c r="L2171" s="245"/>
      <c r="M2171" s="245"/>
      <c r="N2171" s="245"/>
      <c r="O2171" s="245"/>
      <c r="P2171" s="245"/>
      <c r="Q2171" s="246"/>
      <c r="R2171" s="233"/>
      <c r="S2171" s="234" t="e">
        <f>IF(C2171="",NA(),MATCH($B2171&amp;$C2171,'Smelter Reference List'!$J:$J,0))</f>
        <v>#N/A</v>
      </c>
      <c r="T2171" s="235"/>
      <c r="U2171" s="235">
        <f t="shared" ca="1" si="66"/>
        <v>0</v>
      </c>
      <c r="V2171" s="235"/>
      <c r="W2171" s="235"/>
      <c r="Y2171" s="228" t="str">
        <f t="shared" si="67"/>
        <v/>
      </c>
    </row>
    <row r="2172" spans="1:25" s="228" customFormat="1" ht="20.25">
      <c r="A2172" s="257"/>
      <c r="B2172" s="232" t="str">
        <f>IF(LEN(A2172)=0,"",INDEX('Smelter Reference List'!$A:$A,MATCH($A2172,'Smelter Reference List'!$E:$E,0)))</f>
        <v/>
      </c>
      <c r="C2172" s="297" t="str">
        <f>IF(LEN(A2172)=0,"",INDEX('Smelter Reference List'!$C:$C,MATCH($A2172,'Smelter Reference List'!$E:$E,0)))</f>
        <v/>
      </c>
      <c r="D2172" s="161" t="str">
        <f ca="1">IF(ISERROR($S2172),"",OFFSET('Smelter Reference List'!$C$4,$S2172-4,0)&amp;"")</f>
        <v/>
      </c>
      <c r="E2172" s="161" t="str">
        <f ca="1">IF(ISERROR($S2172),"",OFFSET('Smelter Reference List'!$D$4,$S2172-4,0)&amp;"")</f>
        <v/>
      </c>
      <c r="F2172" s="161" t="str">
        <f ca="1">IF(ISERROR($S2172),"",OFFSET('Smelter Reference List'!$E$4,$S2172-4,0))</f>
        <v/>
      </c>
      <c r="G2172" s="161" t="str">
        <f ca="1">IF(C2172=$U$4,"Enter smelter details", IF(ISERROR($S2172),"",OFFSET('Smelter Reference List'!$F$4,$S2172-4,0)))</f>
        <v/>
      </c>
      <c r="H2172" s="247" t="str">
        <f ca="1">IF(ISERROR($S2172),"",OFFSET('Smelter Reference List'!$G$4,$S2172-4,0))</f>
        <v/>
      </c>
      <c r="I2172" s="248" t="str">
        <f ca="1">IF(ISERROR($S2172),"",OFFSET('Smelter Reference List'!$H$4,$S2172-4,0))</f>
        <v/>
      </c>
      <c r="J2172" s="248" t="str">
        <f ca="1">IF(ISERROR($S2172),"",OFFSET('Smelter Reference List'!$I$4,$S2172-4,0))</f>
        <v/>
      </c>
      <c r="K2172" s="245"/>
      <c r="L2172" s="245"/>
      <c r="M2172" s="245"/>
      <c r="N2172" s="245"/>
      <c r="O2172" s="245"/>
      <c r="P2172" s="245"/>
      <c r="Q2172" s="246"/>
      <c r="R2172" s="233"/>
      <c r="S2172" s="234" t="e">
        <f>IF(C2172="",NA(),MATCH($B2172&amp;$C2172,'Smelter Reference List'!$J:$J,0))</f>
        <v>#N/A</v>
      </c>
      <c r="T2172" s="235"/>
      <c r="U2172" s="235">
        <f t="shared" ca="1" si="66"/>
        <v>0</v>
      </c>
      <c r="V2172" s="235"/>
      <c r="W2172" s="235"/>
      <c r="Y2172" s="228" t="str">
        <f t="shared" si="67"/>
        <v/>
      </c>
    </row>
    <row r="2173" spans="1:25" s="228" customFormat="1" ht="20.25">
      <c r="A2173" s="257"/>
      <c r="B2173" s="232" t="str">
        <f>IF(LEN(A2173)=0,"",INDEX('Smelter Reference List'!$A:$A,MATCH($A2173,'Smelter Reference List'!$E:$E,0)))</f>
        <v/>
      </c>
      <c r="C2173" s="297" t="str">
        <f>IF(LEN(A2173)=0,"",INDEX('Smelter Reference List'!$C:$C,MATCH($A2173,'Smelter Reference List'!$E:$E,0)))</f>
        <v/>
      </c>
      <c r="D2173" s="161" t="str">
        <f ca="1">IF(ISERROR($S2173),"",OFFSET('Smelter Reference List'!$C$4,$S2173-4,0)&amp;"")</f>
        <v/>
      </c>
      <c r="E2173" s="161" t="str">
        <f ca="1">IF(ISERROR($S2173),"",OFFSET('Smelter Reference List'!$D$4,$S2173-4,0)&amp;"")</f>
        <v/>
      </c>
      <c r="F2173" s="161" t="str">
        <f ca="1">IF(ISERROR($S2173),"",OFFSET('Smelter Reference List'!$E$4,$S2173-4,0))</f>
        <v/>
      </c>
      <c r="G2173" s="161" t="str">
        <f ca="1">IF(C2173=$U$4,"Enter smelter details", IF(ISERROR($S2173),"",OFFSET('Smelter Reference List'!$F$4,$S2173-4,0)))</f>
        <v/>
      </c>
      <c r="H2173" s="247" t="str">
        <f ca="1">IF(ISERROR($S2173),"",OFFSET('Smelter Reference List'!$G$4,$S2173-4,0))</f>
        <v/>
      </c>
      <c r="I2173" s="248" t="str">
        <f ca="1">IF(ISERROR($S2173),"",OFFSET('Smelter Reference List'!$H$4,$S2173-4,0))</f>
        <v/>
      </c>
      <c r="J2173" s="248" t="str">
        <f ca="1">IF(ISERROR($S2173),"",OFFSET('Smelter Reference List'!$I$4,$S2173-4,0))</f>
        <v/>
      </c>
      <c r="K2173" s="245"/>
      <c r="L2173" s="245"/>
      <c r="M2173" s="245"/>
      <c r="N2173" s="245"/>
      <c r="O2173" s="245"/>
      <c r="P2173" s="245"/>
      <c r="Q2173" s="246"/>
      <c r="R2173" s="233"/>
      <c r="S2173" s="234" t="e">
        <f>IF(C2173="",NA(),MATCH($B2173&amp;$C2173,'Smelter Reference List'!$J:$J,0))</f>
        <v>#N/A</v>
      </c>
      <c r="T2173" s="235"/>
      <c r="U2173" s="235">
        <f t="shared" ca="1" si="66"/>
        <v>0</v>
      </c>
      <c r="V2173" s="235"/>
      <c r="W2173" s="235"/>
      <c r="Y2173" s="228" t="str">
        <f t="shared" si="67"/>
        <v/>
      </c>
    </row>
    <row r="2174" spans="1:25" s="228" customFormat="1" ht="20.25">
      <c r="A2174" s="257"/>
      <c r="B2174" s="232" t="str">
        <f>IF(LEN(A2174)=0,"",INDEX('Smelter Reference List'!$A:$A,MATCH($A2174,'Smelter Reference List'!$E:$E,0)))</f>
        <v/>
      </c>
      <c r="C2174" s="297" t="str">
        <f>IF(LEN(A2174)=0,"",INDEX('Smelter Reference List'!$C:$C,MATCH($A2174,'Smelter Reference List'!$E:$E,0)))</f>
        <v/>
      </c>
      <c r="D2174" s="161" t="str">
        <f ca="1">IF(ISERROR($S2174),"",OFFSET('Smelter Reference List'!$C$4,$S2174-4,0)&amp;"")</f>
        <v/>
      </c>
      <c r="E2174" s="161" t="str">
        <f ca="1">IF(ISERROR($S2174),"",OFFSET('Smelter Reference List'!$D$4,$S2174-4,0)&amp;"")</f>
        <v/>
      </c>
      <c r="F2174" s="161" t="str">
        <f ca="1">IF(ISERROR($S2174),"",OFFSET('Smelter Reference List'!$E$4,$S2174-4,0))</f>
        <v/>
      </c>
      <c r="G2174" s="161" t="str">
        <f ca="1">IF(C2174=$U$4,"Enter smelter details", IF(ISERROR($S2174),"",OFFSET('Smelter Reference List'!$F$4,$S2174-4,0)))</f>
        <v/>
      </c>
      <c r="H2174" s="247" t="str">
        <f ca="1">IF(ISERROR($S2174),"",OFFSET('Smelter Reference List'!$G$4,$S2174-4,0))</f>
        <v/>
      </c>
      <c r="I2174" s="248" t="str">
        <f ca="1">IF(ISERROR($S2174),"",OFFSET('Smelter Reference List'!$H$4,$S2174-4,0))</f>
        <v/>
      </c>
      <c r="J2174" s="248" t="str">
        <f ca="1">IF(ISERROR($S2174),"",OFFSET('Smelter Reference List'!$I$4,$S2174-4,0))</f>
        <v/>
      </c>
      <c r="K2174" s="245"/>
      <c r="L2174" s="245"/>
      <c r="M2174" s="245"/>
      <c r="N2174" s="245"/>
      <c r="O2174" s="245"/>
      <c r="P2174" s="245"/>
      <c r="Q2174" s="246"/>
      <c r="R2174" s="233"/>
      <c r="S2174" s="234" t="e">
        <f>IF(C2174="",NA(),MATCH($B2174&amp;$C2174,'Smelter Reference List'!$J:$J,0))</f>
        <v>#N/A</v>
      </c>
      <c r="T2174" s="235"/>
      <c r="U2174" s="235">
        <f t="shared" ca="1" si="66"/>
        <v>0</v>
      </c>
      <c r="V2174" s="235"/>
      <c r="W2174" s="235"/>
      <c r="Y2174" s="228" t="str">
        <f t="shared" si="67"/>
        <v/>
      </c>
    </row>
    <row r="2175" spans="1:25" s="228" customFormat="1" ht="20.25">
      <c r="A2175" s="257"/>
      <c r="B2175" s="232" t="str">
        <f>IF(LEN(A2175)=0,"",INDEX('Smelter Reference List'!$A:$A,MATCH($A2175,'Smelter Reference List'!$E:$E,0)))</f>
        <v/>
      </c>
      <c r="C2175" s="297" t="str">
        <f>IF(LEN(A2175)=0,"",INDEX('Smelter Reference List'!$C:$C,MATCH($A2175,'Smelter Reference List'!$E:$E,0)))</f>
        <v/>
      </c>
      <c r="D2175" s="161" t="str">
        <f ca="1">IF(ISERROR($S2175),"",OFFSET('Smelter Reference List'!$C$4,$S2175-4,0)&amp;"")</f>
        <v/>
      </c>
      <c r="E2175" s="161" t="str">
        <f ca="1">IF(ISERROR($S2175),"",OFFSET('Smelter Reference List'!$D$4,$S2175-4,0)&amp;"")</f>
        <v/>
      </c>
      <c r="F2175" s="161" t="str">
        <f ca="1">IF(ISERROR($S2175),"",OFFSET('Smelter Reference List'!$E$4,$S2175-4,0))</f>
        <v/>
      </c>
      <c r="G2175" s="161" t="str">
        <f ca="1">IF(C2175=$U$4,"Enter smelter details", IF(ISERROR($S2175),"",OFFSET('Smelter Reference List'!$F$4,$S2175-4,0)))</f>
        <v/>
      </c>
      <c r="H2175" s="247" t="str">
        <f ca="1">IF(ISERROR($S2175),"",OFFSET('Smelter Reference List'!$G$4,$S2175-4,0))</f>
        <v/>
      </c>
      <c r="I2175" s="248" t="str">
        <f ca="1">IF(ISERROR($S2175),"",OFFSET('Smelter Reference List'!$H$4,$S2175-4,0))</f>
        <v/>
      </c>
      <c r="J2175" s="248" t="str">
        <f ca="1">IF(ISERROR($S2175),"",OFFSET('Smelter Reference List'!$I$4,$S2175-4,0))</f>
        <v/>
      </c>
      <c r="K2175" s="245"/>
      <c r="L2175" s="245"/>
      <c r="M2175" s="245"/>
      <c r="N2175" s="245"/>
      <c r="O2175" s="245"/>
      <c r="P2175" s="245"/>
      <c r="Q2175" s="246"/>
      <c r="R2175" s="233"/>
      <c r="S2175" s="234" t="e">
        <f>IF(C2175="",NA(),MATCH($B2175&amp;$C2175,'Smelter Reference List'!$J:$J,0))</f>
        <v>#N/A</v>
      </c>
      <c r="T2175" s="235"/>
      <c r="U2175" s="235">
        <f t="shared" ca="1" si="66"/>
        <v>0</v>
      </c>
      <c r="V2175" s="235"/>
      <c r="W2175" s="235"/>
      <c r="Y2175" s="228" t="str">
        <f t="shared" si="67"/>
        <v/>
      </c>
    </row>
    <row r="2176" spans="1:25" s="228" customFormat="1" ht="20.25">
      <c r="A2176" s="257"/>
      <c r="B2176" s="232" t="str">
        <f>IF(LEN(A2176)=0,"",INDEX('Smelter Reference List'!$A:$A,MATCH($A2176,'Smelter Reference List'!$E:$E,0)))</f>
        <v/>
      </c>
      <c r="C2176" s="297" t="str">
        <f>IF(LEN(A2176)=0,"",INDEX('Smelter Reference List'!$C:$C,MATCH($A2176,'Smelter Reference List'!$E:$E,0)))</f>
        <v/>
      </c>
      <c r="D2176" s="161" t="str">
        <f ca="1">IF(ISERROR($S2176),"",OFFSET('Smelter Reference List'!$C$4,$S2176-4,0)&amp;"")</f>
        <v/>
      </c>
      <c r="E2176" s="161" t="str">
        <f ca="1">IF(ISERROR($S2176),"",OFFSET('Smelter Reference List'!$D$4,$S2176-4,0)&amp;"")</f>
        <v/>
      </c>
      <c r="F2176" s="161" t="str">
        <f ca="1">IF(ISERROR($S2176),"",OFFSET('Smelter Reference List'!$E$4,$S2176-4,0))</f>
        <v/>
      </c>
      <c r="G2176" s="161" t="str">
        <f ca="1">IF(C2176=$U$4,"Enter smelter details", IF(ISERROR($S2176),"",OFFSET('Smelter Reference List'!$F$4,$S2176-4,0)))</f>
        <v/>
      </c>
      <c r="H2176" s="247" t="str">
        <f ca="1">IF(ISERROR($S2176),"",OFFSET('Smelter Reference List'!$G$4,$S2176-4,0))</f>
        <v/>
      </c>
      <c r="I2176" s="248" t="str">
        <f ca="1">IF(ISERROR($S2176),"",OFFSET('Smelter Reference List'!$H$4,$S2176-4,0))</f>
        <v/>
      </c>
      <c r="J2176" s="248" t="str">
        <f ca="1">IF(ISERROR($S2176),"",OFFSET('Smelter Reference List'!$I$4,$S2176-4,0))</f>
        <v/>
      </c>
      <c r="K2176" s="245"/>
      <c r="L2176" s="245"/>
      <c r="M2176" s="245"/>
      <c r="N2176" s="245"/>
      <c r="O2176" s="245"/>
      <c r="P2176" s="245"/>
      <c r="Q2176" s="246"/>
      <c r="R2176" s="233"/>
      <c r="S2176" s="234" t="e">
        <f>IF(C2176="",NA(),MATCH($B2176&amp;$C2176,'Smelter Reference List'!$J:$J,0))</f>
        <v>#N/A</v>
      </c>
      <c r="T2176" s="235"/>
      <c r="U2176" s="235">
        <f t="shared" ca="1" si="66"/>
        <v>0</v>
      </c>
      <c r="V2176" s="235"/>
      <c r="W2176" s="235"/>
      <c r="Y2176" s="228" t="str">
        <f t="shared" si="67"/>
        <v/>
      </c>
    </row>
    <row r="2177" spans="1:25" s="228" customFormat="1" ht="20.25">
      <c r="A2177" s="257"/>
      <c r="B2177" s="232" t="str">
        <f>IF(LEN(A2177)=0,"",INDEX('Smelter Reference List'!$A:$A,MATCH($A2177,'Smelter Reference List'!$E:$E,0)))</f>
        <v/>
      </c>
      <c r="C2177" s="297" t="str">
        <f>IF(LEN(A2177)=0,"",INDEX('Smelter Reference List'!$C:$C,MATCH($A2177,'Smelter Reference List'!$E:$E,0)))</f>
        <v/>
      </c>
      <c r="D2177" s="161" t="str">
        <f ca="1">IF(ISERROR($S2177),"",OFFSET('Smelter Reference List'!$C$4,$S2177-4,0)&amp;"")</f>
        <v/>
      </c>
      <c r="E2177" s="161" t="str">
        <f ca="1">IF(ISERROR($S2177),"",OFFSET('Smelter Reference List'!$D$4,$S2177-4,0)&amp;"")</f>
        <v/>
      </c>
      <c r="F2177" s="161" t="str">
        <f ca="1">IF(ISERROR($S2177),"",OFFSET('Smelter Reference List'!$E$4,$S2177-4,0))</f>
        <v/>
      </c>
      <c r="G2177" s="161" t="str">
        <f ca="1">IF(C2177=$U$4,"Enter smelter details", IF(ISERROR($S2177),"",OFFSET('Smelter Reference List'!$F$4,$S2177-4,0)))</f>
        <v/>
      </c>
      <c r="H2177" s="247" t="str">
        <f ca="1">IF(ISERROR($S2177),"",OFFSET('Smelter Reference List'!$G$4,$S2177-4,0))</f>
        <v/>
      </c>
      <c r="I2177" s="248" t="str">
        <f ca="1">IF(ISERROR($S2177),"",OFFSET('Smelter Reference List'!$H$4,$S2177-4,0))</f>
        <v/>
      </c>
      <c r="J2177" s="248" t="str">
        <f ca="1">IF(ISERROR($S2177),"",OFFSET('Smelter Reference List'!$I$4,$S2177-4,0))</f>
        <v/>
      </c>
      <c r="K2177" s="245"/>
      <c r="L2177" s="245"/>
      <c r="M2177" s="245"/>
      <c r="N2177" s="245"/>
      <c r="O2177" s="245"/>
      <c r="P2177" s="245"/>
      <c r="Q2177" s="246"/>
      <c r="R2177" s="233"/>
      <c r="S2177" s="234" t="e">
        <f>IF(C2177="",NA(),MATCH($B2177&amp;$C2177,'Smelter Reference List'!$J:$J,0))</f>
        <v>#N/A</v>
      </c>
      <c r="T2177" s="235"/>
      <c r="U2177" s="235">
        <f t="shared" ca="1" si="66"/>
        <v>0</v>
      </c>
      <c r="V2177" s="235"/>
      <c r="W2177" s="235"/>
      <c r="Y2177" s="228" t="str">
        <f t="shared" si="67"/>
        <v/>
      </c>
    </row>
    <row r="2178" spans="1:25" s="228" customFormat="1" ht="20.25">
      <c r="A2178" s="257"/>
      <c r="B2178" s="232" t="str">
        <f>IF(LEN(A2178)=0,"",INDEX('Smelter Reference List'!$A:$A,MATCH($A2178,'Smelter Reference List'!$E:$E,0)))</f>
        <v/>
      </c>
      <c r="C2178" s="297" t="str">
        <f>IF(LEN(A2178)=0,"",INDEX('Smelter Reference List'!$C:$C,MATCH($A2178,'Smelter Reference List'!$E:$E,0)))</f>
        <v/>
      </c>
      <c r="D2178" s="161" t="str">
        <f ca="1">IF(ISERROR($S2178),"",OFFSET('Smelter Reference List'!$C$4,$S2178-4,0)&amp;"")</f>
        <v/>
      </c>
      <c r="E2178" s="161" t="str">
        <f ca="1">IF(ISERROR($S2178),"",OFFSET('Smelter Reference List'!$D$4,$S2178-4,0)&amp;"")</f>
        <v/>
      </c>
      <c r="F2178" s="161" t="str">
        <f ca="1">IF(ISERROR($S2178),"",OFFSET('Smelter Reference List'!$E$4,$S2178-4,0))</f>
        <v/>
      </c>
      <c r="G2178" s="161" t="str">
        <f ca="1">IF(C2178=$U$4,"Enter smelter details", IF(ISERROR($S2178),"",OFFSET('Smelter Reference List'!$F$4,$S2178-4,0)))</f>
        <v/>
      </c>
      <c r="H2178" s="247" t="str">
        <f ca="1">IF(ISERROR($S2178),"",OFFSET('Smelter Reference List'!$G$4,$S2178-4,0))</f>
        <v/>
      </c>
      <c r="I2178" s="248" t="str">
        <f ca="1">IF(ISERROR($S2178),"",OFFSET('Smelter Reference List'!$H$4,$S2178-4,0))</f>
        <v/>
      </c>
      <c r="J2178" s="248" t="str">
        <f ca="1">IF(ISERROR($S2178),"",OFFSET('Smelter Reference List'!$I$4,$S2178-4,0))</f>
        <v/>
      </c>
      <c r="K2178" s="245"/>
      <c r="L2178" s="245"/>
      <c r="M2178" s="245"/>
      <c r="N2178" s="245"/>
      <c r="O2178" s="245"/>
      <c r="P2178" s="245"/>
      <c r="Q2178" s="246"/>
      <c r="R2178" s="233"/>
      <c r="S2178" s="234" t="e">
        <f>IF(C2178="",NA(),MATCH($B2178&amp;$C2178,'Smelter Reference List'!$J:$J,0))</f>
        <v>#N/A</v>
      </c>
      <c r="T2178" s="235"/>
      <c r="U2178" s="235">
        <f t="shared" ca="1" si="66"/>
        <v>0</v>
      </c>
      <c r="V2178" s="235"/>
      <c r="W2178" s="235"/>
      <c r="Y2178" s="228" t="str">
        <f t="shared" si="67"/>
        <v/>
      </c>
    </row>
    <row r="2179" spans="1:25" s="228" customFormat="1" ht="20.25">
      <c r="A2179" s="257"/>
      <c r="B2179" s="232" t="str">
        <f>IF(LEN(A2179)=0,"",INDEX('Smelter Reference List'!$A:$A,MATCH($A2179,'Smelter Reference List'!$E:$E,0)))</f>
        <v/>
      </c>
      <c r="C2179" s="297" t="str">
        <f>IF(LEN(A2179)=0,"",INDEX('Smelter Reference List'!$C:$C,MATCH($A2179,'Smelter Reference List'!$E:$E,0)))</f>
        <v/>
      </c>
      <c r="D2179" s="161" t="str">
        <f ca="1">IF(ISERROR($S2179),"",OFFSET('Smelter Reference List'!$C$4,$S2179-4,0)&amp;"")</f>
        <v/>
      </c>
      <c r="E2179" s="161" t="str">
        <f ca="1">IF(ISERROR($S2179),"",OFFSET('Smelter Reference List'!$D$4,$S2179-4,0)&amp;"")</f>
        <v/>
      </c>
      <c r="F2179" s="161" t="str">
        <f ca="1">IF(ISERROR($S2179),"",OFFSET('Smelter Reference List'!$E$4,$S2179-4,0))</f>
        <v/>
      </c>
      <c r="G2179" s="161" t="str">
        <f ca="1">IF(C2179=$U$4,"Enter smelter details", IF(ISERROR($S2179),"",OFFSET('Smelter Reference List'!$F$4,$S2179-4,0)))</f>
        <v/>
      </c>
      <c r="H2179" s="247" t="str">
        <f ca="1">IF(ISERROR($S2179),"",OFFSET('Smelter Reference List'!$G$4,$S2179-4,0))</f>
        <v/>
      </c>
      <c r="I2179" s="248" t="str">
        <f ca="1">IF(ISERROR($S2179),"",OFFSET('Smelter Reference List'!$H$4,$S2179-4,0))</f>
        <v/>
      </c>
      <c r="J2179" s="248" t="str">
        <f ca="1">IF(ISERROR($S2179),"",OFFSET('Smelter Reference List'!$I$4,$S2179-4,0))</f>
        <v/>
      </c>
      <c r="K2179" s="245"/>
      <c r="L2179" s="245"/>
      <c r="M2179" s="245"/>
      <c r="N2179" s="245"/>
      <c r="O2179" s="245"/>
      <c r="P2179" s="245"/>
      <c r="Q2179" s="246"/>
      <c r="R2179" s="233"/>
      <c r="S2179" s="234" t="e">
        <f>IF(C2179="",NA(),MATCH($B2179&amp;$C2179,'Smelter Reference List'!$J:$J,0))</f>
        <v>#N/A</v>
      </c>
      <c r="T2179" s="235"/>
      <c r="U2179" s="235">
        <f t="shared" ca="1" si="66"/>
        <v>0</v>
      </c>
      <c r="V2179" s="235"/>
      <c r="W2179" s="235"/>
      <c r="Y2179" s="228" t="str">
        <f t="shared" si="67"/>
        <v/>
      </c>
    </row>
    <row r="2180" spans="1:25" s="228" customFormat="1" ht="20.25">
      <c r="A2180" s="257"/>
      <c r="B2180" s="232" t="str">
        <f>IF(LEN(A2180)=0,"",INDEX('Smelter Reference List'!$A:$A,MATCH($A2180,'Smelter Reference List'!$E:$E,0)))</f>
        <v/>
      </c>
      <c r="C2180" s="297" t="str">
        <f>IF(LEN(A2180)=0,"",INDEX('Smelter Reference List'!$C:$C,MATCH($A2180,'Smelter Reference List'!$E:$E,0)))</f>
        <v/>
      </c>
      <c r="D2180" s="161" t="str">
        <f ca="1">IF(ISERROR($S2180),"",OFFSET('Smelter Reference List'!$C$4,$S2180-4,0)&amp;"")</f>
        <v/>
      </c>
      <c r="E2180" s="161" t="str">
        <f ca="1">IF(ISERROR($S2180),"",OFFSET('Smelter Reference List'!$D$4,$S2180-4,0)&amp;"")</f>
        <v/>
      </c>
      <c r="F2180" s="161" t="str">
        <f ca="1">IF(ISERROR($S2180),"",OFFSET('Smelter Reference List'!$E$4,$S2180-4,0))</f>
        <v/>
      </c>
      <c r="G2180" s="161" t="str">
        <f ca="1">IF(C2180=$U$4,"Enter smelter details", IF(ISERROR($S2180),"",OFFSET('Smelter Reference List'!$F$4,$S2180-4,0)))</f>
        <v/>
      </c>
      <c r="H2180" s="247" t="str">
        <f ca="1">IF(ISERROR($S2180),"",OFFSET('Smelter Reference List'!$G$4,$S2180-4,0))</f>
        <v/>
      </c>
      <c r="I2180" s="248" t="str">
        <f ca="1">IF(ISERROR($S2180),"",OFFSET('Smelter Reference List'!$H$4,$S2180-4,0))</f>
        <v/>
      </c>
      <c r="J2180" s="248" t="str">
        <f ca="1">IF(ISERROR($S2180),"",OFFSET('Smelter Reference List'!$I$4,$S2180-4,0))</f>
        <v/>
      </c>
      <c r="K2180" s="245"/>
      <c r="L2180" s="245"/>
      <c r="M2180" s="245"/>
      <c r="N2180" s="245"/>
      <c r="O2180" s="245"/>
      <c r="P2180" s="245"/>
      <c r="Q2180" s="246"/>
      <c r="R2180" s="233"/>
      <c r="S2180" s="234" t="e">
        <f>IF(C2180="",NA(),MATCH($B2180&amp;$C2180,'Smelter Reference List'!$J:$J,0))</f>
        <v>#N/A</v>
      </c>
      <c r="T2180" s="235"/>
      <c r="U2180" s="235">
        <f t="shared" ca="1" si="66"/>
        <v>0</v>
      </c>
      <c r="V2180" s="235"/>
      <c r="W2180" s="235"/>
      <c r="Y2180" s="228" t="str">
        <f t="shared" si="67"/>
        <v/>
      </c>
    </row>
    <row r="2181" spans="1:25" s="228" customFormat="1" ht="20.25">
      <c r="A2181" s="257"/>
      <c r="B2181" s="232" t="str">
        <f>IF(LEN(A2181)=0,"",INDEX('Smelter Reference List'!$A:$A,MATCH($A2181,'Smelter Reference List'!$E:$E,0)))</f>
        <v/>
      </c>
      <c r="C2181" s="297" t="str">
        <f>IF(LEN(A2181)=0,"",INDEX('Smelter Reference List'!$C:$C,MATCH($A2181,'Smelter Reference List'!$E:$E,0)))</f>
        <v/>
      </c>
      <c r="D2181" s="161" t="str">
        <f ca="1">IF(ISERROR($S2181),"",OFFSET('Smelter Reference List'!$C$4,$S2181-4,0)&amp;"")</f>
        <v/>
      </c>
      <c r="E2181" s="161" t="str">
        <f ca="1">IF(ISERROR($S2181),"",OFFSET('Smelter Reference List'!$D$4,$S2181-4,0)&amp;"")</f>
        <v/>
      </c>
      <c r="F2181" s="161" t="str">
        <f ca="1">IF(ISERROR($S2181),"",OFFSET('Smelter Reference List'!$E$4,$S2181-4,0))</f>
        <v/>
      </c>
      <c r="G2181" s="161" t="str">
        <f ca="1">IF(C2181=$U$4,"Enter smelter details", IF(ISERROR($S2181),"",OFFSET('Smelter Reference List'!$F$4,$S2181-4,0)))</f>
        <v/>
      </c>
      <c r="H2181" s="247" t="str">
        <f ca="1">IF(ISERROR($S2181),"",OFFSET('Smelter Reference List'!$G$4,$S2181-4,0))</f>
        <v/>
      </c>
      <c r="I2181" s="248" t="str">
        <f ca="1">IF(ISERROR($S2181),"",OFFSET('Smelter Reference List'!$H$4,$S2181-4,0))</f>
        <v/>
      </c>
      <c r="J2181" s="248" t="str">
        <f ca="1">IF(ISERROR($S2181),"",OFFSET('Smelter Reference List'!$I$4,$S2181-4,0))</f>
        <v/>
      </c>
      <c r="K2181" s="245"/>
      <c r="L2181" s="245"/>
      <c r="M2181" s="245"/>
      <c r="N2181" s="245"/>
      <c r="O2181" s="245"/>
      <c r="P2181" s="245"/>
      <c r="Q2181" s="246"/>
      <c r="R2181" s="233"/>
      <c r="S2181" s="234" t="e">
        <f>IF(C2181="",NA(),MATCH($B2181&amp;$C2181,'Smelter Reference List'!$J:$J,0))</f>
        <v>#N/A</v>
      </c>
      <c r="T2181" s="235"/>
      <c r="U2181" s="235">
        <f t="shared" ca="1" si="66"/>
        <v>0</v>
      </c>
      <c r="V2181" s="235"/>
      <c r="W2181" s="235"/>
      <c r="Y2181" s="228" t="str">
        <f t="shared" si="67"/>
        <v/>
      </c>
    </row>
    <row r="2182" spans="1:25" s="228" customFormat="1" ht="20.25">
      <c r="A2182" s="257"/>
      <c r="B2182" s="232" t="str">
        <f>IF(LEN(A2182)=0,"",INDEX('Smelter Reference List'!$A:$A,MATCH($A2182,'Smelter Reference List'!$E:$E,0)))</f>
        <v/>
      </c>
      <c r="C2182" s="297" t="str">
        <f>IF(LEN(A2182)=0,"",INDEX('Smelter Reference List'!$C:$C,MATCH($A2182,'Smelter Reference List'!$E:$E,0)))</f>
        <v/>
      </c>
      <c r="D2182" s="161" t="str">
        <f ca="1">IF(ISERROR($S2182),"",OFFSET('Smelter Reference List'!$C$4,$S2182-4,0)&amp;"")</f>
        <v/>
      </c>
      <c r="E2182" s="161" t="str">
        <f ca="1">IF(ISERROR($S2182),"",OFFSET('Smelter Reference List'!$D$4,$S2182-4,0)&amp;"")</f>
        <v/>
      </c>
      <c r="F2182" s="161" t="str">
        <f ca="1">IF(ISERROR($S2182),"",OFFSET('Smelter Reference List'!$E$4,$S2182-4,0))</f>
        <v/>
      </c>
      <c r="G2182" s="161" t="str">
        <f ca="1">IF(C2182=$U$4,"Enter smelter details", IF(ISERROR($S2182),"",OFFSET('Smelter Reference List'!$F$4,$S2182-4,0)))</f>
        <v/>
      </c>
      <c r="H2182" s="247" t="str">
        <f ca="1">IF(ISERROR($S2182),"",OFFSET('Smelter Reference List'!$G$4,$S2182-4,0))</f>
        <v/>
      </c>
      <c r="I2182" s="248" t="str">
        <f ca="1">IF(ISERROR($S2182),"",OFFSET('Smelter Reference List'!$H$4,$S2182-4,0))</f>
        <v/>
      </c>
      <c r="J2182" s="248" t="str">
        <f ca="1">IF(ISERROR($S2182),"",OFFSET('Smelter Reference List'!$I$4,$S2182-4,0))</f>
        <v/>
      </c>
      <c r="K2182" s="245"/>
      <c r="L2182" s="245"/>
      <c r="M2182" s="245"/>
      <c r="N2182" s="245"/>
      <c r="O2182" s="245"/>
      <c r="P2182" s="245"/>
      <c r="Q2182" s="246"/>
      <c r="R2182" s="233"/>
      <c r="S2182" s="234" t="e">
        <f>IF(C2182="",NA(),MATCH($B2182&amp;$C2182,'Smelter Reference List'!$J:$J,0))</f>
        <v>#N/A</v>
      </c>
      <c r="T2182" s="235"/>
      <c r="U2182" s="235">
        <f t="shared" ref="U2182:U2245" ca="1" si="68">IF(AND(C2182="Smelter not listed",OR(LEN(D2182)=0,LEN(E2182)=0)),1,0)</f>
        <v>0</v>
      </c>
      <c r="V2182" s="235"/>
      <c r="W2182" s="235"/>
      <c r="Y2182" s="228" t="str">
        <f t="shared" ref="Y2182:Y2245" si="69">B2182&amp;C2182</f>
        <v/>
      </c>
    </row>
    <row r="2183" spans="1:25" s="228" customFormat="1" ht="20.25">
      <c r="A2183" s="257"/>
      <c r="B2183" s="232" t="str">
        <f>IF(LEN(A2183)=0,"",INDEX('Smelter Reference List'!$A:$A,MATCH($A2183,'Smelter Reference List'!$E:$E,0)))</f>
        <v/>
      </c>
      <c r="C2183" s="297" t="str">
        <f>IF(LEN(A2183)=0,"",INDEX('Smelter Reference List'!$C:$C,MATCH($A2183,'Smelter Reference List'!$E:$E,0)))</f>
        <v/>
      </c>
      <c r="D2183" s="161" t="str">
        <f ca="1">IF(ISERROR($S2183),"",OFFSET('Smelter Reference List'!$C$4,$S2183-4,0)&amp;"")</f>
        <v/>
      </c>
      <c r="E2183" s="161" t="str">
        <f ca="1">IF(ISERROR($S2183),"",OFFSET('Smelter Reference List'!$D$4,$S2183-4,0)&amp;"")</f>
        <v/>
      </c>
      <c r="F2183" s="161" t="str">
        <f ca="1">IF(ISERROR($S2183),"",OFFSET('Smelter Reference List'!$E$4,$S2183-4,0))</f>
        <v/>
      </c>
      <c r="G2183" s="161" t="str">
        <f ca="1">IF(C2183=$U$4,"Enter smelter details", IF(ISERROR($S2183),"",OFFSET('Smelter Reference List'!$F$4,$S2183-4,0)))</f>
        <v/>
      </c>
      <c r="H2183" s="247" t="str">
        <f ca="1">IF(ISERROR($S2183),"",OFFSET('Smelter Reference List'!$G$4,$S2183-4,0))</f>
        <v/>
      </c>
      <c r="I2183" s="248" t="str">
        <f ca="1">IF(ISERROR($S2183),"",OFFSET('Smelter Reference List'!$H$4,$S2183-4,0))</f>
        <v/>
      </c>
      <c r="J2183" s="248" t="str">
        <f ca="1">IF(ISERROR($S2183),"",OFFSET('Smelter Reference List'!$I$4,$S2183-4,0))</f>
        <v/>
      </c>
      <c r="K2183" s="245"/>
      <c r="L2183" s="245"/>
      <c r="M2183" s="245"/>
      <c r="N2183" s="245"/>
      <c r="O2183" s="245"/>
      <c r="P2183" s="245"/>
      <c r="Q2183" s="246"/>
      <c r="R2183" s="233"/>
      <c r="S2183" s="234" t="e">
        <f>IF(C2183="",NA(),MATCH($B2183&amp;$C2183,'Smelter Reference List'!$J:$J,0))</f>
        <v>#N/A</v>
      </c>
      <c r="T2183" s="235"/>
      <c r="U2183" s="235">
        <f t="shared" ca="1" si="68"/>
        <v>0</v>
      </c>
      <c r="V2183" s="235"/>
      <c r="W2183" s="235"/>
      <c r="Y2183" s="228" t="str">
        <f t="shared" si="69"/>
        <v/>
      </c>
    </row>
    <row r="2184" spans="1:25" s="228" customFormat="1" ht="20.25">
      <c r="A2184" s="257"/>
      <c r="B2184" s="232" t="str">
        <f>IF(LEN(A2184)=0,"",INDEX('Smelter Reference List'!$A:$A,MATCH($A2184,'Smelter Reference List'!$E:$E,0)))</f>
        <v/>
      </c>
      <c r="C2184" s="297" t="str">
        <f>IF(LEN(A2184)=0,"",INDEX('Smelter Reference List'!$C:$C,MATCH($A2184,'Smelter Reference List'!$E:$E,0)))</f>
        <v/>
      </c>
      <c r="D2184" s="161" t="str">
        <f ca="1">IF(ISERROR($S2184),"",OFFSET('Smelter Reference List'!$C$4,$S2184-4,0)&amp;"")</f>
        <v/>
      </c>
      <c r="E2184" s="161" t="str">
        <f ca="1">IF(ISERROR($S2184),"",OFFSET('Smelter Reference List'!$D$4,$S2184-4,0)&amp;"")</f>
        <v/>
      </c>
      <c r="F2184" s="161" t="str">
        <f ca="1">IF(ISERROR($S2184),"",OFFSET('Smelter Reference List'!$E$4,$S2184-4,0))</f>
        <v/>
      </c>
      <c r="G2184" s="161" t="str">
        <f ca="1">IF(C2184=$U$4,"Enter smelter details", IF(ISERROR($S2184),"",OFFSET('Smelter Reference List'!$F$4,$S2184-4,0)))</f>
        <v/>
      </c>
      <c r="H2184" s="247" t="str">
        <f ca="1">IF(ISERROR($S2184),"",OFFSET('Smelter Reference List'!$G$4,$S2184-4,0))</f>
        <v/>
      </c>
      <c r="I2184" s="248" t="str">
        <f ca="1">IF(ISERROR($S2184),"",OFFSET('Smelter Reference List'!$H$4,$S2184-4,0))</f>
        <v/>
      </c>
      <c r="J2184" s="248" t="str">
        <f ca="1">IF(ISERROR($S2184),"",OFFSET('Smelter Reference List'!$I$4,$S2184-4,0))</f>
        <v/>
      </c>
      <c r="K2184" s="245"/>
      <c r="L2184" s="245"/>
      <c r="M2184" s="245"/>
      <c r="N2184" s="245"/>
      <c r="O2184" s="245"/>
      <c r="P2184" s="245"/>
      <c r="Q2184" s="246"/>
      <c r="R2184" s="233"/>
      <c r="S2184" s="234" t="e">
        <f>IF(C2184="",NA(),MATCH($B2184&amp;$C2184,'Smelter Reference List'!$J:$J,0))</f>
        <v>#N/A</v>
      </c>
      <c r="T2184" s="235"/>
      <c r="U2184" s="235">
        <f t="shared" ca="1" si="68"/>
        <v>0</v>
      </c>
      <c r="V2184" s="235"/>
      <c r="W2184" s="235"/>
      <c r="Y2184" s="228" t="str">
        <f t="shared" si="69"/>
        <v/>
      </c>
    </row>
    <row r="2185" spans="1:25" s="228" customFormat="1" ht="20.25">
      <c r="A2185" s="257"/>
      <c r="B2185" s="232" t="str">
        <f>IF(LEN(A2185)=0,"",INDEX('Smelter Reference List'!$A:$A,MATCH($A2185,'Smelter Reference List'!$E:$E,0)))</f>
        <v/>
      </c>
      <c r="C2185" s="297" t="str">
        <f>IF(LEN(A2185)=0,"",INDEX('Smelter Reference List'!$C:$C,MATCH($A2185,'Smelter Reference List'!$E:$E,0)))</f>
        <v/>
      </c>
      <c r="D2185" s="161" t="str">
        <f ca="1">IF(ISERROR($S2185),"",OFFSET('Smelter Reference List'!$C$4,$S2185-4,0)&amp;"")</f>
        <v/>
      </c>
      <c r="E2185" s="161" t="str">
        <f ca="1">IF(ISERROR($S2185),"",OFFSET('Smelter Reference List'!$D$4,$S2185-4,0)&amp;"")</f>
        <v/>
      </c>
      <c r="F2185" s="161" t="str">
        <f ca="1">IF(ISERROR($S2185),"",OFFSET('Smelter Reference List'!$E$4,$S2185-4,0))</f>
        <v/>
      </c>
      <c r="G2185" s="161" t="str">
        <f ca="1">IF(C2185=$U$4,"Enter smelter details", IF(ISERROR($S2185),"",OFFSET('Smelter Reference List'!$F$4,$S2185-4,0)))</f>
        <v/>
      </c>
      <c r="H2185" s="247" t="str">
        <f ca="1">IF(ISERROR($S2185),"",OFFSET('Smelter Reference List'!$G$4,$S2185-4,0))</f>
        <v/>
      </c>
      <c r="I2185" s="248" t="str">
        <f ca="1">IF(ISERROR($S2185),"",OFFSET('Smelter Reference List'!$H$4,$S2185-4,0))</f>
        <v/>
      </c>
      <c r="J2185" s="248" t="str">
        <f ca="1">IF(ISERROR($S2185),"",OFFSET('Smelter Reference List'!$I$4,$S2185-4,0))</f>
        <v/>
      </c>
      <c r="K2185" s="245"/>
      <c r="L2185" s="245"/>
      <c r="M2185" s="245"/>
      <c r="N2185" s="245"/>
      <c r="O2185" s="245"/>
      <c r="P2185" s="245"/>
      <c r="Q2185" s="246"/>
      <c r="R2185" s="233"/>
      <c r="S2185" s="234" t="e">
        <f>IF(C2185="",NA(),MATCH($B2185&amp;$C2185,'Smelter Reference List'!$J:$J,0))</f>
        <v>#N/A</v>
      </c>
      <c r="T2185" s="235"/>
      <c r="U2185" s="235">
        <f t="shared" ca="1" si="68"/>
        <v>0</v>
      </c>
      <c r="V2185" s="235"/>
      <c r="W2185" s="235"/>
      <c r="Y2185" s="228" t="str">
        <f t="shared" si="69"/>
        <v/>
      </c>
    </row>
    <row r="2186" spans="1:25" s="228" customFormat="1" ht="20.25">
      <c r="A2186" s="257"/>
      <c r="B2186" s="232" t="str">
        <f>IF(LEN(A2186)=0,"",INDEX('Smelter Reference List'!$A:$A,MATCH($A2186,'Smelter Reference List'!$E:$E,0)))</f>
        <v/>
      </c>
      <c r="C2186" s="297" t="str">
        <f>IF(LEN(A2186)=0,"",INDEX('Smelter Reference List'!$C:$C,MATCH($A2186,'Smelter Reference List'!$E:$E,0)))</f>
        <v/>
      </c>
      <c r="D2186" s="161" t="str">
        <f ca="1">IF(ISERROR($S2186),"",OFFSET('Smelter Reference List'!$C$4,$S2186-4,0)&amp;"")</f>
        <v/>
      </c>
      <c r="E2186" s="161" t="str">
        <f ca="1">IF(ISERROR($S2186),"",OFFSET('Smelter Reference List'!$D$4,$S2186-4,0)&amp;"")</f>
        <v/>
      </c>
      <c r="F2186" s="161" t="str">
        <f ca="1">IF(ISERROR($S2186),"",OFFSET('Smelter Reference List'!$E$4,$S2186-4,0))</f>
        <v/>
      </c>
      <c r="G2186" s="161" t="str">
        <f ca="1">IF(C2186=$U$4,"Enter smelter details", IF(ISERROR($S2186),"",OFFSET('Smelter Reference List'!$F$4,$S2186-4,0)))</f>
        <v/>
      </c>
      <c r="H2186" s="247" t="str">
        <f ca="1">IF(ISERROR($S2186),"",OFFSET('Smelter Reference List'!$G$4,$S2186-4,0))</f>
        <v/>
      </c>
      <c r="I2186" s="248" t="str">
        <f ca="1">IF(ISERROR($S2186),"",OFFSET('Smelter Reference List'!$H$4,$S2186-4,0))</f>
        <v/>
      </c>
      <c r="J2186" s="248" t="str">
        <f ca="1">IF(ISERROR($S2186),"",OFFSET('Smelter Reference List'!$I$4,$S2186-4,0))</f>
        <v/>
      </c>
      <c r="K2186" s="245"/>
      <c r="L2186" s="245"/>
      <c r="M2186" s="245"/>
      <c r="N2186" s="245"/>
      <c r="O2186" s="245"/>
      <c r="P2186" s="245"/>
      <c r="Q2186" s="246"/>
      <c r="R2186" s="233"/>
      <c r="S2186" s="234" t="e">
        <f>IF(C2186="",NA(),MATCH($B2186&amp;$C2186,'Smelter Reference List'!$J:$J,0))</f>
        <v>#N/A</v>
      </c>
      <c r="T2186" s="235"/>
      <c r="U2186" s="235">
        <f t="shared" ca="1" si="68"/>
        <v>0</v>
      </c>
      <c r="V2186" s="235"/>
      <c r="W2186" s="235"/>
      <c r="Y2186" s="228" t="str">
        <f t="shared" si="69"/>
        <v/>
      </c>
    </row>
    <row r="2187" spans="1:25" s="228" customFormat="1" ht="20.25">
      <c r="A2187" s="257"/>
      <c r="B2187" s="232" t="str">
        <f>IF(LEN(A2187)=0,"",INDEX('Smelter Reference List'!$A:$A,MATCH($A2187,'Smelter Reference List'!$E:$E,0)))</f>
        <v/>
      </c>
      <c r="C2187" s="297" t="str">
        <f>IF(LEN(A2187)=0,"",INDEX('Smelter Reference List'!$C:$C,MATCH($A2187,'Smelter Reference List'!$E:$E,0)))</f>
        <v/>
      </c>
      <c r="D2187" s="161" t="str">
        <f ca="1">IF(ISERROR($S2187),"",OFFSET('Smelter Reference List'!$C$4,$S2187-4,0)&amp;"")</f>
        <v/>
      </c>
      <c r="E2187" s="161" t="str">
        <f ca="1">IF(ISERROR($S2187),"",OFFSET('Smelter Reference List'!$D$4,$S2187-4,0)&amp;"")</f>
        <v/>
      </c>
      <c r="F2187" s="161" t="str">
        <f ca="1">IF(ISERROR($S2187),"",OFFSET('Smelter Reference List'!$E$4,$S2187-4,0))</f>
        <v/>
      </c>
      <c r="G2187" s="161" t="str">
        <f ca="1">IF(C2187=$U$4,"Enter smelter details", IF(ISERROR($S2187),"",OFFSET('Smelter Reference List'!$F$4,$S2187-4,0)))</f>
        <v/>
      </c>
      <c r="H2187" s="247" t="str">
        <f ca="1">IF(ISERROR($S2187),"",OFFSET('Smelter Reference List'!$G$4,$S2187-4,0))</f>
        <v/>
      </c>
      <c r="I2187" s="248" t="str">
        <f ca="1">IF(ISERROR($S2187),"",OFFSET('Smelter Reference List'!$H$4,$S2187-4,0))</f>
        <v/>
      </c>
      <c r="J2187" s="248" t="str">
        <f ca="1">IF(ISERROR($S2187),"",OFFSET('Smelter Reference List'!$I$4,$S2187-4,0))</f>
        <v/>
      </c>
      <c r="K2187" s="245"/>
      <c r="L2187" s="245"/>
      <c r="M2187" s="245"/>
      <c r="N2187" s="245"/>
      <c r="O2187" s="245"/>
      <c r="P2187" s="245"/>
      <c r="Q2187" s="246"/>
      <c r="R2187" s="233"/>
      <c r="S2187" s="234" t="e">
        <f>IF(C2187="",NA(),MATCH($B2187&amp;$C2187,'Smelter Reference List'!$J:$J,0))</f>
        <v>#N/A</v>
      </c>
      <c r="T2187" s="235"/>
      <c r="U2187" s="235">
        <f t="shared" ca="1" si="68"/>
        <v>0</v>
      </c>
      <c r="V2187" s="235"/>
      <c r="W2187" s="235"/>
      <c r="Y2187" s="228" t="str">
        <f t="shared" si="69"/>
        <v/>
      </c>
    </row>
    <row r="2188" spans="1:25" s="228" customFormat="1" ht="20.25">
      <c r="A2188" s="257"/>
      <c r="B2188" s="232" t="str">
        <f>IF(LEN(A2188)=0,"",INDEX('Smelter Reference List'!$A:$A,MATCH($A2188,'Smelter Reference List'!$E:$E,0)))</f>
        <v/>
      </c>
      <c r="C2188" s="297" t="str">
        <f>IF(LEN(A2188)=0,"",INDEX('Smelter Reference List'!$C:$C,MATCH($A2188,'Smelter Reference List'!$E:$E,0)))</f>
        <v/>
      </c>
      <c r="D2188" s="161" t="str">
        <f ca="1">IF(ISERROR($S2188),"",OFFSET('Smelter Reference List'!$C$4,$S2188-4,0)&amp;"")</f>
        <v/>
      </c>
      <c r="E2188" s="161" t="str">
        <f ca="1">IF(ISERROR($S2188),"",OFFSET('Smelter Reference List'!$D$4,$S2188-4,0)&amp;"")</f>
        <v/>
      </c>
      <c r="F2188" s="161" t="str">
        <f ca="1">IF(ISERROR($S2188),"",OFFSET('Smelter Reference List'!$E$4,$S2188-4,0))</f>
        <v/>
      </c>
      <c r="G2188" s="161" t="str">
        <f ca="1">IF(C2188=$U$4,"Enter smelter details", IF(ISERROR($S2188),"",OFFSET('Smelter Reference List'!$F$4,$S2188-4,0)))</f>
        <v/>
      </c>
      <c r="H2188" s="247" t="str">
        <f ca="1">IF(ISERROR($S2188),"",OFFSET('Smelter Reference List'!$G$4,$S2188-4,0))</f>
        <v/>
      </c>
      <c r="I2188" s="248" t="str">
        <f ca="1">IF(ISERROR($S2188),"",OFFSET('Smelter Reference List'!$H$4,$S2188-4,0))</f>
        <v/>
      </c>
      <c r="J2188" s="248" t="str">
        <f ca="1">IF(ISERROR($S2188),"",OFFSET('Smelter Reference List'!$I$4,$S2188-4,0))</f>
        <v/>
      </c>
      <c r="K2188" s="245"/>
      <c r="L2188" s="245"/>
      <c r="M2188" s="245"/>
      <c r="N2188" s="245"/>
      <c r="O2188" s="245"/>
      <c r="P2188" s="245"/>
      <c r="Q2188" s="246"/>
      <c r="R2188" s="233"/>
      <c r="S2188" s="234" t="e">
        <f>IF(C2188="",NA(),MATCH($B2188&amp;$C2188,'Smelter Reference List'!$J:$J,0))</f>
        <v>#N/A</v>
      </c>
      <c r="T2188" s="235"/>
      <c r="U2188" s="235">
        <f t="shared" ca="1" si="68"/>
        <v>0</v>
      </c>
      <c r="V2188" s="235"/>
      <c r="W2188" s="235"/>
      <c r="Y2188" s="228" t="str">
        <f t="shared" si="69"/>
        <v/>
      </c>
    </row>
    <row r="2189" spans="1:25" s="228" customFormat="1" ht="20.25">
      <c r="A2189" s="257"/>
      <c r="B2189" s="232" t="str">
        <f>IF(LEN(A2189)=0,"",INDEX('Smelter Reference List'!$A:$A,MATCH($A2189,'Smelter Reference List'!$E:$E,0)))</f>
        <v/>
      </c>
      <c r="C2189" s="297" t="str">
        <f>IF(LEN(A2189)=0,"",INDEX('Smelter Reference List'!$C:$C,MATCH($A2189,'Smelter Reference List'!$E:$E,0)))</f>
        <v/>
      </c>
      <c r="D2189" s="161" t="str">
        <f ca="1">IF(ISERROR($S2189),"",OFFSET('Smelter Reference List'!$C$4,$S2189-4,0)&amp;"")</f>
        <v/>
      </c>
      <c r="E2189" s="161" t="str">
        <f ca="1">IF(ISERROR($S2189),"",OFFSET('Smelter Reference List'!$D$4,$S2189-4,0)&amp;"")</f>
        <v/>
      </c>
      <c r="F2189" s="161" t="str">
        <f ca="1">IF(ISERROR($S2189),"",OFFSET('Smelter Reference List'!$E$4,$S2189-4,0))</f>
        <v/>
      </c>
      <c r="G2189" s="161" t="str">
        <f ca="1">IF(C2189=$U$4,"Enter smelter details", IF(ISERROR($S2189),"",OFFSET('Smelter Reference List'!$F$4,$S2189-4,0)))</f>
        <v/>
      </c>
      <c r="H2189" s="247" t="str">
        <f ca="1">IF(ISERROR($S2189),"",OFFSET('Smelter Reference List'!$G$4,$S2189-4,0))</f>
        <v/>
      </c>
      <c r="I2189" s="248" t="str">
        <f ca="1">IF(ISERROR($S2189),"",OFFSET('Smelter Reference List'!$H$4,$S2189-4,0))</f>
        <v/>
      </c>
      <c r="J2189" s="248" t="str">
        <f ca="1">IF(ISERROR($S2189),"",OFFSET('Smelter Reference List'!$I$4,$S2189-4,0))</f>
        <v/>
      </c>
      <c r="K2189" s="245"/>
      <c r="L2189" s="245"/>
      <c r="M2189" s="245"/>
      <c r="N2189" s="245"/>
      <c r="O2189" s="245"/>
      <c r="P2189" s="245"/>
      <c r="Q2189" s="246"/>
      <c r="R2189" s="233"/>
      <c r="S2189" s="234" t="e">
        <f>IF(C2189="",NA(),MATCH($B2189&amp;$C2189,'Smelter Reference List'!$J:$J,0))</f>
        <v>#N/A</v>
      </c>
      <c r="T2189" s="235"/>
      <c r="U2189" s="235">
        <f t="shared" ca="1" si="68"/>
        <v>0</v>
      </c>
      <c r="V2189" s="235"/>
      <c r="W2189" s="235"/>
      <c r="Y2189" s="228" t="str">
        <f t="shared" si="69"/>
        <v/>
      </c>
    </row>
    <row r="2190" spans="1:25" s="228" customFormat="1" ht="20.25">
      <c r="A2190" s="257"/>
      <c r="B2190" s="232" t="str">
        <f>IF(LEN(A2190)=0,"",INDEX('Smelter Reference List'!$A:$A,MATCH($A2190,'Smelter Reference List'!$E:$E,0)))</f>
        <v/>
      </c>
      <c r="C2190" s="297" t="str">
        <f>IF(LEN(A2190)=0,"",INDEX('Smelter Reference List'!$C:$C,MATCH($A2190,'Smelter Reference List'!$E:$E,0)))</f>
        <v/>
      </c>
      <c r="D2190" s="161" t="str">
        <f ca="1">IF(ISERROR($S2190),"",OFFSET('Smelter Reference List'!$C$4,$S2190-4,0)&amp;"")</f>
        <v/>
      </c>
      <c r="E2190" s="161" t="str">
        <f ca="1">IF(ISERROR($S2190),"",OFFSET('Smelter Reference List'!$D$4,$S2190-4,0)&amp;"")</f>
        <v/>
      </c>
      <c r="F2190" s="161" t="str">
        <f ca="1">IF(ISERROR($S2190),"",OFFSET('Smelter Reference List'!$E$4,$S2190-4,0))</f>
        <v/>
      </c>
      <c r="G2190" s="161" t="str">
        <f ca="1">IF(C2190=$U$4,"Enter smelter details", IF(ISERROR($S2190),"",OFFSET('Smelter Reference List'!$F$4,$S2190-4,0)))</f>
        <v/>
      </c>
      <c r="H2190" s="247" t="str">
        <f ca="1">IF(ISERROR($S2190),"",OFFSET('Smelter Reference List'!$G$4,$S2190-4,0))</f>
        <v/>
      </c>
      <c r="I2190" s="248" t="str">
        <f ca="1">IF(ISERROR($S2190),"",OFFSET('Smelter Reference List'!$H$4,$S2190-4,0))</f>
        <v/>
      </c>
      <c r="J2190" s="248" t="str">
        <f ca="1">IF(ISERROR($S2190),"",OFFSET('Smelter Reference List'!$I$4,$S2190-4,0))</f>
        <v/>
      </c>
      <c r="K2190" s="245"/>
      <c r="L2190" s="245"/>
      <c r="M2190" s="245"/>
      <c r="N2190" s="245"/>
      <c r="O2190" s="245"/>
      <c r="P2190" s="245"/>
      <c r="Q2190" s="246"/>
      <c r="R2190" s="233"/>
      <c r="S2190" s="234" t="e">
        <f>IF(C2190="",NA(),MATCH($B2190&amp;$C2190,'Smelter Reference List'!$J:$J,0))</f>
        <v>#N/A</v>
      </c>
      <c r="T2190" s="235"/>
      <c r="U2190" s="235">
        <f t="shared" ca="1" si="68"/>
        <v>0</v>
      </c>
      <c r="V2190" s="235"/>
      <c r="W2190" s="235"/>
      <c r="Y2190" s="228" t="str">
        <f t="shared" si="69"/>
        <v/>
      </c>
    </row>
    <row r="2191" spans="1:25" s="228" customFormat="1" ht="20.25">
      <c r="A2191" s="257"/>
      <c r="B2191" s="232" t="str">
        <f>IF(LEN(A2191)=0,"",INDEX('Smelter Reference List'!$A:$A,MATCH($A2191,'Smelter Reference List'!$E:$E,0)))</f>
        <v/>
      </c>
      <c r="C2191" s="297" t="str">
        <f>IF(LEN(A2191)=0,"",INDEX('Smelter Reference List'!$C:$C,MATCH($A2191,'Smelter Reference List'!$E:$E,0)))</f>
        <v/>
      </c>
      <c r="D2191" s="161" t="str">
        <f ca="1">IF(ISERROR($S2191),"",OFFSET('Smelter Reference List'!$C$4,$S2191-4,0)&amp;"")</f>
        <v/>
      </c>
      <c r="E2191" s="161" t="str">
        <f ca="1">IF(ISERROR($S2191),"",OFFSET('Smelter Reference List'!$D$4,$S2191-4,0)&amp;"")</f>
        <v/>
      </c>
      <c r="F2191" s="161" t="str">
        <f ca="1">IF(ISERROR($S2191),"",OFFSET('Smelter Reference List'!$E$4,$S2191-4,0))</f>
        <v/>
      </c>
      <c r="G2191" s="161" t="str">
        <f ca="1">IF(C2191=$U$4,"Enter smelter details", IF(ISERROR($S2191),"",OFFSET('Smelter Reference List'!$F$4,$S2191-4,0)))</f>
        <v/>
      </c>
      <c r="H2191" s="247" t="str">
        <f ca="1">IF(ISERROR($S2191),"",OFFSET('Smelter Reference List'!$G$4,$S2191-4,0))</f>
        <v/>
      </c>
      <c r="I2191" s="248" t="str">
        <f ca="1">IF(ISERROR($S2191),"",OFFSET('Smelter Reference List'!$H$4,$S2191-4,0))</f>
        <v/>
      </c>
      <c r="J2191" s="248" t="str">
        <f ca="1">IF(ISERROR($S2191),"",OFFSET('Smelter Reference List'!$I$4,$S2191-4,0))</f>
        <v/>
      </c>
      <c r="K2191" s="245"/>
      <c r="L2191" s="245"/>
      <c r="M2191" s="245"/>
      <c r="N2191" s="245"/>
      <c r="O2191" s="245"/>
      <c r="P2191" s="245"/>
      <c r="Q2191" s="246"/>
      <c r="R2191" s="233"/>
      <c r="S2191" s="234" t="e">
        <f>IF(C2191="",NA(),MATCH($B2191&amp;$C2191,'Smelter Reference List'!$J:$J,0))</f>
        <v>#N/A</v>
      </c>
      <c r="T2191" s="235"/>
      <c r="U2191" s="235">
        <f t="shared" ca="1" si="68"/>
        <v>0</v>
      </c>
      <c r="V2191" s="235"/>
      <c r="W2191" s="235"/>
      <c r="Y2191" s="228" t="str">
        <f t="shared" si="69"/>
        <v/>
      </c>
    </row>
    <row r="2192" spans="1:25" s="228" customFormat="1" ht="20.25">
      <c r="A2192" s="257"/>
      <c r="B2192" s="232" t="str">
        <f>IF(LEN(A2192)=0,"",INDEX('Smelter Reference List'!$A:$A,MATCH($A2192,'Smelter Reference List'!$E:$E,0)))</f>
        <v/>
      </c>
      <c r="C2192" s="297" t="str">
        <f>IF(LEN(A2192)=0,"",INDEX('Smelter Reference List'!$C:$C,MATCH($A2192,'Smelter Reference List'!$E:$E,0)))</f>
        <v/>
      </c>
      <c r="D2192" s="161" t="str">
        <f ca="1">IF(ISERROR($S2192),"",OFFSET('Smelter Reference List'!$C$4,$S2192-4,0)&amp;"")</f>
        <v/>
      </c>
      <c r="E2192" s="161" t="str">
        <f ca="1">IF(ISERROR($S2192),"",OFFSET('Smelter Reference List'!$D$4,$S2192-4,0)&amp;"")</f>
        <v/>
      </c>
      <c r="F2192" s="161" t="str">
        <f ca="1">IF(ISERROR($S2192),"",OFFSET('Smelter Reference List'!$E$4,$S2192-4,0))</f>
        <v/>
      </c>
      <c r="G2192" s="161" t="str">
        <f ca="1">IF(C2192=$U$4,"Enter smelter details", IF(ISERROR($S2192),"",OFFSET('Smelter Reference List'!$F$4,$S2192-4,0)))</f>
        <v/>
      </c>
      <c r="H2192" s="247" t="str">
        <f ca="1">IF(ISERROR($S2192),"",OFFSET('Smelter Reference List'!$G$4,$S2192-4,0))</f>
        <v/>
      </c>
      <c r="I2192" s="248" t="str">
        <f ca="1">IF(ISERROR($S2192),"",OFFSET('Smelter Reference List'!$H$4,$S2192-4,0))</f>
        <v/>
      </c>
      <c r="J2192" s="248" t="str">
        <f ca="1">IF(ISERROR($S2192),"",OFFSET('Smelter Reference List'!$I$4,$S2192-4,0))</f>
        <v/>
      </c>
      <c r="K2192" s="245"/>
      <c r="L2192" s="245"/>
      <c r="M2192" s="245"/>
      <c r="N2192" s="245"/>
      <c r="O2192" s="245"/>
      <c r="P2192" s="245"/>
      <c r="Q2192" s="246"/>
      <c r="R2192" s="233"/>
      <c r="S2192" s="234" t="e">
        <f>IF(C2192="",NA(),MATCH($B2192&amp;$C2192,'Smelter Reference List'!$J:$J,0))</f>
        <v>#N/A</v>
      </c>
      <c r="T2192" s="235"/>
      <c r="U2192" s="235">
        <f t="shared" ca="1" si="68"/>
        <v>0</v>
      </c>
      <c r="V2192" s="235"/>
      <c r="W2192" s="235"/>
      <c r="Y2192" s="228" t="str">
        <f t="shared" si="69"/>
        <v/>
      </c>
    </row>
    <row r="2193" spans="1:25" s="228" customFormat="1" ht="20.25">
      <c r="A2193" s="257"/>
      <c r="B2193" s="232" t="str">
        <f>IF(LEN(A2193)=0,"",INDEX('Smelter Reference List'!$A:$A,MATCH($A2193,'Smelter Reference List'!$E:$E,0)))</f>
        <v/>
      </c>
      <c r="C2193" s="297" t="str">
        <f>IF(LEN(A2193)=0,"",INDEX('Smelter Reference List'!$C:$C,MATCH($A2193,'Smelter Reference List'!$E:$E,0)))</f>
        <v/>
      </c>
      <c r="D2193" s="161" t="str">
        <f ca="1">IF(ISERROR($S2193),"",OFFSET('Smelter Reference List'!$C$4,$S2193-4,0)&amp;"")</f>
        <v/>
      </c>
      <c r="E2193" s="161" t="str">
        <f ca="1">IF(ISERROR($S2193),"",OFFSET('Smelter Reference List'!$D$4,$S2193-4,0)&amp;"")</f>
        <v/>
      </c>
      <c r="F2193" s="161" t="str">
        <f ca="1">IF(ISERROR($S2193),"",OFFSET('Smelter Reference List'!$E$4,$S2193-4,0))</f>
        <v/>
      </c>
      <c r="G2193" s="161" t="str">
        <f ca="1">IF(C2193=$U$4,"Enter smelter details", IF(ISERROR($S2193),"",OFFSET('Smelter Reference List'!$F$4,$S2193-4,0)))</f>
        <v/>
      </c>
      <c r="H2193" s="247" t="str">
        <f ca="1">IF(ISERROR($S2193),"",OFFSET('Smelter Reference List'!$G$4,$S2193-4,0))</f>
        <v/>
      </c>
      <c r="I2193" s="248" t="str">
        <f ca="1">IF(ISERROR($S2193),"",OFFSET('Smelter Reference List'!$H$4,$S2193-4,0))</f>
        <v/>
      </c>
      <c r="J2193" s="248" t="str">
        <f ca="1">IF(ISERROR($S2193),"",OFFSET('Smelter Reference List'!$I$4,$S2193-4,0))</f>
        <v/>
      </c>
      <c r="K2193" s="245"/>
      <c r="L2193" s="245"/>
      <c r="M2193" s="245"/>
      <c r="N2193" s="245"/>
      <c r="O2193" s="245"/>
      <c r="P2193" s="245"/>
      <c r="Q2193" s="246"/>
      <c r="R2193" s="233"/>
      <c r="S2193" s="234" t="e">
        <f>IF(C2193="",NA(),MATCH($B2193&amp;$C2193,'Smelter Reference List'!$J:$J,0))</f>
        <v>#N/A</v>
      </c>
      <c r="T2193" s="235"/>
      <c r="U2193" s="235">
        <f t="shared" ca="1" si="68"/>
        <v>0</v>
      </c>
      <c r="V2193" s="235"/>
      <c r="W2193" s="235"/>
      <c r="Y2193" s="228" t="str">
        <f t="shared" si="69"/>
        <v/>
      </c>
    </row>
    <row r="2194" spans="1:25" s="228" customFormat="1" ht="20.25">
      <c r="A2194" s="257"/>
      <c r="B2194" s="232" t="str">
        <f>IF(LEN(A2194)=0,"",INDEX('Smelter Reference List'!$A:$A,MATCH($A2194,'Smelter Reference List'!$E:$E,0)))</f>
        <v/>
      </c>
      <c r="C2194" s="297" t="str">
        <f>IF(LEN(A2194)=0,"",INDEX('Smelter Reference List'!$C:$C,MATCH($A2194,'Smelter Reference List'!$E:$E,0)))</f>
        <v/>
      </c>
      <c r="D2194" s="161" t="str">
        <f ca="1">IF(ISERROR($S2194),"",OFFSET('Smelter Reference List'!$C$4,$S2194-4,0)&amp;"")</f>
        <v/>
      </c>
      <c r="E2194" s="161" t="str">
        <f ca="1">IF(ISERROR($S2194),"",OFFSET('Smelter Reference List'!$D$4,$S2194-4,0)&amp;"")</f>
        <v/>
      </c>
      <c r="F2194" s="161" t="str">
        <f ca="1">IF(ISERROR($S2194),"",OFFSET('Smelter Reference List'!$E$4,$S2194-4,0))</f>
        <v/>
      </c>
      <c r="G2194" s="161" t="str">
        <f ca="1">IF(C2194=$U$4,"Enter smelter details", IF(ISERROR($S2194),"",OFFSET('Smelter Reference List'!$F$4,$S2194-4,0)))</f>
        <v/>
      </c>
      <c r="H2194" s="247" t="str">
        <f ca="1">IF(ISERROR($S2194),"",OFFSET('Smelter Reference List'!$G$4,$S2194-4,0))</f>
        <v/>
      </c>
      <c r="I2194" s="248" t="str">
        <f ca="1">IF(ISERROR($S2194),"",OFFSET('Smelter Reference List'!$H$4,$S2194-4,0))</f>
        <v/>
      </c>
      <c r="J2194" s="248" t="str">
        <f ca="1">IF(ISERROR($S2194),"",OFFSET('Smelter Reference List'!$I$4,$S2194-4,0))</f>
        <v/>
      </c>
      <c r="K2194" s="245"/>
      <c r="L2194" s="245"/>
      <c r="M2194" s="245"/>
      <c r="N2194" s="245"/>
      <c r="O2194" s="245"/>
      <c r="P2194" s="245"/>
      <c r="Q2194" s="246"/>
      <c r="R2194" s="233"/>
      <c r="S2194" s="234" t="e">
        <f>IF(C2194="",NA(),MATCH($B2194&amp;$C2194,'Smelter Reference List'!$J:$J,0))</f>
        <v>#N/A</v>
      </c>
      <c r="T2194" s="235"/>
      <c r="U2194" s="235">
        <f t="shared" ca="1" si="68"/>
        <v>0</v>
      </c>
      <c r="V2194" s="235"/>
      <c r="W2194" s="235"/>
      <c r="Y2194" s="228" t="str">
        <f t="shared" si="69"/>
        <v/>
      </c>
    </row>
    <row r="2195" spans="1:25" s="228" customFormat="1" ht="20.25">
      <c r="A2195" s="257"/>
      <c r="B2195" s="232" t="str">
        <f>IF(LEN(A2195)=0,"",INDEX('Smelter Reference List'!$A:$A,MATCH($A2195,'Smelter Reference List'!$E:$E,0)))</f>
        <v/>
      </c>
      <c r="C2195" s="297" t="str">
        <f>IF(LEN(A2195)=0,"",INDEX('Smelter Reference List'!$C:$C,MATCH($A2195,'Smelter Reference List'!$E:$E,0)))</f>
        <v/>
      </c>
      <c r="D2195" s="161" t="str">
        <f ca="1">IF(ISERROR($S2195),"",OFFSET('Smelter Reference List'!$C$4,$S2195-4,0)&amp;"")</f>
        <v/>
      </c>
      <c r="E2195" s="161" t="str">
        <f ca="1">IF(ISERROR($S2195),"",OFFSET('Smelter Reference List'!$D$4,$S2195-4,0)&amp;"")</f>
        <v/>
      </c>
      <c r="F2195" s="161" t="str">
        <f ca="1">IF(ISERROR($S2195),"",OFFSET('Smelter Reference List'!$E$4,$S2195-4,0))</f>
        <v/>
      </c>
      <c r="G2195" s="161" t="str">
        <f ca="1">IF(C2195=$U$4,"Enter smelter details", IF(ISERROR($S2195),"",OFFSET('Smelter Reference List'!$F$4,$S2195-4,0)))</f>
        <v/>
      </c>
      <c r="H2195" s="247" t="str">
        <f ca="1">IF(ISERROR($S2195),"",OFFSET('Smelter Reference List'!$G$4,$S2195-4,0))</f>
        <v/>
      </c>
      <c r="I2195" s="248" t="str">
        <f ca="1">IF(ISERROR($S2195),"",OFFSET('Smelter Reference List'!$H$4,$S2195-4,0))</f>
        <v/>
      </c>
      <c r="J2195" s="248" t="str">
        <f ca="1">IF(ISERROR($S2195),"",OFFSET('Smelter Reference List'!$I$4,$S2195-4,0))</f>
        <v/>
      </c>
      <c r="K2195" s="245"/>
      <c r="L2195" s="245"/>
      <c r="M2195" s="245"/>
      <c r="N2195" s="245"/>
      <c r="O2195" s="245"/>
      <c r="P2195" s="245"/>
      <c r="Q2195" s="246"/>
      <c r="R2195" s="233"/>
      <c r="S2195" s="234" t="e">
        <f>IF(C2195="",NA(),MATCH($B2195&amp;$C2195,'Smelter Reference List'!$J:$J,0))</f>
        <v>#N/A</v>
      </c>
      <c r="T2195" s="235"/>
      <c r="U2195" s="235">
        <f t="shared" ca="1" si="68"/>
        <v>0</v>
      </c>
      <c r="V2195" s="235"/>
      <c r="W2195" s="235"/>
      <c r="Y2195" s="228" t="str">
        <f t="shared" si="69"/>
        <v/>
      </c>
    </row>
    <row r="2196" spans="1:25" s="228" customFormat="1" ht="20.25">
      <c r="A2196" s="257"/>
      <c r="B2196" s="232" t="str">
        <f>IF(LEN(A2196)=0,"",INDEX('Smelter Reference List'!$A:$A,MATCH($A2196,'Smelter Reference List'!$E:$E,0)))</f>
        <v/>
      </c>
      <c r="C2196" s="297" t="str">
        <f>IF(LEN(A2196)=0,"",INDEX('Smelter Reference List'!$C:$C,MATCH($A2196,'Smelter Reference List'!$E:$E,0)))</f>
        <v/>
      </c>
      <c r="D2196" s="161" t="str">
        <f ca="1">IF(ISERROR($S2196),"",OFFSET('Smelter Reference List'!$C$4,$S2196-4,0)&amp;"")</f>
        <v/>
      </c>
      <c r="E2196" s="161" t="str">
        <f ca="1">IF(ISERROR($S2196),"",OFFSET('Smelter Reference List'!$D$4,$S2196-4,0)&amp;"")</f>
        <v/>
      </c>
      <c r="F2196" s="161" t="str">
        <f ca="1">IF(ISERROR($S2196),"",OFFSET('Smelter Reference List'!$E$4,$S2196-4,0))</f>
        <v/>
      </c>
      <c r="G2196" s="161" t="str">
        <f ca="1">IF(C2196=$U$4,"Enter smelter details", IF(ISERROR($S2196),"",OFFSET('Smelter Reference List'!$F$4,$S2196-4,0)))</f>
        <v/>
      </c>
      <c r="H2196" s="247" t="str">
        <f ca="1">IF(ISERROR($S2196),"",OFFSET('Smelter Reference List'!$G$4,$S2196-4,0))</f>
        <v/>
      </c>
      <c r="I2196" s="248" t="str">
        <f ca="1">IF(ISERROR($S2196),"",OFFSET('Smelter Reference List'!$H$4,$S2196-4,0))</f>
        <v/>
      </c>
      <c r="J2196" s="248" t="str">
        <f ca="1">IF(ISERROR($S2196),"",OFFSET('Smelter Reference List'!$I$4,$S2196-4,0))</f>
        <v/>
      </c>
      <c r="K2196" s="245"/>
      <c r="L2196" s="245"/>
      <c r="M2196" s="245"/>
      <c r="N2196" s="245"/>
      <c r="O2196" s="245"/>
      <c r="P2196" s="245"/>
      <c r="Q2196" s="246"/>
      <c r="R2196" s="233"/>
      <c r="S2196" s="234" t="e">
        <f>IF(C2196="",NA(),MATCH($B2196&amp;$C2196,'Smelter Reference List'!$J:$J,0))</f>
        <v>#N/A</v>
      </c>
      <c r="T2196" s="235"/>
      <c r="U2196" s="235">
        <f t="shared" ca="1" si="68"/>
        <v>0</v>
      </c>
      <c r="V2196" s="235"/>
      <c r="W2196" s="235"/>
      <c r="Y2196" s="228" t="str">
        <f t="shared" si="69"/>
        <v/>
      </c>
    </row>
    <row r="2197" spans="1:25" s="228" customFormat="1" ht="20.25">
      <c r="A2197" s="257"/>
      <c r="B2197" s="232" t="str">
        <f>IF(LEN(A2197)=0,"",INDEX('Smelter Reference List'!$A:$A,MATCH($A2197,'Smelter Reference List'!$E:$E,0)))</f>
        <v/>
      </c>
      <c r="C2197" s="297" t="str">
        <f>IF(LEN(A2197)=0,"",INDEX('Smelter Reference List'!$C:$C,MATCH($A2197,'Smelter Reference List'!$E:$E,0)))</f>
        <v/>
      </c>
      <c r="D2197" s="161" t="str">
        <f ca="1">IF(ISERROR($S2197),"",OFFSET('Smelter Reference List'!$C$4,$S2197-4,0)&amp;"")</f>
        <v/>
      </c>
      <c r="E2197" s="161" t="str">
        <f ca="1">IF(ISERROR($S2197),"",OFFSET('Smelter Reference List'!$D$4,$S2197-4,0)&amp;"")</f>
        <v/>
      </c>
      <c r="F2197" s="161" t="str">
        <f ca="1">IF(ISERROR($S2197),"",OFFSET('Smelter Reference List'!$E$4,$S2197-4,0))</f>
        <v/>
      </c>
      <c r="G2197" s="161" t="str">
        <f ca="1">IF(C2197=$U$4,"Enter smelter details", IF(ISERROR($S2197),"",OFFSET('Smelter Reference List'!$F$4,$S2197-4,0)))</f>
        <v/>
      </c>
      <c r="H2197" s="247" t="str">
        <f ca="1">IF(ISERROR($S2197),"",OFFSET('Smelter Reference List'!$G$4,$S2197-4,0))</f>
        <v/>
      </c>
      <c r="I2197" s="248" t="str">
        <f ca="1">IF(ISERROR($S2197),"",OFFSET('Smelter Reference List'!$H$4,$S2197-4,0))</f>
        <v/>
      </c>
      <c r="J2197" s="248" t="str">
        <f ca="1">IF(ISERROR($S2197),"",OFFSET('Smelter Reference List'!$I$4,$S2197-4,0))</f>
        <v/>
      </c>
      <c r="K2197" s="245"/>
      <c r="L2197" s="245"/>
      <c r="M2197" s="245"/>
      <c r="N2197" s="245"/>
      <c r="O2197" s="245"/>
      <c r="P2197" s="245"/>
      <c r="Q2197" s="246"/>
      <c r="R2197" s="233"/>
      <c r="S2197" s="234" t="e">
        <f>IF(C2197="",NA(),MATCH($B2197&amp;$C2197,'Smelter Reference List'!$J:$J,0))</f>
        <v>#N/A</v>
      </c>
      <c r="T2197" s="235"/>
      <c r="U2197" s="235">
        <f t="shared" ca="1" si="68"/>
        <v>0</v>
      </c>
      <c r="V2197" s="235"/>
      <c r="W2197" s="235"/>
      <c r="Y2197" s="228" t="str">
        <f t="shared" si="69"/>
        <v/>
      </c>
    </row>
    <row r="2198" spans="1:25" s="228" customFormat="1" ht="20.25">
      <c r="A2198" s="257"/>
      <c r="B2198" s="232" t="str">
        <f>IF(LEN(A2198)=0,"",INDEX('Smelter Reference List'!$A:$A,MATCH($A2198,'Smelter Reference List'!$E:$E,0)))</f>
        <v/>
      </c>
      <c r="C2198" s="297" t="str">
        <f>IF(LEN(A2198)=0,"",INDEX('Smelter Reference List'!$C:$C,MATCH($A2198,'Smelter Reference List'!$E:$E,0)))</f>
        <v/>
      </c>
      <c r="D2198" s="161" t="str">
        <f ca="1">IF(ISERROR($S2198),"",OFFSET('Smelter Reference List'!$C$4,$S2198-4,0)&amp;"")</f>
        <v/>
      </c>
      <c r="E2198" s="161" t="str">
        <f ca="1">IF(ISERROR($S2198),"",OFFSET('Smelter Reference List'!$D$4,$S2198-4,0)&amp;"")</f>
        <v/>
      </c>
      <c r="F2198" s="161" t="str">
        <f ca="1">IF(ISERROR($S2198),"",OFFSET('Smelter Reference List'!$E$4,$S2198-4,0))</f>
        <v/>
      </c>
      <c r="G2198" s="161" t="str">
        <f ca="1">IF(C2198=$U$4,"Enter smelter details", IF(ISERROR($S2198),"",OFFSET('Smelter Reference List'!$F$4,$S2198-4,0)))</f>
        <v/>
      </c>
      <c r="H2198" s="247" t="str">
        <f ca="1">IF(ISERROR($S2198),"",OFFSET('Smelter Reference List'!$G$4,$S2198-4,0))</f>
        <v/>
      </c>
      <c r="I2198" s="248" t="str">
        <f ca="1">IF(ISERROR($S2198),"",OFFSET('Smelter Reference List'!$H$4,$S2198-4,0))</f>
        <v/>
      </c>
      <c r="J2198" s="248" t="str">
        <f ca="1">IF(ISERROR($S2198),"",OFFSET('Smelter Reference List'!$I$4,$S2198-4,0))</f>
        <v/>
      </c>
      <c r="K2198" s="245"/>
      <c r="L2198" s="245"/>
      <c r="M2198" s="245"/>
      <c r="N2198" s="245"/>
      <c r="O2198" s="245"/>
      <c r="P2198" s="245"/>
      <c r="Q2198" s="246"/>
      <c r="R2198" s="233"/>
      <c r="S2198" s="234" t="e">
        <f>IF(C2198="",NA(),MATCH($B2198&amp;$C2198,'Smelter Reference List'!$J:$J,0))</f>
        <v>#N/A</v>
      </c>
      <c r="T2198" s="235"/>
      <c r="U2198" s="235">
        <f t="shared" ca="1" si="68"/>
        <v>0</v>
      </c>
      <c r="V2198" s="235"/>
      <c r="W2198" s="235"/>
      <c r="Y2198" s="228" t="str">
        <f t="shared" si="69"/>
        <v/>
      </c>
    </row>
    <row r="2199" spans="1:25" s="228" customFormat="1" ht="20.25">
      <c r="A2199" s="257"/>
      <c r="B2199" s="232" t="str">
        <f>IF(LEN(A2199)=0,"",INDEX('Smelter Reference List'!$A:$A,MATCH($A2199,'Smelter Reference List'!$E:$E,0)))</f>
        <v/>
      </c>
      <c r="C2199" s="297" t="str">
        <f>IF(LEN(A2199)=0,"",INDEX('Smelter Reference List'!$C:$C,MATCH($A2199,'Smelter Reference List'!$E:$E,0)))</f>
        <v/>
      </c>
      <c r="D2199" s="161" t="str">
        <f ca="1">IF(ISERROR($S2199),"",OFFSET('Smelter Reference List'!$C$4,$S2199-4,0)&amp;"")</f>
        <v/>
      </c>
      <c r="E2199" s="161" t="str">
        <f ca="1">IF(ISERROR($S2199),"",OFFSET('Smelter Reference List'!$D$4,$S2199-4,0)&amp;"")</f>
        <v/>
      </c>
      <c r="F2199" s="161" t="str">
        <f ca="1">IF(ISERROR($S2199),"",OFFSET('Smelter Reference List'!$E$4,$S2199-4,0))</f>
        <v/>
      </c>
      <c r="G2199" s="161" t="str">
        <f ca="1">IF(C2199=$U$4,"Enter smelter details", IF(ISERROR($S2199),"",OFFSET('Smelter Reference List'!$F$4,$S2199-4,0)))</f>
        <v/>
      </c>
      <c r="H2199" s="247" t="str">
        <f ca="1">IF(ISERROR($S2199),"",OFFSET('Smelter Reference List'!$G$4,$S2199-4,0))</f>
        <v/>
      </c>
      <c r="I2199" s="248" t="str">
        <f ca="1">IF(ISERROR($S2199),"",OFFSET('Smelter Reference List'!$H$4,$S2199-4,0))</f>
        <v/>
      </c>
      <c r="J2199" s="248" t="str">
        <f ca="1">IF(ISERROR($S2199),"",OFFSET('Smelter Reference List'!$I$4,$S2199-4,0))</f>
        <v/>
      </c>
      <c r="K2199" s="245"/>
      <c r="L2199" s="245"/>
      <c r="M2199" s="245"/>
      <c r="N2199" s="245"/>
      <c r="O2199" s="245"/>
      <c r="P2199" s="245"/>
      <c r="Q2199" s="246"/>
      <c r="R2199" s="233"/>
      <c r="S2199" s="234" t="e">
        <f>IF(C2199="",NA(),MATCH($B2199&amp;$C2199,'Smelter Reference List'!$J:$J,0))</f>
        <v>#N/A</v>
      </c>
      <c r="T2199" s="235"/>
      <c r="U2199" s="235">
        <f t="shared" ca="1" si="68"/>
        <v>0</v>
      </c>
      <c r="V2199" s="235"/>
      <c r="W2199" s="235"/>
      <c r="Y2199" s="228" t="str">
        <f t="shared" si="69"/>
        <v/>
      </c>
    </row>
    <row r="2200" spans="1:25" s="228" customFormat="1" ht="20.25">
      <c r="A2200" s="257"/>
      <c r="B2200" s="232" t="str">
        <f>IF(LEN(A2200)=0,"",INDEX('Smelter Reference List'!$A:$A,MATCH($A2200,'Smelter Reference List'!$E:$E,0)))</f>
        <v/>
      </c>
      <c r="C2200" s="297" t="str">
        <f>IF(LEN(A2200)=0,"",INDEX('Smelter Reference List'!$C:$C,MATCH($A2200,'Smelter Reference List'!$E:$E,0)))</f>
        <v/>
      </c>
      <c r="D2200" s="161" t="str">
        <f ca="1">IF(ISERROR($S2200),"",OFFSET('Smelter Reference List'!$C$4,$S2200-4,0)&amp;"")</f>
        <v/>
      </c>
      <c r="E2200" s="161" t="str">
        <f ca="1">IF(ISERROR($S2200),"",OFFSET('Smelter Reference List'!$D$4,$S2200-4,0)&amp;"")</f>
        <v/>
      </c>
      <c r="F2200" s="161" t="str">
        <f ca="1">IF(ISERROR($S2200),"",OFFSET('Smelter Reference List'!$E$4,$S2200-4,0))</f>
        <v/>
      </c>
      <c r="G2200" s="161" t="str">
        <f ca="1">IF(C2200=$U$4,"Enter smelter details", IF(ISERROR($S2200),"",OFFSET('Smelter Reference List'!$F$4,$S2200-4,0)))</f>
        <v/>
      </c>
      <c r="H2200" s="247" t="str">
        <f ca="1">IF(ISERROR($S2200),"",OFFSET('Smelter Reference List'!$G$4,$S2200-4,0))</f>
        <v/>
      </c>
      <c r="I2200" s="248" t="str">
        <f ca="1">IF(ISERROR($S2200),"",OFFSET('Smelter Reference List'!$H$4,$S2200-4,0))</f>
        <v/>
      </c>
      <c r="J2200" s="248" t="str">
        <f ca="1">IF(ISERROR($S2200),"",OFFSET('Smelter Reference List'!$I$4,$S2200-4,0))</f>
        <v/>
      </c>
      <c r="K2200" s="245"/>
      <c r="L2200" s="245"/>
      <c r="M2200" s="245"/>
      <c r="N2200" s="245"/>
      <c r="O2200" s="245"/>
      <c r="P2200" s="245"/>
      <c r="Q2200" s="246"/>
      <c r="R2200" s="233"/>
      <c r="S2200" s="234" t="e">
        <f>IF(C2200="",NA(),MATCH($B2200&amp;$C2200,'Smelter Reference List'!$J:$J,0))</f>
        <v>#N/A</v>
      </c>
      <c r="T2200" s="235"/>
      <c r="U2200" s="235">
        <f t="shared" ca="1" si="68"/>
        <v>0</v>
      </c>
      <c r="V2200" s="235"/>
      <c r="W2200" s="235"/>
      <c r="Y2200" s="228" t="str">
        <f t="shared" si="69"/>
        <v/>
      </c>
    </row>
    <row r="2201" spans="1:25" s="228" customFormat="1" ht="20.25">
      <c r="A2201" s="257"/>
      <c r="B2201" s="232" t="str">
        <f>IF(LEN(A2201)=0,"",INDEX('Smelter Reference List'!$A:$A,MATCH($A2201,'Smelter Reference List'!$E:$E,0)))</f>
        <v/>
      </c>
      <c r="C2201" s="297" t="str">
        <f>IF(LEN(A2201)=0,"",INDEX('Smelter Reference List'!$C:$C,MATCH($A2201,'Smelter Reference List'!$E:$E,0)))</f>
        <v/>
      </c>
      <c r="D2201" s="161" t="str">
        <f ca="1">IF(ISERROR($S2201),"",OFFSET('Smelter Reference List'!$C$4,$S2201-4,0)&amp;"")</f>
        <v/>
      </c>
      <c r="E2201" s="161" t="str">
        <f ca="1">IF(ISERROR($S2201),"",OFFSET('Smelter Reference List'!$D$4,$S2201-4,0)&amp;"")</f>
        <v/>
      </c>
      <c r="F2201" s="161" t="str">
        <f ca="1">IF(ISERROR($S2201),"",OFFSET('Smelter Reference List'!$E$4,$S2201-4,0))</f>
        <v/>
      </c>
      <c r="G2201" s="161" t="str">
        <f ca="1">IF(C2201=$U$4,"Enter smelter details", IF(ISERROR($S2201),"",OFFSET('Smelter Reference List'!$F$4,$S2201-4,0)))</f>
        <v/>
      </c>
      <c r="H2201" s="247" t="str">
        <f ca="1">IF(ISERROR($S2201),"",OFFSET('Smelter Reference List'!$G$4,$S2201-4,0))</f>
        <v/>
      </c>
      <c r="I2201" s="248" t="str">
        <f ca="1">IF(ISERROR($S2201),"",OFFSET('Smelter Reference List'!$H$4,$S2201-4,0))</f>
        <v/>
      </c>
      <c r="J2201" s="248" t="str">
        <f ca="1">IF(ISERROR($S2201),"",OFFSET('Smelter Reference List'!$I$4,$S2201-4,0))</f>
        <v/>
      </c>
      <c r="K2201" s="245"/>
      <c r="L2201" s="245"/>
      <c r="M2201" s="245"/>
      <c r="N2201" s="245"/>
      <c r="O2201" s="245"/>
      <c r="P2201" s="245"/>
      <c r="Q2201" s="246"/>
      <c r="R2201" s="233"/>
      <c r="S2201" s="234" t="e">
        <f>IF(C2201="",NA(),MATCH($B2201&amp;$C2201,'Smelter Reference List'!$J:$J,0))</f>
        <v>#N/A</v>
      </c>
      <c r="T2201" s="235"/>
      <c r="U2201" s="235">
        <f t="shared" ca="1" si="68"/>
        <v>0</v>
      </c>
      <c r="V2201" s="235"/>
      <c r="W2201" s="235"/>
      <c r="Y2201" s="228" t="str">
        <f t="shared" si="69"/>
        <v/>
      </c>
    </row>
    <row r="2202" spans="1:25" s="228" customFormat="1" ht="20.25">
      <c r="A2202" s="257"/>
      <c r="B2202" s="232" t="str">
        <f>IF(LEN(A2202)=0,"",INDEX('Smelter Reference List'!$A:$A,MATCH($A2202,'Smelter Reference List'!$E:$E,0)))</f>
        <v/>
      </c>
      <c r="C2202" s="297" t="str">
        <f>IF(LEN(A2202)=0,"",INDEX('Smelter Reference List'!$C:$C,MATCH($A2202,'Smelter Reference List'!$E:$E,0)))</f>
        <v/>
      </c>
      <c r="D2202" s="161" t="str">
        <f ca="1">IF(ISERROR($S2202),"",OFFSET('Smelter Reference List'!$C$4,$S2202-4,0)&amp;"")</f>
        <v/>
      </c>
      <c r="E2202" s="161" t="str">
        <f ca="1">IF(ISERROR($S2202),"",OFFSET('Smelter Reference List'!$D$4,$S2202-4,0)&amp;"")</f>
        <v/>
      </c>
      <c r="F2202" s="161" t="str">
        <f ca="1">IF(ISERROR($S2202),"",OFFSET('Smelter Reference List'!$E$4,$S2202-4,0))</f>
        <v/>
      </c>
      <c r="G2202" s="161" t="str">
        <f ca="1">IF(C2202=$U$4,"Enter smelter details", IF(ISERROR($S2202),"",OFFSET('Smelter Reference List'!$F$4,$S2202-4,0)))</f>
        <v/>
      </c>
      <c r="H2202" s="247" t="str">
        <f ca="1">IF(ISERROR($S2202),"",OFFSET('Smelter Reference List'!$G$4,$S2202-4,0))</f>
        <v/>
      </c>
      <c r="I2202" s="248" t="str">
        <f ca="1">IF(ISERROR($S2202),"",OFFSET('Smelter Reference List'!$H$4,$S2202-4,0))</f>
        <v/>
      </c>
      <c r="J2202" s="248" t="str">
        <f ca="1">IF(ISERROR($S2202),"",OFFSET('Smelter Reference List'!$I$4,$S2202-4,0))</f>
        <v/>
      </c>
      <c r="K2202" s="245"/>
      <c r="L2202" s="245"/>
      <c r="M2202" s="245"/>
      <c r="N2202" s="245"/>
      <c r="O2202" s="245"/>
      <c r="P2202" s="245"/>
      <c r="Q2202" s="246"/>
      <c r="R2202" s="233"/>
      <c r="S2202" s="234" t="e">
        <f>IF(C2202="",NA(),MATCH($B2202&amp;$C2202,'Smelter Reference List'!$J:$J,0))</f>
        <v>#N/A</v>
      </c>
      <c r="T2202" s="235"/>
      <c r="U2202" s="235">
        <f t="shared" ca="1" si="68"/>
        <v>0</v>
      </c>
      <c r="V2202" s="235"/>
      <c r="W2202" s="235"/>
      <c r="Y2202" s="228" t="str">
        <f t="shared" si="69"/>
        <v/>
      </c>
    </row>
    <row r="2203" spans="1:25" s="228" customFormat="1" ht="20.25">
      <c r="A2203" s="257"/>
      <c r="B2203" s="232" t="str">
        <f>IF(LEN(A2203)=0,"",INDEX('Smelter Reference List'!$A:$A,MATCH($A2203,'Smelter Reference List'!$E:$E,0)))</f>
        <v/>
      </c>
      <c r="C2203" s="297" t="str">
        <f>IF(LEN(A2203)=0,"",INDEX('Smelter Reference List'!$C:$C,MATCH($A2203,'Smelter Reference List'!$E:$E,0)))</f>
        <v/>
      </c>
      <c r="D2203" s="161" t="str">
        <f ca="1">IF(ISERROR($S2203),"",OFFSET('Smelter Reference List'!$C$4,$S2203-4,0)&amp;"")</f>
        <v/>
      </c>
      <c r="E2203" s="161" t="str">
        <f ca="1">IF(ISERROR($S2203),"",OFFSET('Smelter Reference List'!$D$4,$S2203-4,0)&amp;"")</f>
        <v/>
      </c>
      <c r="F2203" s="161" t="str">
        <f ca="1">IF(ISERROR($S2203),"",OFFSET('Smelter Reference List'!$E$4,$S2203-4,0))</f>
        <v/>
      </c>
      <c r="G2203" s="161" t="str">
        <f ca="1">IF(C2203=$U$4,"Enter smelter details", IF(ISERROR($S2203),"",OFFSET('Smelter Reference List'!$F$4,$S2203-4,0)))</f>
        <v/>
      </c>
      <c r="H2203" s="247" t="str">
        <f ca="1">IF(ISERROR($S2203),"",OFFSET('Smelter Reference List'!$G$4,$S2203-4,0))</f>
        <v/>
      </c>
      <c r="I2203" s="248" t="str">
        <f ca="1">IF(ISERROR($S2203),"",OFFSET('Smelter Reference List'!$H$4,$S2203-4,0))</f>
        <v/>
      </c>
      <c r="J2203" s="248" t="str">
        <f ca="1">IF(ISERROR($S2203),"",OFFSET('Smelter Reference List'!$I$4,$S2203-4,0))</f>
        <v/>
      </c>
      <c r="K2203" s="245"/>
      <c r="L2203" s="245"/>
      <c r="M2203" s="245"/>
      <c r="N2203" s="245"/>
      <c r="O2203" s="245"/>
      <c r="P2203" s="245"/>
      <c r="Q2203" s="246"/>
      <c r="R2203" s="233"/>
      <c r="S2203" s="234" t="e">
        <f>IF(C2203="",NA(),MATCH($B2203&amp;$C2203,'Smelter Reference List'!$J:$J,0))</f>
        <v>#N/A</v>
      </c>
      <c r="T2203" s="235"/>
      <c r="U2203" s="235">
        <f t="shared" ca="1" si="68"/>
        <v>0</v>
      </c>
      <c r="V2203" s="235"/>
      <c r="W2203" s="235"/>
      <c r="Y2203" s="228" t="str">
        <f t="shared" si="69"/>
        <v/>
      </c>
    </row>
    <row r="2204" spans="1:25" s="228" customFormat="1" ht="20.25">
      <c r="A2204" s="257"/>
      <c r="B2204" s="232" t="str">
        <f>IF(LEN(A2204)=0,"",INDEX('Smelter Reference List'!$A:$A,MATCH($A2204,'Smelter Reference List'!$E:$E,0)))</f>
        <v/>
      </c>
      <c r="C2204" s="297" t="str">
        <f>IF(LEN(A2204)=0,"",INDEX('Smelter Reference List'!$C:$C,MATCH($A2204,'Smelter Reference List'!$E:$E,0)))</f>
        <v/>
      </c>
      <c r="D2204" s="161" t="str">
        <f ca="1">IF(ISERROR($S2204),"",OFFSET('Smelter Reference List'!$C$4,$S2204-4,0)&amp;"")</f>
        <v/>
      </c>
      <c r="E2204" s="161" t="str">
        <f ca="1">IF(ISERROR($S2204),"",OFFSET('Smelter Reference List'!$D$4,$S2204-4,0)&amp;"")</f>
        <v/>
      </c>
      <c r="F2204" s="161" t="str">
        <f ca="1">IF(ISERROR($S2204),"",OFFSET('Smelter Reference List'!$E$4,$S2204-4,0))</f>
        <v/>
      </c>
      <c r="G2204" s="161" t="str">
        <f ca="1">IF(C2204=$U$4,"Enter smelter details", IF(ISERROR($S2204),"",OFFSET('Smelter Reference List'!$F$4,$S2204-4,0)))</f>
        <v/>
      </c>
      <c r="H2204" s="247" t="str">
        <f ca="1">IF(ISERROR($S2204),"",OFFSET('Smelter Reference List'!$G$4,$S2204-4,0))</f>
        <v/>
      </c>
      <c r="I2204" s="248" t="str">
        <f ca="1">IF(ISERROR($S2204),"",OFFSET('Smelter Reference List'!$H$4,$S2204-4,0))</f>
        <v/>
      </c>
      <c r="J2204" s="248" t="str">
        <f ca="1">IF(ISERROR($S2204),"",OFFSET('Smelter Reference List'!$I$4,$S2204-4,0))</f>
        <v/>
      </c>
      <c r="K2204" s="245"/>
      <c r="L2204" s="245"/>
      <c r="M2204" s="245"/>
      <c r="N2204" s="245"/>
      <c r="O2204" s="245"/>
      <c r="P2204" s="245"/>
      <c r="Q2204" s="246"/>
      <c r="R2204" s="233"/>
      <c r="S2204" s="234" t="e">
        <f>IF(C2204="",NA(),MATCH($B2204&amp;$C2204,'Smelter Reference List'!$J:$J,0))</f>
        <v>#N/A</v>
      </c>
      <c r="T2204" s="235"/>
      <c r="U2204" s="235">
        <f t="shared" ca="1" si="68"/>
        <v>0</v>
      </c>
      <c r="V2204" s="235"/>
      <c r="W2204" s="235"/>
      <c r="Y2204" s="228" t="str">
        <f t="shared" si="69"/>
        <v/>
      </c>
    </row>
    <row r="2205" spans="1:25" s="228" customFormat="1" ht="20.25">
      <c r="A2205" s="257"/>
      <c r="B2205" s="232" t="str">
        <f>IF(LEN(A2205)=0,"",INDEX('Smelter Reference List'!$A:$A,MATCH($A2205,'Smelter Reference List'!$E:$E,0)))</f>
        <v/>
      </c>
      <c r="C2205" s="297" t="str">
        <f>IF(LEN(A2205)=0,"",INDEX('Smelter Reference List'!$C:$C,MATCH($A2205,'Smelter Reference List'!$E:$E,0)))</f>
        <v/>
      </c>
      <c r="D2205" s="161" t="str">
        <f ca="1">IF(ISERROR($S2205),"",OFFSET('Smelter Reference List'!$C$4,$S2205-4,0)&amp;"")</f>
        <v/>
      </c>
      <c r="E2205" s="161" t="str">
        <f ca="1">IF(ISERROR($S2205),"",OFFSET('Smelter Reference List'!$D$4,$S2205-4,0)&amp;"")</f>
        <v/>
      </c>
      <c r="F2205" s="161" t="str">
        <f ca="1">IF(ISERROR($S2205),"",OFFSET('Smelter Reference List'!$E$4,$S2205-4,0))</f>
        <v/>
      </c>
      <c r="G2205" s="161" t="str">
        <f ca="1">IF(C2205=$U$4,"Enter smelter details", IF(ISERROR($S2205),"",OFFSET('Smelter Reference List'!$F$4,$S2205-4,0)))</f>
        <v/>
      </c>
      <c r="H2205" s="247" t="str">
        <f ca="1">IF(ISERROR($S2205),"",OFFSET('Smelter Reference List'!$G$4,$S2205-4,0))</f>
        <v/>
      </c>
      <c r="I2205" s="248" t="str">
        <f ca="1">IF(ISERROR($S2205),"",OFFSET('Smelter Reference List'!$H$4,$S2205-4,0))</f>
        <v/>
      </c>
      <c r="J2205" s="248" t="str">
        <f ca="1">IF(ISERROR($S2205),"",OFFSET('Smelter Reference List'!$I$4,$S2205-4,0))</f>
        <v/>
      </c>
      <c r="K2205" s="245"/>
      <c r="L2205" s="245"/>
      <c r="M2205" s="245"/>
      <c r="N2205" s="245"/>
      <c r="O2205" s="245"/>
      <c r="P2205" s="245"/>
      <c r="Q2205" s="246"/>
      <c r="R2205" s="233"/>
      <c r="S2205" s="234" t="e">
        <f>IF(C2205="",NA(),MATCH($B2205&amp;$C2205,'Smelter Reference List'!$J:$J,0))</f>
        <v>#N/A</v>
      </c>
      <c r="T2205" s="235"/>
      <c r="U2205" s="235">
        <f t="shared" ca="1" si="68"/>
        <v>0</v>
      </c>
      <c r="V2205" s="235"/>
      <c r="W2205" s="235"/>
      <c r="Y2205" s="228" t="str">
        <f t="shared" si="69"/>
        <v/>
      </c>
    </row>
    <row r="2206" spans="1:25" s="228" customFormat="1" ht="20.25">
      <c r="A2206" s="257"/>
      <c r="B2206" s="232" t="str">
        <f>IF(LEN(A2206)=0,"",INDEX('Smelter Reference List'!$A:$A,MATCH($A2206,'Smelter Reference List'!$E:$E,0)))</f>
        <v/>
      </c>
      <c r="C2206" s="297" t="str">
        <f>IF(LEN(A2206)=0,"",INDEX('Smelter Reference List'!$C:$C,MATCH($A2206,'Smelter Reference List'!$E:$E,0)))</f>
        <v/>
      </c>
      <c r="D2206" s="161" t="str">
        <f ca="1">IF(ISERROR($S2206),"",OFFSET('Smelter Reference List'!$C$4,$S2206-4,0)&amp;"")</f>
        <v/>
      </c>
      <c r="E2206" s="161" t="str">
        <f ca="1">IF(ISERROR($S2206),"",OFFSET('Smelter Reference List'!$D$4,$S2206-4,0)&amp;"")</f>
        <v/>
      </c>
      <c r="F2206" s="161" t="str">
        <f ca="1">IF(ISERROR($S2206),"",OFFSET('Smelter Reference List'!$E$4,$S2206-4,0))</f>
        <v/>
      </c>
      <c r="G2206" s="161" t="str">
        <f ca="1">IF(C2206=$U$4,"Enter smelter details", IF(ISERROR($S2206),"",OFFSET('Smelter Reference List'!$F$4,$S2206-4,0)))</f>
        <v/>
      </c>
      <c r="H2206" s="247" t="str">
        <f ca="1">IF(ISERROR($S2206),"",OFFSET('Smelter Reference List'!$G$4,$S2206-4,0))</f>
        <v/>
      </c>
      <c r="I2206" s="248" t="str">
        <f ca="1">IF(ISERROR($S2206),"",OFFSET('Smelter Reference List'!$H$4,$S2206-4,0))</f>
        <v/>
      </c>
      <c r="J2206" s="248" t="str">
        <f ca="1">IF(ISERROR($S2206),"",OFFSET('Smelter Reference List'!$I$4,$S2206-4,0))</f>
        <v/>
      </c>
      <c r="K2206" s="245"/>
      <c r="L2206" s="245"/>
      <c r="M2206" s="245"/>
      <c r="N2206" s="245"/>
      <c r="O2206" s="245"/>
      <c r="P2206" s="245"/>
      <c r="Q2206" s="246"/>
      <c r="R2206" s="233"/>
      <c r="S2206" s="234" t="e">
        <f>IF(C2206="",NA(),MATCH($B2206&amp;$C2206,'Smelter Reference List'!$J:$J,0))</f>
        <v>#N/A</v>
      </c>
      <c r="T2206" s="235"/>
      <c r="U2206" s="235">
        <f t="shared" ca="1" si="68"/>
        <v>0</v>
      </c>
      <c r="V2206" s="235"/>
      <c r="W2206" s="235"/>
      <c r="Y2206" s="228" t="str">
        <f t="shared" si="69"/>
        <v/>
      </c>
    </row>
    <row r="2207" spans="1:25" s="228" customFormat="1" ht="20.25">
      <c r="A2207" s="257"/>
      <c r="B2207" s="232" t="str">
        <f>IF(LEN(A2207)=0,"",INDEX('Smelter Reference List'!$A:$A,MATCH($A2207,'Smelter Reference List'!$E:$E,0)))</f>
        <v/>
      </c>
      <c r="C2207" s="297" t="str">
        <f>IF(LEN(A2207)=0,"",INDEX('Smelter Reference List'!$C:$C,MATCH($A2207,'Smelter Reference List'!$E:$E,0)))</f>
        <v/>
      </c>
      <c r="D2207" s="161" t="str">
        <f ca="1">IF(ISERROR($S2207),"",OFFSET('Smelter Reference List'!$C$4,$S2207-4,0)&amp;"")</f>
        <v/>
      </c>
      <c r="E2207" s="161" t="str">
        <f ca="1">IF(ISERROR($S2207),"",OFFSET('Smelter Reference List'!$D$4,$S2207-4,0)&amp;"")</f>
        <v/>
      </c>
      <c r="F2207" s="161" t="str">
        <f ca="1">IF(ISERROR($S2207),"",OFFSET('Smelter Reference List'!$E$4,$S2207-4,0))</f>
        <v/>
      </c>
      <c r="G2207" s="161" t="str">
        <f ca="1">IF(C2207=$U$4,"Enter smelter details", IF(ISERROR($S2207),"",OFFSET('Smelter Reference List'!$F$4,$S2207-4,0)))</f>
        <v/>
      </c>
      <c r="H2207" s="247" t="str">
        <f ca="1">IF(ISERROR($S2207),"",OFFSET('Smelter Reference List'!$G$4,$S2207-4,0))</f>
        <v/>
      </c>
      <c r="I2207" s="248" t="str">
        <f ca="1">IF(ISERROR($S2207),"",OFFSET('Smelter Reference List'!$H$4,$S2207-4,0))</f>
        <v/>
      </c>
      <c r="J2207" s="248" t="str">
        <f ca="1">IF(ISERROR($S2207),"",OFFSET('Smelter Reference List'!$I$4,$S2207-4,0))</f>
        <v/>
      </c>
      <c r="K2207" s="245"/>
      <c r="L2207" s="245"/>
      <c r="M2207" s="245"/>
      <c r="N2207" s="245"/>
      <c r="O2207" s="245"/>
      <c r="P2207" s="245"/>
      <c r="Q2207" s="246"/>
      <c r="R2207" s="233"/>
      <c r="S2207" s="234" t="e">
        <f>IF(C2207="",NA(),MATCH($B2207&amp;$C2207,'Smelter Reference List'!$J:$J,0))</f>
        <v>#N/A</v>
      </c>
      <c r="T2207" s="235"/>
      <c r="U2207" s="235">
        <f t="shared" ca="1" si="68"/>
        <v>0</v>
      </c>
      <c r="V2207" s="235"/>
      <c r="W2207" s="235"/>
      <c r="Y2207" s="228" t="str">
        <f t="shared" si="69"/>
        <v/>
      </c>
    </row>
    <row r="2208" spans="1:25" s="228" customFormat="1" ht="20.25">
      <c r="A2208" s="257"/>
      <c r="B2208" s="232" t="str">
        <f>IF(LEN(A2208)=0,"",INDEX('Smelter Reference List'!$A:$A,MATCH($A2208,'Smelter Reference List'!$E:$E,0)))</f>
        <v/>
      </c>
      <c r="C2208" s="297" t="str">
        <f>IF(LEN(A2208)=0,"",INDEX('Smelter Reference List'!$C:$C,MATCH($A2208,'Smelter Reference List'!$E:$E,0)))</f>
        <v/>
      </c>
      <c r="D2208" s="161" t="str">
        <f ca="1">IF(ISERROR($S2208),"",OFFSET('Smelter Reference List'!$C$4,$S2208-4,0)&amp;"")</f>
        <v/>
      </c>
      <c r="E2208" s="161" t="str">
        <f ca="1">IF(ISERROR($S2208),"",OFFSET('Smelter Reference List'!$D$4,$S2208-4,0)&amp;"")</f>
        <v/>
      </c>
      <c r="F2208" s="161" t="str">
        <f ca="1">IF(ISERROR($S2208),"",OFFSET('Smelter Reference List'!$E$4,$S2208-4,0))</f>
        <v/>
      </c>
      <c r="G2208" s="161" t="str">
        <f ca="1">IF(C2208=$U$4,"Enter smelter details", IF(ISERROR($S2208),"",OFFSET('Smelter Reference List'!$F$4,$S2208-4,0)))</f>
        <v/>
      </c>
      <c r="H2208" s="247" t="str">
        <f ca="1">IF(ISERROR($S2208),"",OFFSET('Smelter Reference List'!$G$4,$S2208-4,0))</f>
        <v/>
      </c>
      <c r="I2208" s="248" t="str">
        <f ca="1">IF(ISERROR($S2208),"",OFFSET('Smelter Reference List'!$H$4,$S2208-4,0))</f>
        <v/>
      </c>
      <c r="J2208" s="248" t="str">
        <f ca="1">IF(ISERROR($S2208),"",OFFSET('Smelter Reference List'!$I$4,$S2208-4,0))</f>
        <v/>
      </c>
      <c r="K2208" s="245"/>
      <c r="L2208" s="245"/>
      <c r="M2208" s="245"/>
      <c r="N2208" s="245"/>
      <c r="O2208" s="245"/>
      <c r="P2208" s="245"/>
      <c r="Q2208" s="246"/>
      <c r="R2208" s="233"/>
      <c r="S2208" s="234" t="e">
        <f>IF(C2208="",NA(),MATCH($B2208&amp;$C2208,'Smelter Reference List'!$J:$J,0))</f>
        <v>#N/A</v>
      </c>
      <c r="T2208" s="235"/>
      <c r="U2208" s="235">
        <f t="shared" ca="1" si="68"/>
        <v>0</v>
      </c>
      <c r="V2208" s="235"/>
      <c r="W2208" s="235"/>
      <c r="Y2208" s="228" t="str">
        <f t="shared" si="69"/>
        <v/>
      </c>
    </row>
    <row r="2209" spans="1:25" s="228" customFormat="1" ht="20.25">
      <c r="A2209" s="257"/>
      <c r="B2209" s="232" t="str">
        <f>IF(LEN(A2209)=0,"",INDEX('Smelter Reference List'!$A:$A,MATCH($A2209,'Smelter Reference List'!$E:$E,0)))</f>
        <v/>
      </c>
      <c r="C2209" s="297" t="str">
        <f>IF(LEN(A2209)=0,"",INDEX('Smelter Reference List'!$C:$C,MATCH($A2209,'Smelter Reference List'!$E:$E,0)))</f>
        <v/>
      </c>
      <c r="D2209" s="161" t="str">
        <f ca="1">IF(ISERROR($S2209),"",OFFSET('Smelter Reference List'!$C$4,$S2209-4,0)&amp;"")</f>
        <v/>
      </c>
      <c r="E2209" s="161" t="str">
        <f ca="1">IF(ISERROR($S2209),"",OFFSET('Smelter Reference List'!$D$4,$S2209-4,0)&amp;"")</f>
        <v/>
      </c>
      <c r="F2209" s="161" t="str">
        <f ca="1">IF(ISERROR($S2209),"",OFFSET('Smelter Reference List'!$E$4,$S2209-4,0))</f>
        <v/>
      </c>
      <c r="G2209" s="161" t="str">
        <f ca="1">IF(C2209=$U$4,"Enter smelter details", IF(ISERROR($S2209),"",OFFSET('Smelter Reference List'!$F$4,$S2209-4,0)))</f>
        <v/>
      </c>
      <c r="H2209" s="247" t="str">
        <f ca="1">IF(ISERROR($S2209),"",OFFSET('Smelter Reference List'!$G$4,$S2209-4,0))</f>
        <v/>
      </c>
      <c r="I2209" s="248" t="str">
        <f ca="1">IF(ISERROR($S2209),"",OFFSET('Smelter Reference List'!$H$4,$S2209-4,0))</f>
        <v/>
      </c>
      <c r="J2209" s="248" t="str">
        <f ca="1">IF(ISERROR($S2209),"",OFFSET('Smelter Reference List'!$I$4,$S2209-4,0))</f>
        <v/>
      </c>
      <c r="K2209" s="245"/>
      <c r="L2209" s="245"/>
      <c r="M2209" s="245"/>
      <c r="N2209" s="245"/>
      <c r="O2209" s="245"/>
      <c r="P2209" s="245"/>
      <c r="Q2209" s="246"/>
      <c r="R2209" s="233"/>
      <c r="S2209" s="234" t="e">
        <f>IF(C2209="",NA(),MATCH($B2209&amp;$C2209,'Smelter Reference List'!$J:$J,0))</f>
        <v>#N/A</v>
      </c>
      <c r="T2209" s="235"/>
      <c r="U2209" s="235">
        <f t="shared" ca="1" si="68"/>
        <v>0</v>
      </c>
      <c r="V2209" s="235"/>
      <c r="W2209" s="235"/>
      <c r="Y2209" s="228" t="str">
        <f t="shared" si="69"/>
        <v/>
      </c>
    </row>
    <row r="2210" spans="1:25" s="228" customFormat="1" ht="20.25">
      <c r="A2210" s="257"/>
      <c r="B2210" s="232" t="str">
        <f>IF(LEN(A2210)=0,"",INDEX('Smelter Reference List'!$A:$A,MATCH($A2210,'Smelter Reference List'!$E:$E,0)))</f>
        <v/>
      </c>
      <c r="C2210" s="297" t="str">
        <f>IF(LEN(A2210)=0,"",INDEX('Smelter Reference List'!$C:$C,MATCH($A2210,'Smelter Reference List'!$E:$E,0)))</f>
        <v/>
      </c>
      <c r="D2210" s="161" t="str">
        <f ca="1">IF(ISERROR($S2210),"",OFFSET('Smelter Reference List'!$C$4,$S2210-4,0)&amp;"")</f>
        <v/>
      </c>
      <c r="E2210" s="161" t="str">
        <f ca="1">IF(ISERROR($S2210),"",OFFSET('Smelter Reference List'!$D$4,$S2210-4,0)&amp;"")</f>
        <v/>
      </c>
      <c r="F2210" s="161" t="str">
        <f ca="1">IF(ISERROR($S2210),"",OFFSET('Smelter Reference List'!$E$4,$S2210-4,0))</f>
        <v/>
      </c>
      <c r="G2210" s="161" t="str">
        <f ca="1">IF(C2210=$U$4,"Enter smelter details", IF(ISERROR($S2210),"",OFFSET('Smelter Reference List'!$F$4,$S2210-4,0)))</f>
        <v/>
      </c>
      <c r="H2210" s="247" t="str">
        <f ca="1">IF(ISERROR($S2210),"",OFFSET('Smelter Reference List'!$G$4,$S2210-4,0))</f>
        <v/>
      </c>
      <c r="I2210" s="248" t="str">
        <f ca="1">IF(ISERROR($S2210),"",OFFSET('Smelter Reference List'!$H$4,$S2210-4,0))</f>
        <v/>
      </c>
      <c r="J2210" s="248" t="str">
        <f ca="1">IF(ISERROR($S2210),"",OFFSET('Smelter Reference List'!$I$4,$S2210-4,0))</f>
        <v/>
      </c>
      <c r="K2210" s="245"/>
      <c r="L2210" s="245"/>
      <c r="M2210" s="245"/>
      <c r="N2210" s="245"/>
      <c r="O2210" s="245"/>
      <c r="P2210" s="245"/>
      <c r="Q2210" s="246"/>
      <c r="R2210" s="233"/>
      <c r="S2210" s="234" t="e">
        <f>IF(C2210="",NA(),MATCH($B2210&amp;$C2210,'Smelter Reference List'!$J:$J,0))</f>
        <v>#N/A</v>
      </c>
      <c r="T2210" s="235"/>
      <c r="U2210" s="235">
        <f t="shared" ca="1" si="68"/>
        <v>0</v>
      </c>
      <c r="V2210" s="235"/>
      <c r="W2210" s="235"/>
      <c r="Y2210" s="228" t="str">
        <f t="shared" si="69"/>
        <v/>
      </c>
    </row>
    <row r="2211" spans="1:25" s="228" customFormat="1" ht="20.25">
      <c r="A2211" s="257"/>
      <c r="B2211" s="232" t="str">
        <f>IF(LEN(A2211)=0,"",INDEX('Smelter Reference List'!$A:$A,MATCH($A2211,'Smelter Reference List'!$E:$E,0)))</f>
        <v/>
      </c>
      <c r="C2211" s="297" t="str">
        <f>IF(LEN(A2211)=0,"",INDEX('Smelter Reference List'!$C:$C,MATCH($A2211,'Smelter Reference List'!$E:$E,0)))</f>
        <v/>
      </c>
      <c r="D2211" s="161" t="str">
        <f ca="1">IF(ISERROR($S2211),"",OFFSET('Smelter Reference List'!$C$4,$S2211-4,0)&amp;"")</f>
        <v/>
      </c>
      <c r="E2211" s="161" t="str">
        <f ca="1">IF(ISERROR($S2211),"",OFFSET('Smelter Reference List'!$D$4,$S2211-4,0)&amp;"")</f>
        <v/>
      </c>
      <c r="F2211" s="161" t="str">
        <f ca="1">IF(ISERROR($S2211),"",OFFSET('Smelter Reference List'!$E$4,$S2211-4,0))</f>
        <v/>
      </c>
      <c r="G2211" s="161" t="str">
        <f ca="1">IF(C2211=$U$4,"Enter smelter details", IF(ISERROR($S2211),"",OFFSET('Smelter Reference List'!$F$4,$S2211-4,0)))</f>
        <v/>
      </c>
      <c r="H2211" s="247" t="str">
        <f ca="1">IF(ISERROR($S2211),"",OFFSET('Smelter Reference List'!$G$4,$S2211-4,0))</f>
        <v/>
      </c>
      <c r="I2211" s="248" t="str">
        <f ca="1">IF(ISERROR($S2211),"",OFFSET('Smelter Reference List'!$H$4,$S2211-4,0))</f>
        <v/>
      </c>
      <c r="J2211" s="248" t="str">
        <f ca="1">IF(ISERROR($S2211),"",OFFSET('Smelter Reference List'!$I$4,$S2211-4,0))</f>
        <v/>
      </c>
      <c r="K2211" s="245"/>
      <c r="L2211" s="245"/>
      <c r="M2211" s="245"/>
      <c r="N2211" s="245"/>
      <c r="O2211" s="245"/>
      <c r="P2211" s="245"/>
      <c r="Q2211" s="246"/>
      <c r="R2211" s="233"/>
      <c r="S2211" s="234" t="e">
        <f>IF(C2211="",NA(),MATCH($B2211&amp;$C2211,'Smelter Reference List'!$J:$J,0))</f>
        <v>#N/A</v>
      </c>
      <c r="T2211" s="235"/>
      <c r="U2211" s="235">
        <f t="shared" ca="1" si="68"/>
        <v>0</v>
      </c>
      <c r="V2211" s="235"/>
      <c r="W2211" s="235"/>
      <c r="Y2211" s="228" t="str">
        <f t="shared" si="69"/>
        <v/>
      </c>
    </row>
    <row r="2212" spans="1:25" s="228" customFormat="1" ht="20.25">
      <c r="A2212" s="257"/>
      <c r="B2212" s="232" t="str">
        <f>IF(LEN(A2212)=0,"",INDEX('Smelter Reference List'!$A:$A,MATCH($A2212,'Smelter Reference List'!$E:$E,0)))</f>
        <v/>
      </c>
      <c r="C2212" s="297" t="str">
        <f>IF(LEN(A2212)=0,"",INDEX('Smelter Reference List'!$C:$C,MATCH($A2212,'Smelter Reference List'!$E:$E,0)))</f>
        <v/>
      </c>
      <c r="D2212" s="161" t="str">
        <f ca="1">IF(ISERROR($S2212),"",OFFSET('Smelter Reference List'!$C$4,$S2212-4,0)&amp;"")</f>
        <v/>
      </c>
      <c r="E2212" s="161" t="str">
        <f ca="1">IF(ISERROR($S2212),"",OFFSET('Smelter Reference List'!$D$4,$S2212-4,0)&amp;"")</f>
        <v/>
      </c>
      <c r="F2212" s="161" t="str">
        <f ca="1">IF(ISERROR($S2212),"",OFFSET('Smelter Reference List'!$E$4,$S2212-4,0))</f>
        <v/>
      </c>
      <c r="G2212" s="161" t="str">
        <f ca="1">IF(C2212=$U$4,"Enter smelter details", IF(ISERROR($S2212),"",OFFSET('Smelter Reference List'!$F$4,$S2212-4,0)))</f>
        <v/>
      </c>
      <c r="H2212" s="247" t="str">
        <f ca="1">IF(ISERROR($S2212),"",OFFSET('Smelter Reference List'!$G$4,$S2212-4,0))</f>
        <v/>
      </c>
      <c r="I2212" s="248" t="str">
        <f ca="1">IF(ISERROR($S2212),"",OFFSET('Smelter Reference List'!$H$4,$S2212-4,0))</f>
        <v/>
      </c>
      <c r="J2212" s="248" t="str">
        <f ca="1">IF(ISERROR($S2212),"",OFFSET('Smelter Reference List'!$I$4,$S2212-4,0))</f>
        <v/>
      </c>
      <c r="K2212" s="245"/>
      <c r="L2212" s="245"/>
      <c r="M2212" s="245"/>
      <c r="N2212" s="245"/>
      <c r="O2212" s="245"/>
      <c r="P2212" s="245"/>
      <c r="Q2212" s="246"/>
      <c r="R2212" s="233"/>
      <c r="S2212" s="234" t="e">
        <f>IF(C2212="",NA(),MATCH($B2212&amp;$C2212,'Smelter Reference List'!$J:$J,0))</f>
        <v>#N/A</v>
      </c>
      <c r="T2212" s="235"/>
      <c r="U2212" s="235">
        <f t="shared" ca="1" si="68"/>
        <v>0</v>
      </c>
      <c r="V2212" s="235"/>
      <c r="W2212" s="235"/>
      <c r="Y2212" s="228" t="str">
        <f t="shared" si="69"/>
        <v/>
      </c>
    </row>
    <row r="2213" spans="1:25" s="228" customFormat="1" ht="20.25">
      <c r="A2213" s="257"/>
      <c r="B2213" s="232" t="str">
        <f>IF(LEN(A2213)=0,"",INDEX('Smelter Reference List'!$A:$A,MATCH($A2213,'Smelter Reference List'!$E:$E,0)))</f>
        <v/>
      </c>
      <c r="C2213" s="297" t="str">
        <f>IF(LEN(A2213)=0,"",INDEX('Smelter Reference List'!$C:$C,MATCH($A2213,'Smelter Reference List'!$E:$E,0)))</f>
        <v/>
      </c>
      <c r="D2213" s="161" t="str">
        <f ca="1">IF(ISERROR($S2213),"",OFFSET('Smelter Reference List'!$C$4,$S2213-4,0)&amp;"")</f>
        <v/>
      </c>
      <c r="E2213" s="161" t="str">
        <f ca="1">IF(ISERROR($S2213),"",OFFSET('Smelter Reference List'!$D$4,$S2213-4,0)&amp;"")</f>
        <v/>
      </c>
      <c r="F2213" s="161" t="str">
        <f ca="1">IF(ISERROR($S2213),"",OFFSET('Smelter Reference List'!$E$4,$S2213-4,0))</f>
        <v/>
      </c>
      <c r="G2213" s="161" t="str">
        <f ca="1">IF(C2213=$U$4,"Enter smelter details", IF(ISERROR($S2213),"",OFFSET('Smelter Reference List'!$F$4,$S2213-4,0)))</f>
        <v/>
      </c>
      <c r="H2213" s="247" t="str">
        <f ca="1">IF(ISERROR($S2213),"",OFFSET('Smelter Reference List'!$G$4,$S2213-4,0))</f>
        <v/>
      </c>
      <c r="I2213" s="248" t="str">
        <f ca="1">IF(ISERROR($S2213),"",OFFSET('Smelter Reference List'!$H$4,$S2213-4,0))</f>
        <v/>
      </c>
      <c r="J2213" s="248" t="str">
        <f ca="1">IF(ISERROR($S2213),"",OFFSET('Smelter Reference List'!$I$4,$S2213-4,0))</f>
        <v/>
      </c>
      <c r="K2213" s="245"/>
      <c r="L2213" s="245"/>
      <c r="M2213" s="245"/>
      <c r="N2213" s="245"/>
      <c r="O2213" s="245"/>
      <c r="P2213" s="245"/>
      <c r="Q2213" s="246"/>
      <c r="R2213" s="233"/>
      <c r="S2213" s="234" t="e">
        <f>IF(C2213="",NA(),MATCH($B2213&amp;$C2213,'Smelter Reference List'!$J:$J,0))</f>
        <v>#N/A</v>
      </c>
      <c r="T2213" s="235"/>
      <c r="U2213" s="235">
        <f t="shared" ca="1" si="68"/>
        <v>0</v>
      </c>
      <c r="V2213" s="235"/>
      <c r="W2213" s="235"/>
      <c r="Y2213" s="228" t="str">
        <f t="shared" si="69"/>
        <v/>
      </c>
    </row>
    <row r="2214" spans="1:25" s="228" customFormat="1" ht="20.25">
      <c r="A2214" s="257"/>
      <c r="B2214" s="232" t="str">
        <f>IF(LEN(A2214)=0,"",INDEX('Smelter Reference List'!$A:$A,MATCH($A2214,'Smelter Reference List'!$E:$E,0)))</f>
        <v/>
      </c>
      <c r="C2214" s="297" t="str">
        <f>IF(LEN(A2214)=0,"",INDEX('Smelter Reference List'!$C:$C,MATCH($A2214,'Smelter Reference List'!$E:$E,0)))</f>
        <v/>
      </c>
      <c r="D2214" s="161" t="str">
        <f ca="1">IF(ISERROR($S2214),"",OFFSET('Smelter Reference List'!$C$4,$S2214-4,0)&amp;"")</f>
        <v/>
      </c>
      <c r="E2214" s="161" t="str">
        <f ca="1">IF(ISERROR($S2214),"",OFFSET('Smelter Reference List'!$D$4,$S2214-4,0)&amp;"")</f>
        <v/>
      </c>
      <c r="F2214" s="161" t="str">
        <f ca="1">IF(ISERROR($S2214),"",OFFSET('Smelter Reference List'!$E$4,$S2214-4,0))</f>
        <v/>
      </c>
      <c r="G2214" s="161" t="str">
        <f ca="1">IF(C2214=$U$4,"Enter smelter details", IF(ISERROR($S2214),"",OFFSET('Smelter Reference List'!$F$4,$S2214-4,0)))</f>
        <v/>
      </c>
      <c r="H2214" s="247" t="str">
        <f ca="1">IF(ISERROR($S2214),"",OFFSET('Smelter Reference List'!$G$4,$S2214-4,0))</f>
        <v/>
      </c>
      <c r="I2214" s="248" t="str">
        <f ca="1">IF(ISERROR($S2214),"",OFFSET('Smelter Reference List'!$H$4,$S2214-4,0))</f>
        <v/>
      </c>
      <c r="J2214" s="248" t="str">
        <f ca="1">IF(ISERROR($S2214),"",OFFSET('Smelter Reference List'!$I$4,$S2214-4,0))</f>
        <v/>
      </c>
      <c r="K2214" s="245"/>
      <c r="L2214" s="245"/>
      <c r="M2214" s="245"/>
      <c r="N2214" s="245"/>
      <c r="O2214" s="245"/>
      <c r="P2214" s="245"/>
      <c r="Q2214" s="246"/>
      <c r="R2214" s="233"/>
      <c r="S2214" s="234" t="e">
        <f>IF(C2214="",NA(),MATCH($B2214&amp;$C2214,'Smelter Reference List'!$J:$J,0))</f>
        <v>#N/A</v>
      </c>
      <c r="T2214" s="235"/>
      <c r="U2214" s="235">
        <f t="shared" ca="1" si="68"/>
        <v>0</v>
      </c>
      <c r="V2214" s="235"/>
      <c r="W2214" s="235"/>
      <c r="Y2214" s="228" t="str">
        <f t="shared" si="69"/>
        <v/>
      </c>
    </row>
    <row r="2215" spans="1:25" s="228" customFormat="1" ht="20.25">
      <c r="A2215" s="257"/>
      <c r="B2215" s="232" t="str">
        <f>IF(LEN(A2215)=0,"",INDEX('Smelter Reference List'!$A:$A,MATCH($A2215,'Smelter Reference List'!$E:$E,0)))</f>
        <v/>
      </c>
      <c r="C2215" s="297" t="str">
        <f>IF(LEN(A2215)=0,"",INDEX('Smelter Reference List'!$C:$C,MATCH($A2215,'Smelter Reference List'!$E:$E,0)))</f>
        <v/>
      </c>
      <c r="D2215" s="161" t="str">
        <f ca="1">IF(ISERROR($S2215),"",OFFSET('Smelter Reference List'!$C$4,$S2215-4,0)&amp;"")</f>
        <v/>
      </c>
      <c r="E2215" s="161" t="str">
        <f ca="1">IF(ISERROR($S2215),"",OFFSET('Smelter Reference List'!$D$4,$S2215-4,0)&amp;"")</f>
        <v/>
      </c>
      <c r="F2215" s="161" t="str">
        <f ca="1">IF(ISERROR($S2215),"",OFFSET('Smelter Reference List'!$E$4,$S2215-4,0))</f>
        <v/>
      </c>
      <c r="G2215" s="161" t="str">
        <f ca="1">IF(C2215=$U$4,"Enter smelter details", IF(ISERROR($S2215),"",OFFSET('Smelter Reference List'!$F$4,$S2215-4,0)))</f>
        <v/>
      </c>
      <c r="H2215" s="247" t="str">
        <f ca="1">IF(ISERROR($S2215),"",OFFSET('Smelter Reference List'!$G$4,$S2215-4,0))</f>
        <v/>
      </c>
      <c r="I2215" s="248" t="str">
        <f ca="1">IF(ISERROR($S2215),"",OFFSET('Smelter Reference List'!$H$4,$S2215-4,0))</f>
        <v/>
      </c>
      <c r="J2215" s="248" t="str">
        <f ca="1">IF(ISERROR($S2215),"",OFFSET('Smelter Reference List'!$I$4,$S2215-4,0))</f>
        <v/>
      </c>
      <c r="K2215" s="245"/>
      <c r="L2215" s="245"/>
      <c r="M2215" s="245"/>
      <c r="N2215" s="245"/>
      <c r="O2215" s="245"/>
      <c r="P2215" s="245"/>
      <c r="Q2215" s="246"/>
      <c r="R2215" s="233"/>
      <c r="S2215" s="234" t="e">
        <f>IF(C2215="",NA(),MATCH($B2215&amp;$C2215,'Smelter Reference List'!$J:$J,0))</f>
        <v>#N/A</v>
      </c>
      <c r="T2215" s="235"/>
      <c r="U2215" s="235">
        <f t="shared" ca="1" si="68"/>
        <v>0</v>
      </c>
      <c r="V2215" s="235"/>
      <c r="W2215" s="235"/>
      <c r="Y2215" s="228" t="str">
        <f t="shared" si="69"/>
        <v/>
      </c>
    </row>
    <row r="2216" spans="1:25" s="228" customFormat="1" ht="20.25">
      <c r="A2216" s="257"/>
      <c r="B2216" s="232" t="str">
        <f>IF(LEN(A2216)=0,"",INDEX('Smelter Reference List'!$A:$A,MATCH($A2216,'Smelter Reference List'!$E:$E,0)))</f>
        <v/>
      </c>
      <c r="C2216" s="297" t="str">
        <f>IF(LEN(A2216)=0,"",INDEX('Smelter Reference List'!$C:$C,MATCH($A2216,'Smelter Reference List'!$E:$E,0)))</f>
        <v/>
      </c>
      <c r="D2216" s="161" t="str">
        <f ca="1">IF(ISERROR($S2216),"",OFFSET('Smelter Reference List'!$C$4,$S2216-4,0)&amp;"")</f>
        <v/>
      </c>
      <c r="E2216" s="161" t="str">
        <f ca="1">IF(ISERROR($S2216),"",OFFSET('Smelter Reference List'!$D$4,$S2216-4,0)&amp;"")</f>
        <v/>
      </c>
      <c r="F2216" s="161" t="str">
        <f ca="1">IF(ISERROR($S2216),"",OFFSET('Smelter Reference List'!$E$4,$S2216-4,0))</f>
        <v/>
      </c>
      <c r="G2216" s="161" t="str">
        <f ca="1">IF(C2216=$U$4,"Enter smelter details", IF(ISERROR($S2216),"",OFFSET('Smelter Reference List'!$F$4,$S2216-4,0)))</f>
        <v/>
      </c>
      <c r="H2216" s="247" t="str">
        <f ca="1">IF(ISERROR($S2216),"",OFFSET('Smelter Reference List'!$G$4,$S2216-4,0))</f>
        <v/>
      </c>
      <c r="I2216" s="248" t="str">
        <f ca="1">IF(ISERROR($S2216),"",OFFSET('Smelter Reference List'!$H$4,$S2216-4,0))</f>
        <v/>
      </c>
      <c r="J2216" s="248" t="str">
        <f ca="1">IF(ISERROR($S2216),"",OFFSET('Smelter Reference List'!$I$4,$S2216-4,0))</f>
        <v/>
      </c>
      <c r="K2216" s="245"/>
      <c r="L2216" s="245"/>
      <c r="M2216" s="245"/>
      <c r="N2216" s="245"/>
      <c r="O2216" s="245"/>
      <c r="P2216" s="245"/>
      <c r="Q2216" s="246"/>
      <c r="R2216" s="233"/>
      <c r="S2216" s="234" t="e">
        <f>IF(C2216="",NA(),MATCH($B2216&amp;$C2216,'Smelter Reference List'!$J:$J,0))</f>
        <v>#N/A</v>
      </c>
      <c r="T2216" s="235"/>
      <c r="U2216" s="235">
        <f t="shared" ca="1" si="68"/>
        <v>0</v>
      </c>
      <c r="V2216" s="235"/>
      <c r="W2216" s="235"/>
      <c r="Y2216" s="228" t="str">
        <f t="shared" si="69"/>
        <v/>
      </c>
    </row>
    <row r="2217" spans="1:25" s="228" customFormat="1" ht="20.25">
      <c r="A2217" s="257"/>
      <c r="B2217" s="232" t="str">
        <f>IF(LEN(A2217)=0,"",INDEX('Smelter Reference List'!$A:$A,MATCH($A2217,'Smelter Reference List'!$E:$E,0)))</f>
        <v/>
      </c>
      <c r="C2217" s="297" t="str">
        <f>IF(LEN(A2217)=0,"",INDEX('Smelter Reference List'!$C:$C,MATCH($A2217,'Smelter Reference List'!$E:$E,0)))</f>
        <v/>
      </c>
      <c r="D2217" s="161" t="str">
        <f ca="1">IF(ISERROR($S2217),"",OFFSET('Smelter Reference List'!$C$4,$S2217-4,0)&amp;"")</f>
        <v/>
      </c>
      <c r="E2217" s="161" t="str">
        <f ca="1">IF(ISERROR($S2217),"",OFFSET('Smelter Reference List'!$D$4,$S2217-4,0)&amp;"")</f>
        <v/>
      </c>
      <c r="F2217" s="161" t="str">
        <f ca="1">IF(ISERROR($S2217),"",OFFSET('Smelter Reference List'!$E$4,$S2217-4,0))</f>
        <v/>
      </c>
      <c r="G2217" s="161" t="str">
        <f ca="1">IF(C2217=$U$4,"Enter smelter details", IF(ISERROR($S2217),"",OFFSET('Smelter Reference List'!$F$4,$S2217-4,0)))</f>
        <v/>
      </c>
      <c r="H2217" s="247" t="str">
        <f ca="1">IF(ISERROR($S2217),"",OFFSET('Smelter Reference List'!$G$4,$S2217-4,0))</f>
        <v/>
      </c>
      <c r="I2217" s="248" t="str">
        <f ca="1">IF(ISERROR($S2217),"",OFFSET('Smelter Reference List'!$H$4,$S2217-4,0))</f>
        <v/>
      </c>
      <c r="J2217" s="248" t="str">
        <f ca="1">IF(ISERROR($S2217),"",OFFSET('Smelter Reference List'!$I$4,$S2217-4,0))</f>
        <v/>
      </c>
      <c r="K2217" s="245"/>
      <c r="L2217" s="245"/>
      <c r="M2217" s="245"/>
      <c r="N2217" s="245"/>
      <c r="O2217" s="245"/>
      <c r="P2217" s="245"/>
      <c r="Q2217" s="246"/>
      <c r="R2217" s="233"/>
      <c r="S2217" s="234" t="e">
        <f>IF(C2217="",NA(),MATCH($B2217&amp;$C2217,'Smelter Reference List'!$J:$J,0))</f>
        <v>#N/A</v>
      </c>
      <c r="T2217" s="235"/>
      <c r="U2217" s="235">
        <f t="shared" ca="1" si="68"/>
        <v>0</v>
      </c>
      <c r="V2217" s="235"/>
      <c r="W2217" s="235"/>
      <c r="Y2217" s="228" t="str">
        <f t="shared" si="69"/>
        <v/>
      </c>
    </row>
    <row r="2218" spans="1:25" s="228" customFormat="1" ht="20.25">
      <c r="A2218" s="257"/>
      <c r="B2218" s="232" t="str">
        <f>IF(LEN(A2218)=0,"",INDEX('Smelter Reference List'!$A:$A,MATCH($A2218,'Smelter Reference List'!$E:$E,0)))</f>
        <v/>
      </c>
      <c r="C2218" s="297" t="str">
        <f>IF(LEN(A2218)=0,"",INDEX('Smelter Reference List'!$C:$C,MATCH($A2218,'Smelter Reference List'!$E:$E,0)))</f>
        <v/>
      </c>
      <c r="D2218" s="161" t="str">
        <f ca="1">IF(ISERROR($S2218),"",OFFSET('Smelter Reference List'!$C$4,$S2218-4,0)&amp;"")</f>
        <v/>
      </c>
      <c r="E2218" s="161" t="str">
        <f ca="1">IF(ISERROR($S2218),"",OFFSET('Smelter Reference List'!$D$4,$S2218-4,0)&amp;"")</f>
        <v/>
      </c>
      <c r="F2218" s="161" t="str">
        <f ca="1">IF(ISERROR($S2218),"",OFFSET('Smelter Reference List'!$E$4,$S2218-4,0))</f>
        <v/>
      </c>
      <c r="G2218" s="161" t="str">
        <f ca="1">IF(C2218=$U$4,"Enter smelter details", IF(ISERROR($S2218),"",OFFSET('Smelter Reference List'!$F$4,$S2218-4,0)))</f>
        <v/>
      </c>
      <c r="H2218" s="247" t="str">
        <f ca="1">IF(ISERROR($S2218),"",OFFSET('Smelter Reference List'!$G$4,$S2218-4,0))</f>
        <v/>
      </c>
      <c r="I2218" s="248" t="str">
        <f ca="1">IF(ISERROR($S2218),"",OFFSET('Smelter Reference List'!$H$4,$S2218-4,0))</f>
        <v/>
      </c>
      <c r="J2218" s="248" t="str">
        <f ca="1">IF(ISERROR($S2218),"",OFFSET('Smelter Reference List'!$I$4,$S2218-4,0))</f>
        <v/>
      </c>
      <c r="K2218" s="245"/>
      <c r="L2218" s="245"/>
      <c r="M2218" s="245"/>
      <c r="N2218" s="245"/>
      <c r="O2218" s="245"/>
      <c r="P2218" s="245"/>
      <c r="Q2218" s="246"/>
      <c r="R2218" s="233"/>
      <c r="S2218" s="234" t="e">
        <f>IF(C2218="",NA(),MATCH($B2218&amp;$C2218,'Smelter Reference List'!$J:$J,0))</f>
        <v>#N/A</v>
      </c>
      <c r="T2218" s="235"/>
      <c r="U2218" s="235">
        <f t="shared" ca="1" si="68"/>
        <v>0</v>
      </c>
      <c r="V2218" s="235"/>
      <c r="W2218" s="235"/>
      <c r="Y2218" s="228" t="str">
        <f t="shared" si="69"/>
        <v/>
      </c>
    </row>
    <row r="2219" spans="1:25" s="228" customFormat="1" ht="20.25">
      <c r="A2219" s="257"/>
      <c r="B2219" s="232" t="str">
        <f>IF(LEN(A2219)=0,"",INDEX('Smelter Reference List'!$A:$A,MATCH($A2219,'Smelter Reference List'!$E:$E,0)))</f>
        <v/>
      </c>
      <c r="C2219" s="297" t="str">
        <f>IF(LEN(A2219)=0,"",INDEX('Smelter Reference List'!$C:$C,MATCH($A2219,'Smelter Reference List'!$E:$E,0)))</f>
        <v/>
      </c>
      <c r="D2219" s="161" t="str">
        <f ca="1">IF(ISERROR($S2219),"",OFFSET('Smelter Reference List'!$C$4,$S2219-4,0)&amp;"")</f>
        <v/>
      </c>
      <c r="E2219" s="161" t="str">
        <f ca="1">IF(ISERROR($S2219),"",OFFSET('Smelter Reference List'!$D$4,$S2219-4,0)&amp;"")</f>
        <v/>
      </c>
      <c r="F2219" s="161" t="str">
        <f ca="1">IF(ISERROR($S2219),"",OFFSET('Smelter Reference List'!$E$4,$S2219-4,0))</f>
        <v/>
      </c>
      <c r="G2219" s="161" t="str">
        <f ca="1">IF(C2219=$U$4,"Enter smelter details", IF(ISERROR($S2219),"",OFFSET('Smelter Reference List'!$F$4,$S2219-4,0)))</f>
        <v/>
      </c>
      <c r="H2219" s="247" t="str">
        <f ca="1">IF(ISERROR($S2219),"",OFFSET('Smelter Reference List'!$G$4,$S2219-4,0))</f>
        <v/>
      </c>
      <c r="I2219" s="248" t="str">
        <f ca="1">IF(ISERROR($S2219),"",OFFSET('Smelter Reference List'!$H$4,$S2219-4,0))</f>
        <v/>
      </c>
      <c r="J2219" s="248" t="str">
        <f ca="1">IF(ISERROR($S2219),"",OFFSET('Smelter Reference List'!$I$4,$S2219-4,0))</f>
        <v/>
      </c>
      <c r="K2219" s="245"/>
      <c r="L2219" s="245"/>
      <c r="M2219" s="245"/>
      <c r="N2219" s="245"/>
      <c r="O2219" s="245"/>
      <c r="P2219" s="245"/>
      <c r="Q2219" s="246"/>
      <c r="R2219" s="233"/>
      <c r="S2219" s="234" t="e">
        <f>IF(C2219="",NA(),MATCH($B2219&amp;$C2219,'Smelter Reference List'!$J:$J,0))</f>
        <v>#N/A</v>
      </c>
      <c r="T2219" s="235"/>
      <c r="U2219" s="235">
        <f t="shared" ca="1" si="68"/>
        <v>0</v>
      </c>
      <c r="V2219" s="235"/>
      <c r="W2219" s="235"/>
      <c r="Y2219" s="228" t="str">
        <f t="shared" si="69"/>
        <v/>
      </c>
    </row>
    <row r="2220" spans="1:25" s="228" customFormat="1" ht="20.25">
      <c r="A2220" s="257"/>
      <c r="B2220" s="232" t="str">
        <f>IF(LEN(A2220)=0,"",INDEX('Smelter Reference List'!$A:$A,MATCH($A2220,'Smelter Reference List'!$E:$E,0)))</f>
        <v/>
      </c>
      <c r="C2220" s="297" t="str">
        <f>IF(LEN(A2220)=0,"",INDEX('Smelter Reference List'!$C:$C,MATCH($A2220,'Smelter Reference List'!$E:$E,0)))</f>
        <v/>
      </c>
      <c r="D2220" s="161" t="str">
        <f ca="1">IF(ISERROR($S2220),"",OFFSET('Smelter Reference List'!$C$4,$S2220-4,0)&amp;"")</f>
        <v/>
      </c>
      <c r="E2220" s="161" t="str">
        <f ca="1">IF(ISERROR($S2220),"",OFFSET('Smelter Reference List'!$D$4,$S2220-4,0)&amp;"")</f>
        <v/>
      </c>
      <c r="F2220" s="161" t="str">
        <f ca="1">IF(ISERROR($S2220),"",OFFSET('Smelter Reference List'!$E$4,$S2220-4,0))</f>
        <v/>
      </c>
      <c r="G2220" s="161" t="str">
        <f ca="1">IF(C2220=$U$4,"Enter smelter details", IF(ISERROR($S2220),"",OFFSET('Smelter Reference List'!$F$4,$S2220-4,0)))</f>
        <v/>
      </c>
      <c r="H2220" s="247" t="str">
        <f ca="1">IF(ISERROR($S2220),"",OFFSET('Smelter Reference List'!$G$4,$S2220-4,0))</f>
        <v/>
      </c>
      <c r="I2220" s="248" t="str">
        <f ca="1">IF(ISERROR($S2220),"",OFFSET('Smelter Reference List'!$H$4,$S2220-4,0))</f>
        <v/>
      </c>
      <c r="J2220" s="248" t="str">
        <f ca="1">IF(ISERROR($S2220),"",OFFSET('Smelter Reference List'!$I$4,$S2220-4,0))</f>
        <v/>
      </c>
      <c r="K2220" s="245"/>
      <c r="L2220" s="245"/>
      <c r="M2220" s="245"/>
      <c r="N2220" s="245"/>
      <c r="O2220" s="245"/>
      <c r="P2220" s="245"/>
      <c r="Q2220" s="246"/>
      <c r="R2220" s="233"/>
      <c r="S2220" s="234" t="e">
        <f>IF(C2220="",NA(),MATCH($B2220&amp;$C2220,'Smelter Reference List'!$J:$J,0))</f>
        <v>#N/A</v>
      </c>
      <c r="T2220" s="235"/>
      <c r="U2220" s="235">
        <f t="shared" ca="1" si="68"/>
        <v>0</v>
      </c>
      <c r="V2220" s="235"/>
      <c r="W2220" s="235"/>
      <c r="Y2220" s="228" t="str">
        <f t="shared" si="69"/>
        <v/>
      </c>
    </row>
    <row r="2221" spans="1:25" s="228" customFormat="1" ht="20.25">
      <c r="A2221" s="257"/>
      <c r="B2221" s="232" t="str">
        <f>IF(LEN(A2221)=0,"",INDEX('Smelter Reference List'!$A:$A,MATCH($A2221,'Smelter Reference List'!$E:$E,0)))</f>
        <v/>
      </c>
      <c r="C2221" s="297" t="str">
        <f>IF(LEN(A2221)=0,"",INDEX('Smelter Reference List'!$C:$C,MATCH($A2221,'Smelter Reference List'!$E:$E,0)))</f>
        <v/>
      </c>
      <c r="D2221" s="161" t="str">
        <f ca="1">IF(ISERROR($S2221),"",OFFSET('Smelter Reference List'!$C$4,$S2221-4,0)&amp;"")</f>
        <v/>
      </c>
      <c r="E2221" s="161" t="str">
        <f ca="1">IF(ISERROR($S2221),"",OFFSET('Smelter Reference List'!$D$4,$S2221-4,0)&amp;"")</f>
        <v/>
      </c>
      <c r="F2221" s="161" t="str">
        <f ca="1">IF(ISERROR($S2221),"",OFFSET('Smelter Reference List'!$E$4,$S2221-4,0))</f>
        <v/>
      </c>
      <c r="G2221" s="161" t="str">
        <f ca="1">IF(C2221=$U$4,"Enter smelter details", IF(ISERROR($S2221),"",OFFSET('Smelter Reference List'!$F$4,$S2221-4,0)))</f>
        <v/>
      </c>
      <c r="H2221" s="247" t="str">
        <f ca="1">IF(ISERROR($S2221),"",OFFSET('Smelter Reference List'!$G$4,$S2221-4,0))</f>
        <v/>
      </c>
      <c r="I2221" s="248" t="str">
        <f ca="1">IF(ISERROR($S2221),"",OFFSET('Smelter Reference List'!$H$4,$S2221-4,0))</f>
        <v/>
      </c>
      <c r="J2221" s="248" t="str">
        <f ca="1">IF(ISERROR($S2221),"",OFFSET('Smelter Reference List'!$I$4,$S2221-4,0))</f>
        <v/>
      </c>
      <c r="K2221" s="245"/>
      <c r="L2221" s="245"/>
      <c r="M2221" s="245"/>
      <c r="N2221" s="245"/>
      <c r="O2221" s="245"/>
      <c r="P2221" s="245"/>
      <c r="Q2221" s="246"/>
      <c r="R2221" s="233"/>
      <c r="S2221" s="234" t="e">
        <f>IF(C2221="",NA(),MATCH($B2221&amp;$C2221,'Smelter Reference List'!$J:$J,0))</f>
        <v>#N/A</v>
      </c>
      <c r="T2221" s="235"/>
      <c r="U2221" s="235">
        <f t="shared" ca="1" si="68"/>
        <v>0</v>
      </c>
      <c r="V2221" s="235"/>
      <c r="W2221" s="235"/>
      <c r="Y2221" s="228" t="str">
        <f t="shared" si="69"/>
        <v/>
      </c>
    </row>
    <row r="2222" spans="1:25" s="228" customFormat="1" ht="20.25">
      <c r="A2222" s="257"/>
      <c r="B2222" s="232" t="str">
        <f>IF(LEN(A2222)=0,"",INDEX('Smelter Reference List'!$A:$A,MATCH($A2222,'Smelter Reference List'!$E:$E,0)))</f>
        <v/>
      </c>
      <c r="C2222" s="297" t="str">
        <f>IF(LEN(A2222)=0,"",INDEX('Smelter Reference List'!$C:$C,MATCH($A2222,'Smelter Reference List'!$E:$E,0)))</f>
        <v/>
      </c>
      <c r="D2222" s="161" t="str">
        <f ca="1">IF(ISERROR($S2222),"",OFFSET('Smelter Reference List'!$C$4,$S2222-4,0)&amp;"")</f>
        <v/>
      </c>
      <c r="E2222" s="161" t="str">
        <f ca="1">IF(ISERROR($S2222),"",OFFSET('Smelter Reference List'!$D$4,$S2222-4,0)&amp;"")</f>
        <v/>
      </c>
      <c r="F2222" s="161" t="str">
        <f ca="1">IF(ISERROR($S2222),"",OFFSET('Smelter Reference List'!$E$4,$S2222-4,0))</f>
        <v/>
      </c>
      <c r="G2222" s="161" t="str">
        <f ca="1">IF(C2222=$U$4,"Enter smelter details", IF(ISERROR($S2222),"",OFFSET('Smelter Reference List'!$F$4,$S2222-4,0)))</f>
        <v/>
      </c>
      <c r="H2222" s="247" t="str">
        <f ca="1">IF(ISERROR($S2222),"",OFFSET('Smelter Reference List'!$G$4,$S2222-4,0))</f>
        <v/>
      </c>
      <c r="I2222" s="248" t="str">
        <f ca="1">IF(ISERROR($S2222),"",OFFSET('Smelter Reference List'!$H$4,$S2222-4,0))</f>
        <v/>
      </c>
      <c r="J2222" s="248" t="str">
        <f ca="1">IF(ISERROR($S2222),"",OFFSET('Smelter Reference List'!$I$4,$S2222-4,0))</f>
        <v/>
      </c>
      <c r="K2222" s="245"/>
      <c r="L2222" s="245"/>
      <c r="M2222" s="245"/>
      <c r="N2222" s="245"/>
      <c r="O2222" s="245"/>
      <c r="P2222" s="245"/>
      <c r="Q2222" s="246"/>
      <c r="R2222" s="233"/>
      <c r="S2222" s="234" t="e">
        <f>IF(C2222="",NA(),MATCH($B2222&amp;$C2222,'Smelter Reference List'!$J:$J,0))</f>
        <v>#N/A</v>
      </c>
      <c r="T2222" s="235"/>
      <c r="U2222" s="235">
        <f t="shared" ca="1" si="68"/>
        <v>0</v>
      </c>
      <c r="V2222" s="235"/>
      <c r="W2222" s="235"/>
      <c r="Y2222" s="228" t="str">
        <f t="shared" si="69"/>
        <v/>
      </c>
    </row>
    <row r="2223" spans="1:25" s="228" customFormat="1" ht="20.25">
      <c r="A2223" s="257"/>
      <c r="B2223" s="232" t="str">
        <f>IF(LEN(A2223)=0,"",INDEX('Smelter Reference List'!$A:$A,MATCH($A2223,'Smelter Reference List'!$E:$E,0)))</f>
        <v/>
      </c>
      <c r="C2223" s="297" t="str">
        <f>IF(LEN(A2223)=0,"",INDEX('Smelter Reference List'!$C:$C,MATCH($A2223,'Smelter Reference List'!$E:$E,0)))</f>
        <v/>
      </c>
      <c r="D2223" s="161" t="str">
        <f ca="1">IF(ISERROR($S2223),"",OFFSET('Smelter Reference List'!$C$4,$S2223-4,0)&amp;"")</f>
        <v/>
      </c>
      <c r="E2223" s="161" t="str">
        <f ca="1">IF(ISERROR($S2223),"",OFFSET('Smelter Reference List'!$D$4,$S2223-4,0)&amp;"")</f>
        <v/>
      </c>
      <c r="F2223" s="161" t="str">
        <f ca="1">IF(ISERROR($S2223),"",OFFSET('Smelter Reference List'!$E$4,$S2223-4,0))</f>
        <v/>
      </c>
      <c r="G2223" s="161" t="str">
        <f ca="1">IF(C2223=$U$4,"Enter smelter details", IF(ISERROR($S2223),"",OFFSET('Smelter Reference List'!$F$4,$S2223-4,0)))</f>
        <v/>
      </c>
      <c r="H2223" s="247" t="str">
        <f ca="1">IF(ISERROR($S2223),"",OFFSET('Smelter Reference List'!$G$4,$S2223-4,0))</f>
        <v/>
      </c>
      <c r="I2223" s="248" t="str">
        <f ca="1">IF(ISERROR($S2223),"",OFFSET('Smelter Reference List'!$H$4,$S2223-4,0))</f>
        <v/>
      </c>
      <c r="J2223" s="248" t="str">
        <f ca="1">IF(ISERROR($S2223),"",OFFSET('Smelter Reference List'!$I$4,$S2223-4,0))</f>
        <v/>
      </c>
      <c r="K2223" s="245"/>
      <c r="L2223" s="245"/>
      <c r="M2223" s="245"/>
      <c r="N2223" s="245"/>
      <c r="O2223" s="245"/>
      <c r="P2223" s="245"/>
      <c r="Q2223" s="246"/>
      <c r="R2223" s="233"/>
      <c r="S2223" s="234" t="e">
        <f>IF(C2223="",NA(),MATCH($B2223&amp;$C2223,'Smelter Reference List'!$J:$J,0))</f>
        <v>#N/A</v>
      </c>
      <c r="T2223" s="235"/>
      <c r="U2223" s="235">
        <f t="shared" ca="1" si="68"/>
        <v>0</v>
      </c>
      <c r="V2223" s="235"/>
      <c r="W2223" s="235"/>
      <c r="Y2223" s="228" t="str">
        <f t="shared" si="69"/>
        <v/>
      </c>
    </row>
    <row r="2224" spans="1:25" s="228" customFormat="1" ht="20.25">
      <c r="A2224" s="257"/>
      <c r="B2224" s="232" t="str">
        <f>IF(LEN(A2224)=0,"",INDEX('Smelter Reference List'!$A:$A,MATCH($A2224,'Smelter Reference List'!$E:$E,0)))</f>
        <v/>
      </c>
      <c r="C2224" s="297" t="str">
        <f>IF(LEN(A2224)=0,"",INDEX('Smelter Reference List'!$C:$C,MATCH($A2224,'Smelter Reference List'!$E:$E,0)))</f>
        <v/>
      </c>
      <c r="D2224" s="161" t="str">
        <f ca="1">IF(ISERROR($S2224),"",OFFSET('Smelter Reference List'!$C$4,$S2224-4,0)&amp;"")</f>
        <v/>
      </c>
      <c r="E2224" s="161" t="str">
        <f ca="1">IF(ISERROR($S2224),"",OFFSET('Smelter Reference List'!$D$4,$S2224-4,0)&amp;"")</f>
        <v/>
      </c>
      <c r="F2224" s="161" t="str">
        <f ca="1">IF(ISERROR($S2224),"",OFFSET('Smelter Reference List'!$E$4,$S2224-4,0))</f>
        <v/>
      </c>
      <c r="G2224" s="161" t="str">
        <f ca="1">IF(C2224=$U$4,"Enter smelter details", IF(ISERROR($S2224),"",OFFSET('Smelter Reference List'!$F$4,$S2224-4,0)))</f>
        <v/>
      </c>
      <c r="H2224" s="247" t="str">
        <f ca="1">IF(ISERROR($S2224),"",OFFSET('Smelter Reference List'!$G$4,$S2224-4,0))</f>
        <v/>
      </c>
      <c r="I2224" s="248" t="str">
        <f ca="1">IF(ISERROR($S2224),"",OFFSET('Smelter Reference List'!$H$4,$S2224-4,0))</f>
        <v/>
      </c>
      <c r="J2224" s="248" t="str">
        <f ca="1">IF(ISERROR($S2224),"",OFFSET('Smelter Reference List'!$I$4,$S2224-4,0))</f>
        <v/>
      </c>
      <c r="K2224" s="245"/>
      <c r="L2224" s="245"/>
      <c r="M2224" s="245"/>
      <c r="N2224" s="245"/>
      <c r="O2224" s="245"/>
      <c r="P2224" s="245"/>
      <c r="Q2224" s="246"/>
      <c r="R2224" s="233"/>
      <c r="S2224" s="234" t="e">
        <f>IF(C2224="",NA(),MATCH($B2224&amp;$C2224,'Smelter Reference List'!$J:$J,0))</f>
        <v>#N/A</v>
      </c>
      <c r="T2224" s="235"/>
      <c r="U2224" s="235">
        <f t="shared" ca="1" si="68"/>
        <v>0</v>
      </c>
      <c r="V2224" s="235"/>
      <c r="W2224" s="235"/>
      <c r="Y2224" s="228" t="str">
        <f t="shared" si="69"/>
        <v/>
      </c>
    </row>
    <row r="2225" spans="1:25" s="228" customFormat="1" ht="20.25">
      <c r="A2225" s="257"/>
      <c r="B2225" s="232" t="str">
        <f>IF(LEN(A2225)=0,"",INDEX('Smelter Reference List'!$A:$A,MATCH($A2225,'Smelter Reference List'!$E:$E,0)))</f>
        <v/>
      </c>
      <c r="C2225" s="297" t="str">
        <f>IF(LEN(A2225)=0,"",INDEX('Smelter Reference List'!$C:$C,MATCH($A2225,'Smelter Reference List'!$E:$E,0)))</f>
        <v/>
      </c>
      <c r="D2225" s="161" t="str">
        <f ca="1">IF(ISERROR($S2225),"",OFFSET('Smelter Reference List'!$C$4,$S2225-4,0)&amp;"")</f>
        <v/>
      </c>
      <c r="E2225" s="161" t="str">
        <f ca="1">IF(ISERROR($S2225),"",OFFSET('Smelter Reference List'!$D$4,$S2225-4,0)&amp;"")</f>
        <v/>
      </c>
      <c r="F2225" s="161" t="str">
        <f ca="1">IF(ISERROR($S2225),"",OFFSET('Smelter Reference List'!$E$4,$S2225-4,0))</f>
        <v/>
      </c>
      <c r="G2225" s="161" t="str">
        <f ca="1">IF(C2225=$U$4,"Enter smelter details", IF(ISERROR($S2225),"",OFFSET('Smelter Reference List'!$F$4,$S2225-4,0)))</f>
        <v/>
      </c>
      <c r="H2225" s="247" t="str">
        <f ca="1">IF(ISERROR($S2225),"",OFFSET('Smelter Reference List'!$G$4,$S2225-4,0))</f>
        <v/>
      </c>
      <c r="I2225" s="248" t="str">
        <f ca="1">IF(ISERROR($S2225),"",OFFSET('Smelter Reference List'!$H$4,$S2225-4,0))</f>
        <v/>
      </c>
      <c r="J2225" s="248" t="str">
        <f ca="1">IF(ISERROR($S2225),"",OFFSET('Smelter Reference List'!$I$4,$S2225-4,0))</f>
        <v/>
      </c>
      <c r="K2225" s="245"/>
      <c r="L2225" s="245"/>
      <c r="M2225" s="245"/>
      <c r="N2225" s="245"/>
      <c r="O2225" s="245"/>
      <c r="P2225" s="245"/>
      <c r="Q2225" s="246"/>
      <c r="R2225" s="233"/>
      <c r="S2225" s="234" t="e">
        <f>IF(C2225="",NA(),MATCH($B2225&amp;$C2225,'Smelter Reference List'!$J:$J,0))</f>
        <v>#N/A</v>
      </c>
      <c r="T2225" s="235"/>
      <c r="U2225" s="235">
        <f t="shared" ca="1" si="68"/>
        <v>0</v>
      </c>
      <c r="V2225" s="235"/>
      <c r="W2225" s="235"/>
      <c r="Y2225" s="228" t="str">
        <f t="shared" si="69"/>
        <v/>
      </c>
    </row>
    <row r="2226" spans="1:25" s="228" customFormat="1" ht="20.25">
      <c r="A2226" s="257"/>
      <c r="B2226" s="232" t="str">
        <f>IF(LEN(A2226)=0,"",INDEX('Smelter Reference List'!$A:$A,MATCH($A2226,'Smelter Reference List'!$E:$E,0)))</f>
        <v/>
      </c>
      <c r="C2226" s="297" t="str">
        <f>IF(LEN(A2226)=0,"",INDEX('Smelter Reference List'!$C:$C,MATCH($A2226,'Smelter Reference List'!$E:$E,0)))</f>
        <v/>
      </c>
      <c r="D2226" s="161" t="str">
        <f ca="1">IF(ISERROR($S2226),"",OFFSET('Smelter Reference List'!$C$4,$S2226-4,0)&amp;"")</f>
        <v/>
      </c>
      <c r="E2226" s="161" t="str">
        <f ca="1">IF(ISERROR($S2226),"",OFFSET('Smelter Reference List'!$D$4,$S2226-4,0)&amp;"")</f>
        <v/>
      </c>
      <c r="F2226" s="161" t="str">
        <f ca="1">IF(ISERROR($S2226),"",OFFSET('Smelter Reference List'!$E$4,$S2226-4,0))</f>
        <v/>
      </c>
      <c r="G2226" s="161" t="str">
        <f ca="1">IF(C2226=$U$4,"Enter smelter details", IF(ISERROR($S2226),"",OFFSET('Smelter Reference List'!$F$4,$S2226-4,0)))</f>
        <v/>
      </c>
      <c r="H2226" s="247" t="str">
        <f ca="1">IF(ISERROR($S2226),"",OFFSET('Smelter Reference List'!$G$4,$S2226-4,0))</f>
        <v/>
      </c>
      <c r="I2226" s="248" t="str">
        <f ca="1">IF(ISERROR($S2226),"",OFFSET('Smelter Reference List'!$H$4,$S2226-4,0))</f>
        <v/>
      </c>
      <c r="J2226" s="248" t="str">
        <f ca="1">IF(ISERROR($S2226),"",OFFSET('Smelter Reference List'!$I$4,$S2226-4,0))</f>
        <v/>
      </c>
      <c r="K2226" s="245"/>
      <c r="L2226" s="245"/>
      <c r="M2226" s="245"/>
      <c r="N2226" s="245"/>
      <c r="O2226" s="245"/>
      <c r="P2226" s="245"/>
      <c r="Q2226" s="246"/>
      <c r="R2226" s="233"/>
      <c r="S2226" s="234" t="e">
        <f>IF(C2226="",NA(),MATCH($B2226&amp;$C2226,'Smelter Reference List'!$J:$J,0))</f>
        <v>#N/A</v>
      </c>
      <c r="T2226" s="235"/>
      <c r="U2226" s="235">
        <f t="shared" ca="1" si="68"/>
        <v>0</v>
      </c>
      <c r="V2226" s="235"/>
      <c r="W2226" s="235"/>
      <c r="Y2226" s="228" t="str">
        <f t="shared" si="69"/>
        <v/>
      </c>
    </row>
    <row r="2227" spans="1:25" s="228" customFormat="1" ht="20.25">
      <c r="A2227" s="257"/>
      <c r="B2227" s="232" t="str">
        <f>IF(LEN(A2227)=0,"",INDEX('Smelter Reference List'!$A:$A,MATCH($A2227,'Smelter Reference List'!$E:$E,0)))</f>
        <v/>
      </c>
      <c r="C2227" s="297" t="str">
        <f>IF(LEN(A2227)=0,"",INDEX('Smelter Reference List'!$C:$C,MATCH($A2227,'Smelter Reference List'!$E:$E,0)))</f>
        <v/>
      </c>
      <c r="D2227" s="161" t="str">
        <f ca="1">IF(ISERROR($S2227),"",OFFSET('Smelter Reference List'!$C$4,$S2227-4,0)&amp;"")</f>
        <v/>
      </c>
      <c r="E2227" s="161" t="str">
        <f ca="1">IF(ISERROR($S2227),"",OFFSET('Smelter Reference List'!$D$4,$S2227-4,0)&amp;"")</f>
        <v/>
      </c>
      <c r="F2227" s="161" t="str">
        <f ca="1">IF(ISERROR($S2227),"",OFFSET('Smelter Reference List'!$E$4,$S2227-4,0))</f>
        <v/>
      </c>
      <c r="G2227" s="161" t="str">
        <f ca="1">IF(C2227=$U$4,"Enter smelter details", IF(ISERROR($S2227),"",OFFSET('Smelter Reference List'!$F$4,$S2227-4,0)))</f>
        <v/>
      </c>
      <c r="H2227" s="247" t="str">
        <f ca="1">IF(ISERROR($S2227),"",OFFSET('Smelter Reference List'!$G$4,$S2227-4,0))</f>
        <v/>
      </c>
      <c r="I2227" s="248" t="str">
        <f ca="1">IF(ISERROR($S2227),"",OFFSET('Smelter Reference List'!$H$4,$S2227-4,0))</f>
        <v/>
      </c>
      <c r="J2227" s="248" t="str">
        <f ca="1">IF(ISERROR($S2227),"",OFFSET('Smelter Reference List'!$I$4,$S2227-4,0))</f>
        <v/>
      </c>
      <c r="K2227" s="245"/>
      <c r="L2227" s="245"/>
      <c r="M2227" s="245"/>
      <c r="N2227" s="245"/>
      <c r="O2227" s="245"/>
      <c r="P2227" s="245"/>
      <c r="Q2227" s="246"/>
      <c r="R2227" s="233"/>
      <c r="S2227" s="234" t="e">
        <f>IF(C2227="",NA(),MATCH($B2227&amp;$C2227,'Smelter Reference List'!$J:$J,0))</f>
        <v>#N/A</v>
      </c>
      <c r="T2227" s="235"/>
      <c r="U2227" s="235">
        <f t="shared" ca="1" si="68"/>
        <v>0</v>
      </c>
      <c r="V2227" s="235"/>
      <c r="W2227" s="235"/>
      <c r="Y2227" s="228" t="str">
        <f t="shared" si="69"/>
        <v/>
      </c>
    </row>
    <row r="2228" spans="1:25" s="228" customFormat="1" ht="20.25">
      <c r="A2228" s="257"/>
      <c r="B2228" s="232" t="str">
        <f>IF(LEN(A2228)=0,"",INDEX('Smelter Reference List'!$A:$A,MATCH($A2228,'Smelter Reference List'!$E:$E,0)))</f>
        <v/>
      </c>
      <c r="C2228" s="297" t="str">
        <f>IF(LEN(A2228)=0,"",INDEX('Smelter Reference List'!$C:$C,MATCH($A2228,'Smelter Reference List'!$E:$E,0)))</f>
        <v/>
      </c>
      <c r="D2228" s="161" t="str">
        <f ca="1">IF(ISERROR($S2228),"",OFFSET('Smelter Reference List'!$C$4,$S2228-4,0)&amp;"")</f>
        <v/>
      </c>
      <c r="E2228" s="161" t="str">
        <f ca="1">IF(ISERROR($S2228),"",OFFSET('Smelter Reference List'!$D$4,$S2228-4,0)&amp;"")</f>
        <v/>
      </c>
      <c r="F2228" s="161" t="str">
        <f ca="1">IF(ISERROR($S2228),"",OFFSET('Smelter Reference List'!$E$4,$S2228-4,0))</f>
        <v/>
      </c>
      <c r="G2228" s="161" t="str">
        <f ca="1">IF(C2228=$U$4,"Enter smelter details", IF(ISERROR($S2228),"",OFFSET('Smelter Reference List'!$F$4,$S2228-4,0)))</f>
        <v/>
      </c>
      <c r="H2228" s="247" t="str">
        <f ca="1">IF(ISERROR($S2228),"",OFFSET('Smelter Reference List'!$G$4,$S2228-4,0))</f>
        <v/>
      </c>
      <c r="I2228" s="248" t="str">
        <f ca="1">IF(ISERROR($S2228),"",OFFSET('Smelter Reference List'!$H$4,$S2228-4,0))</f>
        <v/>
      </c>
      <c r="J2228" s="248" t="str">
        <f ca="1">IF(ISERROR($S2228),"",OFFSET('Smelter Reference List'!$I$4,$S2228-4,0))</f>
        <v/>
      </c>
      <c r="K2228" s="245"/>
      <c r="L2228" s="245"/>
      <c r="M2228" s="245"/>
      <c r="N2228" s="245"/>
      <c r="O2228" s="245"/>
      <c r="P2228" s="245"/>
      <c r="Q2228" s="246"/>
      <c r="R2228" s="233"/>
      <c r="S2228" s="234" t="e">
        <f>IF(C2228="",NA(),MATCH($B2228&amp;$C2228,'Smelter Reference List'!$J:$J,0))</f>
        <v>#N/A</v>
      </c>
      <c r="T2228" s="235"/>
      <c r="U2228" s="235">
        <f t="shared" ca="1" si="68"/>
        <v>0</v>
      </c>
      <c r="V2228" s="235"/>
      <c r="W2228" s="235"/>
      <c r="Y2228" s="228" t="str">
        <f t="shared" si="69"/>
        <v/>
      </c>
    </row>
    <row r="2229" spans="1:25" s="228" customFormat="1" ht="20.25">
      <c r="A2229" s="257"/>
      <c r="B2229" s="232" t="str">
        <f>IF(LEN(A2229)=0,"",INDEX('Smelter Reference List'!$A:$A,MATCH($A2229,'Smelter Reference List'!$E:$E,0)))</f>
        <v/>
      </c>
      <c r="C2229" s="297" t="str">
        <f>IF(LEN(A2229)=0,"",INDEX('Smelter Reference List'!$C:$C,MATCH($A2229,'Smelter Reference List'!$E:$E,0)))</f>
        <v/>
      </c>
      <c r="D2229" s="161" t="str">
        <f ca="1">IF(ISERROR($S2229),"",OFFSET('Smelter Reference List'!$C$4,$S2229-4,0)&amp;"")</f>
        <v/>
      </c>
      <c r="E2229" s="161" t="str">
        <f ca="1">IF(ISERROR($S2229),"",OFFSET('Smelter Reference List'!$D$4,$S2229-4,0)&amp;"")</f>
        <v/>
      </c>
      <c r="F2229" s="161" t="str">
        <f ca="1">IF(ISERROR($S2229),"",OFFSET('Smelter Reference List'!$E$4,$S2229-4,0))</f>
        <v/>
      </c>
      <c r="G2229" s="161" t="str">
        <f ca="1">IF(C2229=$U$4,"Enter smelter details", IF(ISERROR($S2229),"",OFFSET('Smelter Reference List'!$F$4,$S2229-4,0)))</f>
        <v/>
      </c>
      <c r="H2229" s="247" t="str">
        <f ca="1">IF(ISERROR($S2229),"",OFFSET('Smelter Reference List'!$G$4,$S2229-4,0))</f>
        <v/>
      </c>
      <c r="I2229" s="248" t="str">
        <f ca="1">IF(ISERROR($S2229),"",OFFSET('Smelter Reference List'!$H$4,$S2229-4,0))</f>
        <v/>
      </c>
      <c r="J2229" s="248" t="str">
        <f ca="1">IF(ISERROR($S2229),"",OFFSET('Smelter Reference List'!$I$4,$S2229-4,0))</f>
        <v/>
      </c>
      <c r="K2229" s="245"/>
      <c r="L2229" s="245"/>
      <c r="M2229" s="245"/>
      <c r="N2229" s="245"/>
      <c r="O2229" s="245"/>
      <c r="P2229" s="245"/>
      <c r="Q2229" s="246"/>
      <c r="R2229" s="233"/>
      <c r="S2229" s="234" t="e">
        <f>IF(C2229="",NA(),MATCH($B2229&amp;$C2229,'Smelter Reference List'!$J:$J,0))</f>
        <v>#N/A</v>
      </c>
      <c r="T2229" s="235"/>
      <c r="U2229" s="235">
        <f t="shared" ca="1" si="68"/>
        <v>0</v>
      </c>
      <c r="V2229" s="235"/>
      <c r="W2229" s="235"/>
      <c r="Y2229" s="228" t="str">
        <f t="shared" si="69"/>
        <v/>
      </c>
    </row>
    <row r="2230" spans="1:25" s="228" customFormat="1" ht="20.25">
      <c r="A2230" s="257"/>
      <c r="B2230" s="232" t="str">
        <f>IF(LEN(A2230)=0,"",INDEX('Smelter Reference List'!$A:$A,MATCH($A2230,'Smelter Reference List'!$E:$E,0)))</f>
        <v/>
      </c>
      <c r="C2230" s="297" t="str">
        <f>IF(LEN(A2230)=0,"",INDEX('Smelter Reference List'!$C:$C,MATCH($A2230,'Smelter Reference List'!$E:$E,0)))</f>
        <v/>
      </c>
      <c r="D2230" s="161" t="str">
        <f ca="1">IF(ISERROR($S2230),"",OFFSET('Smelter Reference List'!$C$4,$S2230-4,0)&amp;"")</f>
        <v/>
      </c>
      <c r="E2230" s="161" t="str">
        <f ca="1">IF(ISERROR($S2230),"",OFFSET('Smelter Reference List'!$D$4,$S2230-4,0)&amp;"")</f>
        <v/>
      </c>
      <c r="F2230" s="161" t="str">
        <f ca="1">IF(ISERROR($S2230),"",OFFSET('Smelter Reference List'!$E$4,$S2230-4,0))</f>
        <v/>
      </c>
      <c r="G2230" s="161" t="str">
        <f ca="1">IF(C2230=$U$4,"Enter smelter details", IF(ISERROR($S2230),"",OFFSET('Smelter Reference List'!$F$4,$S2230-4,0)))</f>
        <v/>
      </c>
      <c r="H2230" s="247" t="str">
        <f ca="1">IF(ISERROR($S2230),"",OFFSET('Smelter Reference List'!$G$4,$S2230-4,0))</f>
        <v/>
      </c>
      <c r="I2230" s="248" t="str">
        <f ca="1">IF(ISERROR($S2230),"",OFFSET('Smelter Reference List'!$H$4,$S2230-4,0))</f>
        <v/>
      </c>
      <c r="J2230" s="248" t="str">
        <f ca="1">IF(ISERROR($S2230),"",OFFSET('Smelter Reference List'!$I$4,$S2230-4,0))</f>
        <v/>
      </c>
      <c r="K2230" s="245"/>
      <c r="L2230" s="245"/>
      <c r="M2230" s="245"/>
      <c r="N2230" s="245"/>
      <c r="O2230" s="245"/>
      <c r="P2230" s="245"/>
      <c r="Q2230" s="246"/>
      <c r="R2230" s="233"/>
      <c r="S2230" s="234" t="e">
        <f>IF(C2230="",NA(),MATCH($B2230&amp;$C2230,'Smelter Reference List'!$J:$J,0))</f>
        <v>#N/A</v>
      </c>
      <c r="T2230" s="235"/>
      <c r="U2230" s="235">
        <f t="shared" ca="1" si="68"/>
        <v>0</v>
      </c>
      <c r="V2230" s="235"/>
      <c r="W2230" s="235"/>
      <c r="Y2230" s="228" t="str">
        <f t="shared" si="69"/>
        <v/>
      </c>
    </row>
    <row r="2231" spans="1:25" s="228" customFormat="1" ht="20.25">
      <c r="A2231" s="257"/>
      <c r="B2231" s="232" t="str">
        <f>IF(LEN(A2231)=0,"",INDEX('Smelter Reference List'!$A:$A,MATCH($A2231,'Smelter Reference List'!$E:$E,0)))</f>
        <v/>
      </c>
      <c r="C2231" s="297" t="str">
        <f>IF(LEN(A2231)=0,"",INDEX('Smelter Reference List'!$C:$C,MATCH($A2231,'Smelter Reference List'!$E:$E,0)))</f>
        <v/>
      </c>
      <c r="D2231" s="161" t="str">
        <f ca="1">IF(ISERROR($S2231),"",OFFSET('Smelter Reference List'!$C$4,$S2231-4,0)&amp;"")</f>
        <v/>
      </c>
      <c r="E2231" s="161" t="str">
        <f ca="1">IF(ISERROR($S2231),"",OFFSET('Smelter Reference List'!$D$4,$S2231-4,0)&amp;"")</f>
        <v/>
      </c>
      <c r="F2231" s="161" t="str">
        <f ca="1">IF(ISERROR($S2231),"",OFFSET('Smelter Reference List'!$E$4,$S2231-4,0))</f>
        <v/>
      </c>
      <c r="G2231" s="161" t="str">
        <f ca="1">IF(C2231=$U$4,"Enter smelter details", IF(ISERROR($S2231),"",OFFSET('Smelter Reference List'!$F$4,$S2231-4,0)))</f>
        <v/>
      </c>
      <c r="H2231" s="247" t="str">
        <f ca="1">IF(ISERROR($S2231),"",OFFSET('Smelter Reference List'!$G$4,$S2231-4,0))</f>
        <v/>
      </c>
      <c r="I2231" s="248" t="str">
        <f ca="1">IF(ISERROR($S2231),"",OFFSET('Smelter Reference List'!$H$4,$S2231-4,0))</f>
        <v/>
      </c>
      <c r="J2231" s="248" t="str">
        <f ca="1">IF(ISERROR($S2231),"",OFFSET('Smelter Reference List'!$I$4,$S2231-4,0))</f>
        <v/>
      </c>
      <c r="K2231" s="245"/>
      <c r="L2231" s="245"/>
      <c r="M2231" s="245"/>
      <c r="N2231" s="245"/>
      <c r="O2231" s="245"/>
      <c r="P2231" s="245"/>
      <c r="Q2231" s="246"/>
      <c r="R2231" s="233"/>
      <c r="S2231" s="234" t="e">
        <f>IF(C2231="",NA(),MATCH($B2231&amp;$C2231,'Smelter Reference List'!$J:$J,0))</f>
        <v>#N/A</v>
      </c>
      <c r="T2231" s="235"/>
      <c r="U2231" s="235">
        <f t="shared" ca="1" si="68"/>
        <v>0</v>
      </c>
      <c r="V2231" s="235"/>
      <c r="W2231" s="235"/>
      <c r="Y2231" s="228" t="str">
        <f t="shared" si="69"/>
        <v/>
      </c>
    </row>
    <row r="2232" spans="1:25" s="228" customFormat="1" ht="20.25">
      <c r="A2232" s="257"/>
      <c r="B2232" s="232" t="str">
        <f>IF(LEN(A2232)=0,"",INDEX('Smelter Reference List'!$A:$A,MATCH($A2232,'Smelter Reference List'!$E:$E,0)))</f>
        <v/>
      </c>
      <c r="C2232" s="297" t="str">
        <f>IF(LEN(A2232)=0,"",INDEX('Smelter Reference List'!$C:$C,MATCH($A2232,'Smelter Reference List'!$E:$E,0)))</f>
        <v/>
      </c>
      <c r="D2232" s="161" t="str">
        <f ca="1">IF(ISERROR($S2232),"",OFFSET('Smelter Reference List'!$C$4,$S2232-4,0)&amp;"")</f>
        <v/>
      </c>
      <c r="E2232" s="161" t="str">
        <f ca="1">IF(ISERROR($S2232),"",OFFSET('Smelter Reference List'!$D$4,$S2232-4,0)&amp;"")</f>
        <v/>
      </c>
      <c r="F2232" s="161" t="str">
        <f ca="1">IF(ISERROR($S2232),"",OFFSET('Smelter Reference List'!$E$4,$S2232-4,0))</f>
        <v/>
      </c>
      <c r="G2232" s="161" t="str">
        <f ca="1">IF(C2232=$U$4,"Enter smelter details", IF(ISERROR($S2232),"",OFFSET('Smelter Reference List'!$F$4,$S2232-4,0)))</f>
        <v/>
      </c>
      <c r="H2232" s="247" t="str">
        <f ca="1">IF(ISERROR($S2232),"",OFFSET('Smelter Reference List'!$G$4,$S2232-4,0))</f>
        <v/>
      </c>
      <c r="I2232" s="248" t="str">
        <f ca="1">IF(ISERROR($S2232),"",OFFSET('Smelter Reference List'!$H$4,$S2232-4,0))</f>
        <v/>
      </c>
      <c r="J2232" s="248" t="str">
        <f ca="1">IF(ISERROR($S2232),"",OFFSET('Smelter Reference List'!$I$4,$S2232-4,0))</f>
        <v/>
      </c>
      <c r="K2232" s="245"/>
      <c r="L2232" s="245"/>
      <c r="M2232" s="245"/>
      <c r="N2232" s="245"/>
      <c r="O2232" s="245"/>
      <c r="P2232" s="245"/>
      <c r="Q2232" s="246"/>
      <c r="R2232" s="233"/>
      <c r="S2232" s="234" t="e">
        <f>IF(C2232="",NA(),MATCH($B2232&amp;$C2232,'Smelter Reference List'!$J:$J,0))</f>
        <v>#N/A</v>
      </c>
      <c r="T2232" s="235"/>
      <c r="U2232" s="235">
        <f t="shared" ca="1" si="68"/>
        <v>0</v>
      </c>
      <c r="V2232" s="235"/>
      <c r="W2232" s="235"/>
      <c r="Y2232" s="228" t="str">
        <f t="shared" si="69"/>
        <v/>
      </c>
    </row>
    <row r="2233" spans="1:25" s="228" customFormat="1" ht="20.25">
      <c r="A2233" s="257"/>
      <c r="B2233" s="232" t="str">
        <f>IF(LEN(A2233)=0,"",INDEX('Smelter Reference List'!$A:$A,MATCH($A2233,'Smelter Reference List'!$E:$E,0)))</f>
        <v/>
      </c>
      <c r="C2233" s="297" t="str">
        <f>IF(LEN(A2233)=0,"",INDEX('Smelter Reference List'!$C:$C,MATCH($A2233,'Smelter Reference List'!$E:$E,0)))</f>
        <v/>
      </c>
      <c r="D2233" s="161" t="str">
        <f ca="1">IF(ISERROR($S2233),"",OFFSET('Smelter Reference List'!$C$4,$S2233-4,0)&amp;"")</f>
        <v/>
      </c>
      <c r="E2233" s="161" t="str">
        <f ca="1">IF(ISERROR($S2233),"",OFFSET('Smelter Reference List'!$D$4,$S2233-4,0)&amp;"")</f>
        <v/>
      </c>
      <c r="F2233" s="161" t="str">
        <f ca="1">IF(ISERROR($S2233),"",OFFSET('Smelter Reference List'!$E$4,$S2233-4,0))</f>
        <v/>
      </c>
      <c r="G2233" s="161" t="str">
        <f ca="1">IF(C2233=$U$4,"Enter smelter details", IF(ISERROR($S2233),"",OFFSET('Smelter Reference List'!$F$4,$S2233-4,0)))</f>
        <v/>
      </c>
      <c r="H2233" s="247" t="str">
        <f ca="1">IF(ISERROR($S2233),"",OFFSET('Smelter Reference List'!$G$4,$S2233-4,0))</f>
        <v/>
      </c>
      <c r="I2233" s="248" t="str">
        <f ca="1">IF(ISERROR($S2233),"",OFFSET('Smelter Reference List'!$H$4,$S2233-4,0))</f>
        <v/>
      </c>
      <c r="J2233" s="248" t="str">
        <f ca="1">IF(ISERROR($S2233),"",OFFSET('Smelter Reference List'!$I$4,$S2233-4,0))</f>
        <v/>
      </c>
      <c r="K2233" s="245"/>
      <c r="L2233" s="245"/>
      <c r="M2233" s="245"/>
      <c r="N2233" s="245"/>
      <c r="O2233" s="245"/>
      <c r="P2233" s="245"/>
      <c r="Q2233" s="246"/>
      <c r="R2233" s="233"/>
      <c r="S2233" s="234" t="e">
        <f>IF(C2233="",NA(),MATCH($B2233&amp;$C2233,'Smelter Reference List'!$J:$J,0))</f>
        <v>#N/A</v>
      </c>
      <c r="T2233" s="235"/>
      <c r="U2233" s="235">
        <f t="shared" ca="1" si="68"/>
        <v>0</v>
      </c>
      <c r="V2233" s="235"/>
      <c r="W2233" s="235"/>
      <c r="Y2233" s="228" t="str">
        <f t="shared" si="69"/>
        <v/>
      </c>
    </row>
    <row r="2234" spans="1:25" s="228" customFormat="1" ht="20.25">
      <c r="A2234" s="257"/>
      <c r="B2234" s="232" t="str">
        <f>IF(LEN(A2234)=0,"",INDEX('Smelter Reference List'!$A:$A,MATCH($A2234,'Smelter Reference List'!$E:$E,0)))</f>
        <v/>
      </c>
      <c r="C2234" s="297" t="str">
        <f>IF(LEN(A2234)=0,"",INDEX('Smelter Reference List'!$C:$C,MATCH($A2234,'Smelter Reference List'!$E:$E,0)))</f>
        <v/>
      </c>
      <c r="D2234" s="161" t="str">
        <f ca="1">IF(ISERROR($S2234),"",OFFSET('Smelter Reference List'!$C$4,$S2234-4,0)&amp;"")</f>
        <v/>
      </c>
      <c r="E2234" s="161" t="str">
        <f ca="1">IF(ISERROR($S2234),"",OFFSET('Smelter Reference List'!$D$4,$S2234-4,0)&amp;"")</f>
        <v/>
      </c>
      <c r="F2234" s="161" t="str">
        <f ca="1">IF(ISERROR($S2234),"",OFFSET('Smelter Reference List'!$E$4,$S2234-4,0))</f>
        <v/>
      </c>
      <c r="G2234" s="161" t="str">
        <f ca="1">IF(C2234=$U$4,"Enter smelter details", IF(ISERROR($S2234),"",OFFSET('Smelter Reference List'!$F$4,$S2234-4,0)))</f>
        <v/>
      </c>
      <c r="H2234" s="247" t="str">
        <f ca="1">IF(ISERROR($S2234),"",OFFSET('Smelter Reference List'!$G$4,$S2234-4,0))</f>
        <v/>
      </c>
      <c r="I2234" s="248" t="str">
        <f ca="1">IF(ISERROR($S2234),"",OFFSET('Smelter Reference List'!$H$4,$S2234-4,0))</f>
        <v/>
      </c>
      <c r="J2234" s="248" t="str">
        <f ca="1">IF(ISERROR($S2234),"",OFFSET('Smelter Reference List'!$I$4,$S2234-4,0))</f>
        <v/>
      </c>
      <c r="K2234" s="245"/>
      <c r="L2234" s="245"/>
      <c r="M2234" s="245"/>
      <c r="N2234" s="245"/>
      <c r="O2234" s="245"/>
      <c r="P2234" s="245"/>
      <c r="Q2234" s="246"/>
      <c r="R2234" s="233"/>
      <c r="S2234" s="234" t="e">
        <f>IF(C2234="",NA(),MATCH($B2234&amp;$C2234,'Smelter Reference List'!$J:$J,0))</f>
        <v>#N/A</v>
      </c>
      <c r="T2234" s="235"/>
      <c r="U2234" s="235">
        <f t="shared" ca="1" si="68"/>
        <v>0</v>
      </c>
      <c r="V2234" s="235"/>
      <c r="W2234" s="235"/>
      <c r="Y2234" s="228" t="str">
        <f t="shared" si="69"/>
        <v/>
      </c>
    </row>
    <row r="2235" spans="1:25" s="228" customFormat="1" ht="20.25">
      <c r="A2235" s="257"/>
      <c r="B2235" s="232" t="str">
        <f>IF(LEN(A2235)=0,"",INDEX('Smelter Reference List'!$A:$A,MATCH($A2235,'Smelter Reference List'!$E:$E,0)))</f>
        <v/>
      </c>
      <c r="C2235" s="297" t="str">
        <f>IF(LEN(A2235)=0,"",INDEX('Smelter Reference List'!$C:$C,MATCH($A2235,'Smelter Reference List'!$E:$E,0)))</f>
        <v/>
      </c>
      <c r="D2235" s="161" t="str">
        <f ca="1">IF(ISERROR($S2235),"",OFFSET('Smelter Reference List'!$C$4,$S2235-4,0)&amp;"")</f>
        <v/>
      </c>
      <c r="E2235" s="161" t="str">
        <f ca="1">IF(ISERROR($S2235),"",OFFSET('Smelter Reference List'!$D$4,$S2235-4,0)&amp;"")</f>
        <v/>
      </c>
      <c r="F2235" s="161" t="str">
        <f ca="1">IF(ISERROR($S2235),"",OFFSET('Smelter Reference List'!$E$4,$S2235-4,0))</f>
        <v/>
      </c>
      <c r="G2235" s="161" t="str">
        <f ca="1">IF(C2235=$U$4,"Enter smelter details", IF(ISERROR($S2235),"",OFFSET('Smelter Reference List'!$F$4,$S2235-4,0)))</f>
        <v/>
      </c>
      <c r="H2235" s="247" t="str">
        <f ca="1">IF(ISERROR($S2235),"",OFFSET('Smelter Reference List'!$G$4,$S2235-4,0))</f>
        <v/>
      </c>
      <c r="I2235" s="248" t="str">
        <f ca="1">IF(ISERROR($S2235),"",OFFSET('Smelter Reference List'!$H$4,$S2235-4,0))</f>
        <v/>
      </c>
      <c r="J2235" s="248" t="str">
        <f ca="1">IF(ISERROR($S2235),"",OFFSET('Smelter Reference List'!$I$4,$S2235-4,0))</f>
        <v/>
      </c>
      <c r="K2235" s="245"/>
      <c r="L2235" s="245"/>
      <c r="M2235" s="245"/>
      <c r="N2235" s="245"/>
      <c r="O2235" s="245"/>
      <c r="P2235" s="245"/>
      <c r="Q2235" s="246"/>
      <c r="R2235" s="233"/>
      <c r="S2235" s="234" t="e">
        <f>IF(C2235="",NA(),MATCH($B2235&amp;$C2235,'Smelter Reference List'!$J:$J,0))</f>
        <v>#N/A</v>
      </c>
      <c r="T2235" s="235"/>
      <c r="U2235" s="235">
        <f t="shared" ca="1" si="68"/>
        <v>0</v>
      </c>
      <c r="V2235" s="235"/>
      <c r="W2235" s="235"/>
      <c r="Y2235" s="228" t="str">
        <f t="shared" si="69"/>
        <v/>
      </c>
    </row>
    <row r="2236" spans="1:25" s="228" customFormat="1" ht="20.25">
      <c r="A2236" s="257"/>
      <c r="B2236" s="232" t="str">
        <f>IF(LEN(A2236)=0,"",INDEX('Smelter Reference List'!$A:$A,MATCH($A2236,'Smelter Reference List'!$E:$E,0)))</f>
        <v/>
      </c>
      <c r="C2236" s="297" t="str">
        <f>IF(LEN(A2236)=0,"",INDEX('Smelter Reference List'!$C:$C,MATCH($A2236,'Smelter Reference List'!$E:$E,0)))</f>
        <v/>
      </c>
      <c r="D2236" s="161" t="str">
        <f ca="1">IF(ISERROR($S2236),"",OFFSET('Smelter Reference List'!$C$4,$S2236-4,0)&amp;"")</f>
        <v/>
      </c>
      <c r="E2236" s="161" t="str">
        <f ca="1">IF(ISERROR($S2236),"",OFFSET('Smelter Reference List'!$D$4,$S2236-4,0)&amp;"")</f>
        <v/>
      </c>
      <c r="F2236" s="161" t="str">
        <f ca="1">IF(ISERROR($S2236),"",OFFSET('Smelter Reference List'!$E$4,$S2236-4,0))</f>
        <v/>
      </c>
      <c r="G2236" s="161" t="str">
        <f ca="1">IF(C2236=$U$4,"Enter smelter details", IF(ISERROR($S2236),"",OFFSET('Smelter Reference List'!$F$4,$S2236-4,0)))</f>
        <v/>
      </c>
      <c r="H2236" s="247" t="str">
        <f ca="1">IF(ISERROR($S2236),"",OFFSET('Smelter Reference List'!$G$4,$S2236-4,0))</f>
        <v/>
      </c>
      <c r="I2236" s="248" t="str">
        <f ca="1">IF(ISERROR($S2236),"",OFFSET('Smelter Reference List'!$H$4,$S2236-4,0))</f>
        <v/>
      </c>
      <c r="J2236" s="248" t="str">
        <f ca="1">IF(ISERROR($S2236),"",OFFSET('Smelter Reference List'!$I$4,$S2236-4,0))</f>
        <v/>
      </c>
      <c r="K2236" s="245"/>
      <c r="L2236" s="245"/>
      <c r="M2236" s="245"/>
      <c r="N2236" s="245"/>
      <c r="O2236" s="245"/>
      <c r="P2236" s="245"/>
      <c r="Q2236" s="246"/>
      <c r="R2236" s="233"/>
      <c r="S2236" s="234" t="e">
        <f>IF(C2236="",NA(),MATCH($B2236&amp;$C2236,'Smelter Reference List'!$J:$J,0))</f>
        <v>#N/A</v>
      </c>
      <c r="T2236" s="235"/>
      <c r="U2236" s="235">
        <f t="shared" ca="1" si="68"/>
        <v>0</v>
      </c>
      <c r="V2236" s="235"/>
      <c r="W2236" s="235"/>
      <c r="Y2236" s="228" t="str">
        <f t="shared" si="69"/>
        <v/>
      </c>
    </row>
    <row r="2237" spans="1:25" s="228" customFormat="1" ht="20.25">
      <c r="A2237" s="257"/>
      <c r="B2237" s="232" t="str">
        <f>IF(LEN(A2237)=0,"",INDEX('Smelter Reference List'!$A:$A,MATCH($A2237,'Smelter Reference List'!$E:$E,0)))</f>
        <v/>
      </c>
      <c r="C2237" s="297" t="str">
        <f>IF(LEN(A2237)=0,"",INDEX('Smelter Reference List'!$C:$C,MATCH($A2237,'Smelter Reference List'!$E:$E,0)))</f>
        <v/>
      </c>
      <c r="D2237" s="161" t="str">
        <f ca="1">IF(ISERROR($S2237),"",OFFSET('Smelter Reference List'!$C$4,$S2237-4,0)&amp;"")</f>
        <v/>
      </c>
      <c r="E2237" s="161" t="str">
        <f ca="1">IF(ISERROR($S2237),"",OFFSET('Smelter Reference List'!$D$4,$S2237-4,0)&amp;"")</f>
        <v/>
      </c>
      <c r="F2237" s="161" t="str">
        <f ca="1">IF(ISERROR($S2237),"",OFFSET('Smelter Reference List'!$E$4,$S2237-4,0))</f>
        <v/>
      </c>
      <c r="G2237" s="161" t="str">
        <f ca="1">IF(C2237=$U$4,"Enter smelter details", IF(ISERROR($S2237),"",OFFSET('Smelter Reference List'!$F$4,$S2237-4,0)))</f>
        <v/>
      </c>
      <c r="H2237" s="247" t="str">
        <f ca="1">IF(ISERROR($S2237),"",OFFSET('Smelter Reference List'!$G$4,$S2237-4,0))</f>
        <v/>
      </c>
      <c r="I2237" s="248" t="str">
        <f ca="1">IF(ISERROR($S2237),"",OFFSET('Smelter Reference List'!$H$4,$S2237-4,0))</f>
        <v/>
      </c>
      <c r="J2237" s="248" t="str">
        <f ca="1">IF(ISERROR($S2237),"",OFFSET('Smelter Reference List'!$I$4,$S2237-4,0))</f>
        <v/>
      </c>
      <c r="K2237" s="245"/>
      <c r="L2237" s="245"/>
      <c r="M2237" s="245"/>
      <c r="N2237" s="245"/>
      <c r="O2237" s="245"/>
      <c r="P2237" s="245"/>
      <c r="Q2237" s="246"/>
      <c r="R2237" s="233"/>
      <c r="S2237" s="234" t="e">
        <f>IF(C2237="",NA(),MATCH($B2237&amp;$C2237,'Smelter Reference List'!$J:$J,0))</f>
        <v>#N/A</v>
      </c>
      <c r="T2237" s="235"/>
      <c r="U2237" s="235">
        <f t="shared" ca="1" si="68"/>
        <v>0</v>
      </c>
      <c r="V2237" s="235"/>
      <c r="W2237" s="235"/>
      <c r="Y2237" s="228" t="str">
        <f t="shared" si="69"/>
        <v/>
      </c>
    </row>
    <row r="2238" spans="1:25" s="228" customFormat="1" ht="20.25">
      <c r="A2238" s="257"/>
      <c r="B2238" s="232" t="str">
        <f>IF(LEN(A2238)=0,"",INDEX('Smelter Reference List'!$A:$A,MATCH($A2238,'Smelter Reference List'!$E:$E,0)))</f>
        <v/>
      </c>
      <c r="C2238" s="297" t="str">
        <f>IF(LEN(A2238)=0,"",INDEX('Smelter Reference List'!$C:$C,MATCH($A2238,'Smelter Reference List'!$E:$E,0)))</f>
        <v/>
      </c>
      <c r="D2238" s="161" t="str">
        <f ca="1">IF(ISERROR($S2238),"",OFFSET('Smelter Reference List'!$C$4,$S2238-4,0)&amp;"")</f>
        <v/>
      </c>
      <c r="E2238" s="161" t="str">
        <f ca="1">IF(ISERROR($S2238),"",OFFSET('Smelter Reference List'!$D$4,$S2238-4,0)&amp;"")</f>
        <v/>
      </c>
      <c r="F2238" s="161" t="str">
        <f ca="1">IF(ISERROR($S2238),"",OFFSET('Smelter Reference List'!$E$4,$S2238-4,0))</f>
        <v/>
      </c>
      <c r="G2238" s="161" t="str">
        <f ca="1">IF(C2238=$U$4,"Enter smelter details", IF(ISERROR($S2238),"",OFFSET('Smelter Reference List'!$F$4,$S2238-4,0)))</f>
        <v/>
      </c>
      <c r="H2238" s="247" t="str">
        <f ca="1">IF(ISERROR($S2238),"",OFFSET('Smelter Reference List'!$G$4,$S2238-4,0))</f>
        <v/>
      </c>
      <c r="I2238" s="248" t="str">
        <f ca="1">IF(ISERROR($S2238),"",OFFSET('Smelter Reference List'!$H$4,$S2238-4,0))</f>
        <v/>
      </c>
      <c r="J2238" s="248" t="str">
        <f ca="1">IF(ISERROR($S2238),"",OFFSET('Smelter Reference List'!$I$4,$S2238-4,0))</f>
        <v/>
      </c>
      <c r="K2238" s="245"/>
      <c r="L2238" s="245"/>
      <c r="M2238" s="245"/>
      <c r="N2238" s="245"/>
      <c r="O2238" s="245"/>
      <c r="P2238" s="245"/>
      <c r="Q2238" s="246"/>
      <c r="R2238" s="233"/>
      <c r="S2238" s="234" t="e">
        <f>IF(C2238="",NA(),MATCH($B2238&amp;$C2238,'Smelter Reference List'!$J:$J,0))</f>
        <v>#N/A</v>
      </c>
      <c r="T2238" s="235"/>
      <c r="U2238" s="235">
        <f t="shared" ca="1" si="68"/>
        <v>0</v>
      </c>
      <c r="V2238" s="235"/>
      <c r="W2238" s="235"/>
      <c r="Y2238" s="228" t="str">
        <f t="shared" si="69"/>
        <v/>
      </c>
    </row>
    <row r="2239" spans="1:25" s="228" customFormat="1" ht="20.25">
      <c r="A2239" s="257"/>
      <c r="B2239" s="232" t="str">
        <f>IF(LEN(A2239)=0,"",INDEX('Smelter Reference List'!$A:$A,MATCH($A2239,'Smelter Reference List'!$E:$E,0)))</f>
        <v/>
      </c>
      <c r="C2239" s="297" t="str">
        <f>IF(LEN(A2239)=0,"",INDEX('Smelter Reference List'!$C:$C,MATCH($A2239,'Smelter Reference List'!$E:$E,0)))</f>
        <v/>
      </c>
      <c r="D2239" s="161" t="str">
        <f ca="1">IF(ISERROR($S2239),"",OFFSET('Smelter Reference List'!$C$4,$S2239-4,0)&amp;"")</f>
        <v/>
      </c>
      <c r="E2239" s="161" t="str">
        <f ca="1">IF(ISERROR($S2239),"",OFFSET('Smelter Reference List'!$D$4,$S2239-4,0)&amp;"")</f>
        <v/>
      </c>
      <c r="F2239" s="161" t="str">
        <f ca="1">IF(ISERROR($S2239),"",OFFSET('Smelter Reference List'!$E$4,$S2239-4,0))</f>
        <v/>
      </c>
      <c r="G2239" s="161" t="str">
        <f ca="1">IF(C2239=$U$4,"Enter smelter details", IF(ISERROR($S2239),"",OFFSET('Smelter Reference List'!$F$4,$S2239-4,0)))</f>
        <v/>
      </c>
      <c r="H2239" s="247" t="str">
        <f ca="1">IF(ISERROR($S2239),"",OFFSET('Smelter Reference List'!$G$4,$S2239-4,0))</f>
        <v/>
      </c>
      <c r="I2239" s="248" t="str">
        <f ca="1">IF(ISERROR($S2239),"",OFFSET('Smelter Reference List'!$H$4,$S2239-4,0))</f>
        <v/>
      </c>
      <c r="J2239" s="248" t="str">
        <f ca="1">IF(ISERROR($S2239),"",OFFSET('Smelter Reference List'!$I$4,$S2239-4,0))</f>
        <v/>
      </c>
      <c r="K2239" s="245"/>
      <c r="L2239" s="245"/>
      <c r="M2239" s="245"/>
      <c r="N2239" s="245"/>
      <c r="O2239" s="245"/>
      <c r="P2239" s="245"/>
      <c r="Q2239" s="246"/>
      <c r="R2239" s="233"/>
      <c r="S2239" s="234" t="e">
        <f>IF(C2239="",NA(),MATCH($B2239&amp;$C2239,'Smelter Reference List'!$J:$J,0))</f>
        <v>#N/A</v>
      </c>
      <c r="T2239" s="235"/>
      <c r="U2239" s="235">
        <f t="shared" ca="1" si="68"/>
        <v>0</v>
      </c>
      <c r="V2239" s="235"/>
      <c r="W2239" s="235"/>
      <c r="Y2239" s="228" t="str">
        <f t="shared" si="69"/>
        <v/>
      </c>
    </row>
    <row r="2240" spans="1:25" s="228" customFormat="1" ht="20.25">
      <c r="A2240" s="257"/>
      <c r="B2240" s="232" t="str">
        <f>IF(LEN(A2240)=0,"",INDEX('Smelter Reference List'!$A:$A,MATCH($A2240,'Smelter Reference List'!$E:$E,0)))</f>
        <v/>
      </c>
      <c r="C2240" s="297" t="str">
        <f>IF(LEN(A2240)=0,"",INDEX('Smelter Reference List'!$C:$C,MATCH($A2240,'Smelter Reference List'!$E:$E,0)))</f>
        <v/>
      </c>
      <c r="D2240" s="161" t="str">
        <f ca="1">IF(ISERROR($S2240),"",OFFSET('Smelter Reference List'!$C$4,$S2240-4,0)&amp;"")</f>
        <v/>
      </c>
      <c r="E2240" s="161" t="str">
        <f ca="1">IF(ISERROR($S2240),"",OFFSET('Smelter Reference List'!$D$4,$S2240-4,0)&amp;"")</f>
        <v/>
      </c>
      <c r="F2240" s="161" t="str">
        <f ca="1">IF(ISERROR($S2240),"",OFFSET('Smelter Reference List'!$E$4,$S2240-4,0))</f>
        <v/>
      </c>
      <c r="G2240" s="161" t="str">
        <f ca="1">IF(C2240=$U$4,"Enter smelter details", IF(ISERROR($S2240),"",OFFSET('Smelter Reference List'!$F$4,$S2240-4,0)))</f>
        <v/>
      </c>
      <c r="H2240" s="247" t="str">
        <f ca="1">IF(ISERROR($S2240),"",OFFSET('Smelter Reference List'!$G$4,$S2240-4,0))</f>
        <v/>
      </c>
      <c r="I2240" s="248" t="str">
        <f ca="1">IF(ISERROR($S2240),"",OFFSET('Smelter Reference List'!$H$4,$S2240-4,0))</f>
        <v/>
      </c>
      <c r="J2240" s="248" t="str">
        <f ca="1">IF(ISERROR($S2240),"",OFFSET('Smelter Reference List'!$I$4,$S2240-4,0))</f>
        <v/>
      </c>
      <c r="K2240" s="245"/>
      <c r="L2240" s="245"/>
      <c r="M2240" s="245"/>
      <c r="N2240" s="245"/>
      <c r="O2240" s="245"/>
      <c r="P2240" s="245"/>
      <c r="Q2240" s="246"/>
      <c r="R2240" s="233"/>
      <c r="S2240" s="234" t="e">
        <f>IF(C2240="",NA(),MATCH($B2240&amp;$C2240,'Smelter Reference List'!$J:$J,0))</f>
        <v>#N/A</v>
      </c>
      <c r="T2240" s="235"/>
      <c r="U2240" s="235">
        <f t="shared" ca="1" si="68"/>
        <v>0</v>
      </c>
      <c r="V2240" s="235"/>
      <c r="W2240" s="235"/>
      <c r="Y2240" s="228" t="str">
        <f t="shared" si="69"/>
        <v/>
      </c>
    </row>
    <row r="2241" spans="1:25" s="228" customFormat="1" ht="20.25">
      <c r="A2241" s="257"/>
      <c r="B2241" s="232" t="str">
        <f>IF(LEN(A2241)=0,"",INDEX('Smelter Reference List'!$A:$A,MATCH($A2241,'Smelter Reference List'!$E:$E,0)))</f>
        <v/>
      </c>
      <c r="C2241" s="297" t="str">
        <f>IF(LEN(A2241)=0,"",INDEX('Smelter Reference List'!$C:$C,MATCH($A2241,'Smelter Reference List'!$E:$E,0)))</f>
        <v/>
      </c>
      <c r="D2241" s="161" t="str">
        <f ca="1">IF(ISERROR($S2241),"",OFFSET('Smelter Reference List'!$C$4,$S2241-4,0)&amp;"")</f>
        <v/>
      </c>
      <c r="E2241" s="161" t="str">
        <f ca="1">IF(ISERROR($S2241),"",OFFSET('Smelter Reference List'!$D$4,$S2241-4,0)&amp;"")</f>
        <v/>
      </c>
      <c r="F2241" s="161" t="str">
        <f ca="1">IF(ISERROR($S2241),"",OFFSET('Smelter Reference List'!$E$4,$S2241-4,0))</f>
        <v/>
      </c>
      <c r="G2241" s="161" t="str">
        <f ca="1">IF(C2241=$U$4,"Enter smelter details", IF(ISERROR($S2241),"",OFFSET('Smelter Reference List'!$F$4,$S2241-4,0)))</f>
        <v/>
      </c>
      <c r="H2241" s="247" t="str">
        <f ca="1">IF(ISERROR($S2241),"",OFFSET('Smelter Reference List'!$G$4,$S2241-4,0))</f>
        <v/>
      </c>
      <c r="I2241" s="248" t="str">
        <f ca="1">IF(ISERROR($S2241),"",OFFSET('Smelter Reference List'!$H$4,$S2241-4,0))</f>
        <v/>
      </c>
      <c r="J2241" s="248" t="str">
        <f ca="1">IF(ISERROR($S2241),"",OFFSET('Smelter Reference List'!$I$4,$S2241-4,0))</f>
        <v/>
      </c>
      <c r="K2241" s="245"/>
      <c r="L2241" s="245"/>
      <c r="M2241" s="245"/>
      <c r="N2241" s="245"/>
      <c r="O2241" s="245"/>
      <c r="P2241" s="245"/>
      <c r="Q2241" s="246"/>
      <c r="R2241" s="233"/>
      <c r="S2241" s="234" t="e">
        <f>IF(C2241="",NA(),MATCH($B2241&amp;$C2241,'Smelter Reference List'!$J:$J,0))</f>
        <v>#N/A</v>
      </c>
      <c r="T2241" s="235"/>
      <c r="U2241" s="235">
        <f t="shared" ca="1" si="68"/>
        <v>0</v>
      </c>
      <c r="V2241" s="235"/>
      <c r="W2241" s="235"/>
      <c r="Y2241" s="228" t="str">
        <f t="shared" si="69"/>
        <v/>
      </c>
    </row>
    <row r="2242" spans="1:25" s="228" customFormat="1" ht="20.25">
      <c r="A2242" s="257"/>
      <c r="B2242" s="232" t="str">
        <f>IF(LEN(A2242)=0,"",INDEX('Smelter Reference List'!$A:$A,MATCH($A2242,'Smelter Reference List'!$E:$E,0)))</f>
        <v/>
      </c>
      <c r="C2242" s="297" t="str">
        <f>IF(LEN(A2242)=0,"",INDEX('Smelter Reference List'!$C:$C,MATCH($A2242,'Smelter Reference List'!$E:$E,0)))</f>
        <v/>
      </c>
      <c r="D2242" s="161" t="str">
        <f ca="1">IF(ISERROR($S2242),"",OFFSET('Smelter Reference List'!$C$4,$S2242-4,0)&amp;"")</f>
        <v/>
      </c>
      <c r="E2242" s="161" t="str">
        <f ca="1">IF(ISERROR($S2242),"",OFFSET('Smelter Reference List'!$D$4,$S2242-4,0)&amp;"")</f>
        <v/>
      </c>
      <c r="F2242" s="161" t="str">
        <f ca="1">IF(ISERROR($S2242),"",OFFSET('Smelter Reference List'!$E$4,$S2242-4,0))</f>
        <v/>
      </c>
      <c r="G2242" s="161" t="str">
        <f ca="1">IF(C2242=$U$4,"Enter smelter details", IF(ISERROR($S2242),"",OFFSET('Smelter Reference List'!$F$4,$S2242-4,0)))</f>
        <v/>
      </c>
      <c r="H2242" s="247" t="str">
        <f ca="1">IF(ISERROR($S2242),"",OFFSET('Smelter Reference List'!$G$4,$S2242-4,0))</f>
        <v/>
      </c>
      <c r="I2242" s="248" t="str">
        <f ca="1">IF(ISERROR($S2242),"",OFFSET('Smelter Reference List'!$H$4,$S2242-4,0))</f>
        <v/>
      </c>
      <c r="J2242" s="248" t="str">
        <f ca="1">IF(ISERROR($S2242),"",OFFSET('Smelter Reference List'!$I$4,$S2242-4,0))</f>
        <v/>
      </c>
      <c r="K2242" s="245"/>
      <c r="L2242" s="245"/>
      <c r="M2242" s="245"/>
      <c r="N2242" s="245"/>
      <c r="O2242" s="245"/>
      <c r="P2242" s="245"/>
      <c r="Q2242" s="246"/>
      <c r="R2242" s="233"/>
      <c r="S2242" s="234" t="e">
        <f>IF(C2242="",NA(),MATCH($B2242&amp;$C2242,'Smelter Reference List'!$J:$J,0))</f>
        <v>#N/A</v>
      </c>
      <c r="T2242" s="235"/>
      <c r="U2242" s="235">
        <f t="shared" ca="1" si="68"/>
        <v>0</v>
      </c>
      <c r="V2242" s="235"/>
      <c r="W2242" s="235"/>
      <c r="Y2242" s="228" t="str">
        <f t="shared" si="69"/>
        <v/>
      </c>
    </row>
    <row r="2243" spans="1:25" s="228" customFormat="1" ht="20.25">
      <c r="A2243" s="257"/>
      <c r="B2243" s="232" t="str">
        <f>IF(LEN(A2243)=0,"",INDEX('Smelter Reference List'!$A:$A,MATCH($A2243,'Smelter Reference List'!$E:$E,0)))</f>
        <v/>
      </c>
      <c r="C2243" s="297" t="str">
        <f>IF(LEN(A2243)=0,"",INDEX('Smelter Reference List'!$C:$C,MATCH($A2243,'Smelter Reference List'!$E:$E,0)))</f>
        <v/>
      </c>
      <c r="D2243" s="161" t="str">
        <f ca="1">IF(ISERROR($S2243),"",OFFSET('Smelter Reference List'!$C$4,$S2243-4,0)&amp;"")</f>
        <v/>
      </c>
      <c r="E2243" s="161" t="str">
        <f ca="1">IF(ISERROR($S2243),"",OFFSET('Smelter Reference List'!$D$4,$S2243-4,0)&amp;"")</f>
        <v/>
      </c>
      <c r="F2243" s="161" t="str">
        <f ca="1">IF(ISERROR($S2243),"",OFFSET('Smelter Reference List'!$E$4,$S2243-4,0))</f>
        <v/>
      </c>
      <c r="G2243" s="161" t="str">
        <f ca="1">IF(C2243=$U$4,"Enter smelter details", IF(ISERROR($S2243),"",OFFSET('Smelter Reference List'!$F$4,$S2243-4,0)))</f>
        <v/>
      </c>
      <c r="H2243" s="247" t="str">
        <f ca="1">IF(ISERROR($S2243),"",OFFSET('Smelter Reference List'!$G$4,$S2243-4,0))</f>
        <v/>
      </c>
      <c r="I2243" s="248" t="str">
        <f ca="1">IF(ISERROR($S2243),"",OFFSET('Smelter Reference List'!$H$4,$S2243-4,0))</f>
        <v/>
      </c>
      <c r="J2243" s="248" t="str">
        <f ca="1">IF(ISERROR($S2243),"",OFFSET('Smelter Reference List'!$I$4,$S2243-4,0))</f>
        <v/>
      </c>
      <c r="K2243" s="245"/>
      <c r="L2243" s="245"/>
      <c r="M2243" s="245"/>
      <c r="N2243" s="245"/>
      <c r="O2243" s="245"/>
      <c r="P2243" s="245"/>
      <c r="Q2243" s="246"/>
      <c r="R2243" s="233"/>
      <c r="S2243" s="234" t="e">
        <f>IF(C2243="",NA(),MATCH($B2243&amp;$C2243,'Smelter Reference List'!$J:$J,0))</f>
        <v>#N/A</v>
      </c>
      <c r="T2243" s="235"/>
      <c r="U2243" s="235">
        <f t="shared" ca="1" si="68"/>
        <v>0</v>
      </c>
      <c r="V2243" s="235"/>
      <c r="W2243" s="235"/>
      <c r="Y2243" s="228" t="str">
        <f t="shared" si="69"/>
        <v/>
      </c>
    </row>
    <row r="2244" spans="1:25" s="228" customFormat="1" ht="20.25">
      <c r="A2244" s="257"/>
      <c r="B2244" s="232" t="str">
        <f>IF(LEN(A2244)=0,"",INDEX('Smelter Reference List'!$A:$A,MATCH($A2244,'Smelter Reference List'!$E:$E,0)))</f>
        <v/>
      </c>
      <c r="C2244" s="297" t="str">
        <f>IF(LEN(A2244)=0,"",INDEX('Smelter Reference List'!$C:$C,MATCH($A2244,'Smelter Reference List'!$E:$E,0)))</f>
        <v/>
      </c>
      <c r="D2244" s="161" t="str">
        <f ca="1">IF(ISERROR($S2244),"",OFFSET('Smelter Reference List'!$C$4,$S2244-4,0)&amp;"")</f>
        <v/>
      </c>
      <c r="E2244" s="161" t="str">
        <f ca="1">IF(ISERROR($S2244),"",OFFSET('Smelter Reference List'!$D$4,$S2244-4,0)&amp;"")</f>
        <v/>
      </c>
      <c r="F2244" s="161" t="str">
        <f ca="1">IF(ISERROR($S2244),"",OFFSET('Smelter Reference List'!$E$4,$S2244-4,0))</f>
        <v/>
      </c>
      <c r="G2244" s="161" t="str">
        <f ca="1">IF(C2244=$U$4,"Enter smelter details", IF(ISERROR($S2244),"",OFFSET('Smelter Reference List'!$F$4,$S2244-4,0)))</f>
        <v/>
      </c>
      <c r="H2244" s="247" t="str">
        <f ca="1">IF(ISERROR($S2244),"",OFFSET('Smelter Reference List'!$G$4,$S2244-4,0))</f>
        <v/>
      </c>
      <c r="I2244" s="248" t="str">
        <f ca="1">IF(ISERROR($S2244),"",OFFSET('Smelter Reference List'!$H$4,$S2244-4,0))</f>
        <v/>
      </c>
      <c r="J2244" s="248" t="str">
        <f ca="1">IF(ISERROR($S2244),"",OFFSET('Smelter Reference List'!$I$4,$S2244-4,0))</f>
        <v/>
      </c>
      <c r="K2244" s="245"/>
      <c r="L2244" s="245"/>
      <c r="M2244" s="245"/>
      <c r="N2244" s="245"/>
      <c r="O2244" s="245"/>
      <c r="P2244" s="245"/>
      <c r="Q2244" s="246"/>
      <c r="R2244" s="233"/>
      <c r="S2244" s="234" t="e">
        <f>IF(C2244="",NA(),MATCH($B2244&amp;$C2244,'Smelter Reference List'!$J:$J,0))</f>
        <v>#N/A</v>
      </c>
      <c r="T2244" s="235"/>
      <c r="U2244" s="235">
        <f t="shared" ca="1" si="68"/>
        <v>0</v>
      </c>
      <c r="V2244" s="235"/>
      <c r="W2244" s="235"/>
      <c r="Y2244" s="228" t="str">
        <f t="shared" si="69"/>
        <v/>
      </c>
    </row>
    <row r="2245" spans="1:25" s="228" customFormat="1" ht="20.25">
      <c r="A2245" s="257"/>
      <c r="B2245" s="232" t="str">
        <f>IF(LEN(A2245)=0,"",INDEX('Smelter Reference List'!$A:$A,MATCH($A2245,'Smelter Reference List'!$E:$E,0)))</f>
        <v/>
      </c>
      <c r="C2245" s="297" t="str">
        <f>IF(LEN(A2245)=0,"",INDEX('Smelter Reference List'!$C:$C,MATCH($A2245,'Smelter Reference List'!$E:$E,0)))</f>
        <v/>
      </c>
      <c r="D2245" s="161" t="str">
        <f ca="1">IF(ISERROR($S2245),"",OFFSET('Smelter Reference List'!$C$4,$S2245-4,0)&amp;"")</f>
        <v/>
      </c>
      <c r="E2245" s="161" t="str">
        <f ca="1">IF(ISERROR($S2245),"",OFFSET('Smelter Reference List'!$D$4,$S2245-4,0)&amp;"")</f>
        <v/>
      </c>
      <c r="F2245" s="161" t="str">
        <f ca="1">IF(ISERROR($S2245),"",OFFSET('Smelter Reference List'!$E$4,$S2245-4,0))</f>
        <v/>
      </c>
      <c r="G2245" s="161" t="str">
        <f ca="1">IF(C2245=$U$4,"Enter smelter details", IF(ISERROR($S2245),"",OFFSET('Smelter Reference List'!$F$4,$S2245-4,0)))</f>
        <v/>
      </c>
      <c r="H2245" s="247" t="str">
        <f ca="1">IF(ISERROR($S2245),"",OFFSET('Smelter Reference List'!$G$4,$S2245-4,0))</f>
        <v/>
      </c>
      <c r="I2245" s="248" t="str">
        <f ca="1">IF(ISERROR($S2245),"",OFFSET('Smelter Reference List'!$H$4,$S2245-4,0))</f>
        <v/>
      </c>
      <c r="J2245" s="248" t="str">
        <f ca="1">IF(ISERROR($S2245),"",OFFSET('Smelter Reference List'!$I$4,$S2245-4,0))</f>
        <v/>
      </c>
      <c r="K2245" s="245"/>
      <c r="L2245" s="245"/>
      <c r="M2245" s="245"/>
      <c r="N2245" s="245"/>
      <c r="O2245" s="245"/>
      <c r="P2245" s="245"/>
      <c r="Q2245" s="246"/>
      <c r="R2245" s="233"/>
      <c r="S2245" s="234" t="e">
        <f>IF(C2245="",NA(),MATCH($B2245&amp;$C2245,'Smelter Reference List'!$J:$J,0))</f>
        <v>#N/A</v>
      </c>
      <c r="T2245" s="235"/>
      <c r="U2245" s="235">
        <f t="shared" ca="1" si="68"/>
        <v>0</v>
      </c>
      <c r="V2245" s="235"/>
      <c r="W2245" s="235"/>
      <c r="Y2245" s="228" t="str">
        <f t="shared" si="69"/>
        <v/>
      </c>
    </row>
    <row r="2246" spans="1:25" s="228" customFormat="1" ht="20.25">
      <c r="A2246" s="257"/>
      <c r="B2246" s="232" t="str">
        <f>IF(LEN(A2246)=0,"",INDEX('Smelter Reference List'!$A:$A,MATCH($A2246,'Smelter Reference List'!$E:$E,0)))</f>
        <v/>
      </c>
      <c r="C2246" s="297" t="str">
        <f>IF(LEN(A2246)=0,"",INDEX('Smelter Reference List'!$C:$C,MATCH($A2246,'Smelter Reference List'!$E:$E,0)))</f>
        <v/>
      </c>
      <c r="D2246" s="161" t="str">
        <f ca="1">IF(ISERROR($S2246),"",OFFSET('Smelter Reference List'!$C$4,$S2246-4,0)&amp;"")</f>
        <v/>
      </c>
      <c r="E2246" s="161" t="str">
        <f ca="1">IF(ISERROR($S2246),"",OFFSET('Smelter Reference List'!$D$4,$S2246-4,0)&amp;"")</f>
        <v/>
      </c>
      <c r="F2246" s="161" t="str">
        <f ca="1">IF(ISERROR($S2246),"",OFFSET('Smelter Reference List'!$E$4,$S2246-4,0))</f>
        <v/>
      </c>
      <c r="G2246" s="161" t="str">
        <f ca="1">IF(C2246=$U$4,"Enter smelter details", IF(ISERROR($S2246),"",OFFSET('Smelter Reference List'!$F$4,$S2246-4,0)))</f>
        <v/>
      </c>
      <c r="H2246" s="247" t="str">
        <f ca="1">IF(ISERROR($S2246),"",OFFSET('Smelter Reference List'!$G$4,$S2246-4,0))</f>
        <v/>
      </c>
      <c r="I2246" s="248" t="str">
        <f ca="1">IF(ISERROR($S2246),"",OFFSET('Smelter Reference List'!$H$4,$S2246-4,0))</f>
        <v/>
      </c>
      <c r="J2246" s="248" t="str">
        <f ca="1">IF(ISERROR($S2246),"",OFFSET('Smelter Reference List'!$I$4,$S2246-4,0))</f>
        <v/>
      </c>
      <c r="K2246" s="245"/>
      <c r="L2246" s="245"/>
      <c r="M2246" s="245"/>
      <c r="N2246" s="245"/>
      <c r="O2246" s="245"/>
      <c r="P2246" s="245"/>
      <c r="Q2246" s="246"/>
      <c r="R2246" s="233"/>
      <c r="S2246" s="234" t="e">
        <f>IF(C2246="",NA(),MATCH($B2246&amp;$C2246,'Smelter Reference List'!$J:$J,0))</f>
        <v>#N/A</v>
      </c>
      <c r="T2246" s="235"/>
      <c r="U2246" s="235">
        <f t="shared" ref="U2246:U2309" ca="1" si="70">IF(AND(C2246="Smelter not listed",OR(LEN(D2246)=0,LEN(E2246)=0)),1,0)</f>
        <v>0</v>
      </c>
      <c r="V2246" s="235"/>
      <c r="W2246" s="235"/>
      <c r="Y2246" s="228" t="str">
        <f t="shared" ref="Y2246:Y2309" si="71">B2246&amp;C2246</f>
        <v/>
      </c>
    </row>
    <row r="2247" spans="1:25" s="228" customFormat="1" ht="20.25">
      <c r="A2247" s="257"/>
      <c r="B2247" s="232" t="str">
        <f>IF(LEN(A2247)=0,"",INDEX('Smelter Reference List'!$A:$A,MATCH($A2247,'Smelter Reference List'!$E:$E,0)))</f>
        <v/>
      </c>
      <c r="C2247" s="297" t="str">
        <f>IF(LEN(A2247)=0,"",INDEX('Smelter Reference List'!$C:$C,MATCH($A2247,'Smelter Reference List'!$E:$E,0)))</f>
        <v/>
      </c>
      <c r="D2247" s="161" t="str">
        <f ca="1">IF(ISERROR($S2247),"",OFFSET('Smelter Reference List'!$C$4,$S2247-4,0)&amp;"")</f>
        <v/>
      </c>
      <c r="E2247" s="161" t="str">
        <f ca="1">IF(ISERROR($S2247),"",OFFSET('Smelter Reference List'!$D$4,$S2247-4,0)&amp;"")</f>
        <v/>
      </c>
      <c r="F2247" s="161" t="str">
        <f ca="1">IF(ISERROR($S2247),"",OFFSET('Smelter Reference List'!$E$4,$S2247-4,0))</f>
        <v/>
      </c>
      <c r="G2247" s="161" t="str">
        <f ca="1">IF(C2247=$U$4,"Enter smelter details", IF(ISERROR($S2247),"",OFFSET('Smelter Reference List'!$F$4,$S2247-4,0)))</f>
        <v/>
      </c>
      <c r="H2247" s="247" t="str">
        <f ca="1">IF(ISERROR($S2247),"",OFFSET('Smelter Reference List'!$G$4,$S2247-4,0))</f>
        <v/>
      </c>
      <c r="I2247" s="248" t="str">
        <f ca="1">IF(ISERROR($S2247),"",OFFSET('Smelter Reference List'!$H$4,$S2247-4,0))</f>
        <v/>
      </c>
      <c r="J2247" s="248" t="str">
        <f ca="1">IF(ISERROR($S2247),"",OFFSET('Smelter Reference List'!$I$4,$S2247-4,0))</f>
        <v/>
      </c>
      <c r="K2247" s="245"/>
      <c r="L2247" s="245"/>
      <c r="M2247" s="245"/>
      <c r="N2247" s="245"/>
      <c r="O2247" s="245"/>
      <c r="P2247" s="245"/>
      <c r="Q2247" s="246"/>
      <c r="R2247" s="233"/>
      <c r="S2247" s="234" t="e">
        <f>IF(C2247="",NA(),MATCH($B2247&amp;$C2247,'Smelter Reference List'!$J:$J,0))</f>
        <v>#N/A</v>
      </c>
      <c r="T2247" s="235"/>
      <c r="U2247" s="235">
        <f t="shared" ca="1" si="70"/>
        <v>0</v>
      </c>
      <c r="V2247" s="235"/>
      <c r="W2247" s="235"/>
      <c r="Y2247" s="228" t="str">
        <f t="shared" si="71"/>
        <v/>
      </c>
    </row>
    <row r="2248" spans="1:25" s="228" customFormat="1" ht="20.25">
      <c r="A2248" s="257"/>
      <c r="B2248" s="232" t="str">
        <f>IF(LEN(A2248)=0,"",INDEX('Smelter Reference List'!$A:$A,MATCH($A2248,'Smelter Reference List'!$E:$E,0)))</f>
        <v/>
      </c>
      <c r="C2248" s="297" t="str">
        <f>IF(LEN(A2248)=0,"",INDEX('Smelter Reference List'!$C:$C,MATCH($A2248,'Smelter Reference List'!$E:$E,0)))</f>
        <v/>
      </c>
      <c r="D2248" s="161" t="str">
        <f ca="1">IF(ISERROR($S2248),"",OFFSET('Smelter Reference List'!$C$4,$S2248-4,0)&amp;"")</f>
        <v/>
      </c>
      <c r="E2248" s="161" t="str">
        <f ca="1">IF(ISERROR($S2248),"",OFFSET('Smelter Reference List'!$D$4,$S2248-4,0)&amp;"")</f>
        <v/>
      </c>
      <c r="F2248" s="161" t="str">
        <f ca="1">IF(ISERROR($S2248),"",OFFSET('Smelter Reference List'!$E$4,$S2248-4,0))</f>
        <v/>
      </c>
      <c r="G2248" s="161" t="str">
        <f ca="1">IF(C2248=$U$4,"Enter smelter details", IF(ISERROR($S2248),"",OFFSET('Smelter Reference List'!$F$4,$S2248-4,0)))</f>
        <v/>
      </c>
      <c r="H2248" s="247" t="str">
        <f ca="1">IF(ISERROR($S2248),"",OFFSET('Smelter Reference List'!$G$4,$S2248-4,0))</f>
        <v/>
      </c>
      <c r="I2248" s="248" t="str">
        <f ca="1">IF(ISERROR($S2248),"",OFFSET('Smelter Reference List'!$H$4,$S2248-4,0))</f>
        <v/>
      </c>
      <c r="J2248" s="248" t="str">
        <f ca="1">IF(ISERROR($S2248),"",OFFSET('Smelter Reference List'!$I$4,$S2248-4,0))</f>
        <v/>
      </c>
      <c r="K2248" s="245"/>
      <c r="L2248" s="245"/>
      <c r="M2248" s="245"/>
      <c r="N2248" s="245"/>
      <c r="O2248" s="245"/>
      <c r="P2248" s="245"/>
      <c r="Q2248" s="246"/>
      <c r="R2248" s="233"/>
      <c r="S2248" s="234" t="e">
        <f>IF(C2248="",NA(),MATCH($B2248&amp;$C2248,'Smelter Reference List'!$J:$J,0))</f>
        <v>#N/A</v>
      </c>
      <c r="T2248" s="235"/>
      <c r="U2248" s="235">
        <f t="shared" ca="1" si="70"/>
        <v>0</v>
      </c>
      <c r="V2248" s="235"/>
      <c r="W2248" s="235"/>
      <c r="Y2248" s="228" t="str">
        <f t="shared" si="71"/>
        <v/>
      </c>
    </row>
    <row r="2249" spans="1:25" s="228" customFormat="1" ht="20.25">
      <c r="A2249" s="257"/>
      <c r="B2249" s="232" t="str">
        <f>IF(LEN(A2249)=0,"",INDEX('Smelter Reference List'!$A:$A,MATCH($A2249,'Smelter Reference List'!$E:$E,0)))</f>
        <v/>
      </c>
      <c r="C2249" s="297" t="str">
        <f>IF(LEN(A2249)=0,"",INDEX('Smelter Reference List'!$C:$C,MATCH($A2249,'Smelter Reference List'!$E:$E,0)))</f>
        <v/>
      </c>
      <c r="D2249" s="161" t="str">
        <f ca="1">IF(ISERROR($S2249),"",OFFSET('Smelter Reference List'!$C$4,$S2249-4,0)&amp;"")</f>
        <v/>
      </c>
      <c r="E2249" s="161" t="str">
        <f ca="1">IF(ISERROR($S2249),"",OFFSET('Smelter Reference List'!$D$4,$S2249-4,0)&amp;"")</f>
        <v/>
      </c>
      <c r="F2249" s="161" t="str">
        <f ca="1">IF(ISERROR($S2249),"",OFFSET('Smelter Reference List'!$E$4,$S2249-4,0))</f>
        <v/>
      </c>
      <c r="G2249" s="161" t="str">
        <f ca="1">IF(C2249=$U$4,"Enter smelter details", IF(ISERROR($S2249),"",OFFSET('Smelter Reference List'!$F$4,$S2249-4,0)))</f>
        <v/>
      </c>
      <c r="H2249" s="247" t="str">
        <f ca="1">IF(ISERROR($S2249),"",OFFSET('Smelter Reference List'!$G$4,$S2249-4,0))</f>
        <v/>
      </c>
      <c r="I2249" s="248" t="str">
        <f ca="1">IF(ISERROR($S2249),"",OFFSET('Smelter Reference List'!$H$4,$S2249-4,0))</f>
        <v/>
      </c>
      <c r="J2249" s="248" t="str">
        <f ca="1">IF(ISERROR($S2249),"",OFFSET('Smelter Reference List'!$I$4,$S2249-4,0))</f>
        <v/>
      </c>
      <c r="K2249" s="245"/>
      <c r="L2249" s="245"/>
      <c r="M2249" s="245"/>
      <c r="N2249" s="245"/>
      <c r="O2249" s="245"/>
      <c r="P2249" s="245"/>
      <c r="Q2249" s="246"/>
      <c r="R2249" s="233"/>
      <c r="S2249" s="234" t="e">
        <f>IF(C2249="",NA(),MATCH($B2249&amp;$C2249,'Smelter Reference List'!$J:$J,0))</f>
        <v>#N/A</v>
      </c>
      <c r="T2249" s="235"/>
      <c r="U2249" s="235">
        <f t="shared" ca="1" si="70"/>
        <v>0</v>
      </c>
      <c r="V2249" s="235"/>
      <c r="W2249" s="235"/>
      <c r="Y2249" s="228" t="str">
        <f t="shared" si="71"/>
        <v/>
      </c>
    </row>
    <row r="2250" spans="1:25" s="228" customFormat="1" ht="20.25">
      <c r="A2250" s="257"/>
      <c r="B2250" s="232" t="str">
        <f>IF(LEN(A2250)=0,"",INDEX('Smelter Reference List'!$A:$A,MATCH($A2250,'Smelter Reference List'!$E:$E,0)))</f>
        <v/>
      </c>
      <c r="C2250" s="297" t="str">
        <f>IF(LEN(A2250)=0,"",INDEX('Smelter Reference List'!$C:$C,MATCH($A2250,'Smelter Reference List'!$E:$E,0)))</f>
        <v/>
      </c>
      <c r="D2250" s="161" t="str">
        <f ca="1">IF(ISERROR($S2250),"",OFFSET('Smelter Reference List'!$C$4,$S2250-4,0)&amp;"")</f>
        <v/>
      </c>
      <c r="E2250" s="161" t="str">
        <f ca="1">IF(ISERROR($S2250),"",OFFSET('Smelter Reference List'!$D$4,$S2250-4,0)&amp;"")</f>
        <v/>
      </c>
      <c r="F2250" s="161" t="str">
        <f ca="1">IF(ISERROR($S2250),"",OFFSET('Smelter Reference List'!$E$4,$S2250-4,0))</f>
        <v/>
      </c>
      <c r="G2250" s="161" t="str">
        <f ca="1">IF(C2250=$U$4,"Enter smelter details", IF(ISERROR($S2250),"",OFFSET('Smelter Reference List'!$F$4,$S2250-4,0)))</f>
        <v/>
      </c>
      <c r="H2250" s="247" t="str">
        <f ca="1">IF(ISERROR($S2250),"",OFFSET('Smelter Reference List'!$G$4,$S2250-4,0))</f>
        <v/>
      </c>
      <c r="I2250" s="248" t="str">
        <f ca="1">IF(ISERROR($S2250),"",OFFSET('Smelter Reference List'!$H$4,$S2250-4,0))</f>
        <v/>
      </c>
      <c r="J2250" s="248" t="str">
        <f ca="1">IF(ISERROR($S2250),"",OFFSET('Smelter Reference List'!$I$4,$S2250-4,0))</f>
        <v/>
      </c>
      <c r="K2250" s="245"/>
      <c r="L2250" s="245"/>
      <c r="M2250" s="245"/>
      <c r="N2250" s="245"/>
      <c r="O2250" s="245"/>
      <c r="P2250" s="245"/>
      <c r="Q2250" s="246"/>
      <c r="R2250" s="233"/>
      <c r="S2250" s="234" t="e">
        <f>IF(C2250="",NA(),MATCH($B2250&amp;$C2250,'Smelter Reference List'!$J:$J,0))</f>
        <v>#N/A</v>
      </c>
      <c r="T2250" s="235"/>
      <c r="U2250" s="235">
        <f t="shared" ca="1" si="70"/>
        <v>0</v>
      </c>
      <c r="V2250" s="235"/>
      <c r="W2250" s="235"/>
      <c r="Y2250" s="228" t="str">
        <f t="shared" si="71"/>
        <v/>
      </c>
    </row>
    <row r="2251" spans="1:25" s="228" customFormat="1" ht="20.25">
      <c r="A2251" s="257"/>
      <c r="B2251" s="232" t="str">
        <f>IF(LEN(A2251)=0,"",INDEX('Smelter Reference List'!$A:$A,MATCH($A2251,'Smelter Reference List'!$E:$E,0)))</f>
        <v/>
      </c>
      <c r="C2251" s="297" t="str">
        <f>IF(LEN(A2251)=0,"",INDEX('Smelter Reference List'!$C:$C,MATCH($A2251,'Smelter Reference List'!$E:$E,0)))</f>
        <v/>
      </c>
      <c r="D2251" s="161" t="str">
        <f ca="1">IF(ISERROR($S2251),"",OFFSET('Smelter Reference List'!$C$4,$S2251-4,0)&amp;"")</f>
        <v/>
      </c>
      <c r="E2251" s="161" t="str">
        <f ca="1">IF(ISERROR($S2251),"",OFFSET('Smelter Reference List'!$D$4,$S2251-4,0)&amp;"")</f>
        <v/>
      </c>
      <c r="F2251" s="161" t="str">
        <f ca="1">IF(ISERROR($S2251),"",OFFSET('Smelter Reference List'!$E$4,$S2251-4,0))</f>
        <v/>
      </c>
      <c r="G2251" s="161" t="str">
        <f ca="1">IF(C2251=$U$4,"Enter smelter details", IF(ISERROR($S2251),"",OFFSET('Smelter Reference List'!$F$4,$S2251-4,0)))</f>
        <v/>
      </c>
      <c r="H2251" s="247" t="str">
        <f ca="1">IF(ISERROR($S2251),"",OFFSET('Smelter Reference List'!$G$4,$S2251-4,0))</f>
        <v/>
      </c>
      <c r="I2251" s="248" t="str">
        <f ca="1">IF(ISERROR($S2251),"",OFFSET('Smelter Reference List'!$H$4,$S2251-4,0))</f>
        <v/>
      </c>
      <c r="J2251" s="248" t="str">
        <f ca="1">IF(ISERROR($S2251),"",OFFSET('Smelter Reference List'!$I$4,$S2251-4,0))</f>
        <v/>
      </c>
      <c r="K2251" s="245"/>
      <c r="L2251" s="245"/>
      <c r="M2251" s="245"/>
      <c r="N2251" s="245"/>
      <c r="O2251" s="245"/>
      <c r="P2251" s="245"/>
      <c r="Q2251" s="246"/>
      <c r="R2251" s="233"/>
      <c r="S2251" s="234" t="e">
        <f>IF(C2251="",NA(),MATCH($B2251&amp;$C2251,'Smelter Reference List'!$J:$J,0))</f>
        <v>#N/A</v>
      </c>
      <c r="T2251" s="235"/>
      <c r="U2251" s="235">
        <f t="shared" ca="1" si="70"/>
        <v>0</v>
      </c>
      <c r="V2251" s="235"/>
      <c r="W2251" s="235"/>
      <c r="Y2251" s="228" t="str">
        <f t="shared" si="71"/>
        <v/>
      </c>
    </row>
    <row r="2252" spans="1:25" s="228" customFormat="1" ht="20.25">
      <c r="A2252" s="257"/>
      <c r="B2252" s="232" t="str">
        <f>IF(LEN(A2252)=0,"",INDEX('Smelter Reference List'!$A:$A,MATCH($A2252,'Smelter Reference List'!$E:$E,0)))</f>
        <v/>
      </c>
      <c r="C2252" s="297" t="str">
        <f>IF(LEN(A2252)=0,"",INDEX('Smelter Reference List'!$C:$C,MATCH($A2252,'Smelter Reference List'!$E:$E,0)))</f>
        <v/>
      </c>
      <c r="D2252" s="161" t="str">
        <f ca="1">IF(ISERROR($S2252),"",OFFSET('Smelter Reference List'!$C$4,$S2252-4,0)&amp;"")</f>
        <v/>
      </c>
      <c r="E2252" s="161" t="str">
        <f ca="1">IF(ISERROR($S2252),"",OFFSET('Smelter Reference List'!$D$4,$S2252-4,0)&amp;"")</f>
        <v/>
      </c>
      <c r="F2252" s="161" t="str">
        <f ca="1">IF(ISERROR($S2252),"",OFFSET('Smelter Reference List'!$E$4,$S2252-4,0))</f>
        <v/>
      </c>
      <c r="G2252" s="161" t="str">
        <f ca="1">IF(C2252=$U$4,"Enter smelter details", IF(ISERROR($S2252),"",OFFSET('Smelter Reference List'!$F$4,$S2252-4,0)))</f>
        <v/>
      </c>
      <c r="H2252" s="247" t="str">
        <f ca="1">IF(ISERROR($S2252),"",OFFSET('Smelter Reference List'!$G$4,$S2252-4,0))</f>
        <v/>
      </c>
      <c r="I2252" s="248" t="str">
        <f ca="1">IF(ISERROR($S2252),"",OFFSET('Smelter Reference List'!$H$4,$S2252-4,0))</f>
        <v/>
      </c>
      <c r="J2252" s="248" t="str">
        <f ca="1">IF(ISERROR($S2252),"",OFFSET('Smelter Reference List'!$I$4,$S2252-4,0))</f>
        <v/>
      </c>
      <c r="K2252" s="245"/>
      <c r="L2252" s="245"/>
      <c r="M2252" s="245"/>
      <c r="N2252" s="245"/>
      <c r="O2252" s="245"/>
      <c r="P2252" s="245"/>
      <c r="Q2252" s="246"/>
      <c r="R2252" s="233"/>
      <c r="S2252" s="234" t="e">
        <f>IF(C2252="",NA(),MATCH($B2252&amp;$C2252,'Smelter Reference List'!$J:$J,0))</f>
        <v>#N/A</v>
      </c>
      <c r="T2252" s="235"/>
      <c r="U2252" s="235">
        <f t="shared" ca="1" si="70"/>
        <v>0</v>
      </c>
      <c r="V2252" s="235"/>
      <c r="W2252" s="235"/>
      <c r="Y2252" s="228" t="str">
        <f t="shared" si="71"/>
        <v/>
      </c>
    </row>
    <row r="2253" spans="1:25" s="228" customFormat="1" ht="20.25">
      <c r="A2253" s="257"/>
      <c r="B2253" s="232" t="str">
        <f>IF(LEN(A2253)=0,"",INDEX('Smelter Reference List'!$A:$A,MATCH($A2253,'Smelter Reference List'!$E:$E,0)))</f>
        <v/>
      </c>
      <c r="C2253" s="297" t="str">
        <f>IF(LEN(A2253)=0,"",INDEX('Smelter Reference List'!$C:$C,MATCH($A2253,'Smelter Reference List'!$E:$E,0)))</f>
        <v/>
      </c>
      <c r="D2253" s="161" t="str">
        <f ca="1">IF(ISERROR($S2253),"",OFFSET('Smelter Reference List'!$C$4,$S2253-4,0)&amp;"")</f>
        <v/>
      </c>
      <c r="E2253" s="161" t="str">
        <f ca="1">IF(ISERROR($S2253),"",OFFSET('Smelter Reference List'!$D$4,$S2253-4,0)&amp;"")</f>
        <v/>
      </c>
      <c r="F2253" s="161" t="str">
        <f ca="1">IF(ISERROR($S2253),"",OFFSET('Smelter Reference List'!$E$4,$S2253-4,0))</f>
        <v/>
      </c>
      <c r="G2253" s="161" t="str">
        <f ca="1">IF(C2253=$U$4,"Enter smelter details", IF(ISERROR($S2253),"",OFFSET('Smelter Reference List'!$F$4,$S2253-4,0)))</f>
        <v/>
      </c>
      <c r="H2253" s="247" t="str">
        <f ca="1">IF(ISERROR($S2253),"",OFFSET('Smelter Reference List'!$G$4,$S2253-4,0))</f>
        <v/>
      </c>
      <c r="I2253" s="248" t="str">
        <f ca="1">IF(ISERROR($S2253),"",OFFSET('Smelter Reference List'!$H$4,$S2253-4,0))</f>
        <v/>
      </c>
      <c r="J2253" s="248" t="str">
        <f ca="1">IF(ISERROR($S2253),"",OFFSET('Smelter Reference List'!$I$4,$S2253-4,0))</f>
        <v/>
      </c>
      <c r="K2253" s="245"/>
      <c r="L2253" s="245"/>
      <c r="M2253" s="245"/>
      <c r="N2253" s="245"/>
      <c r="O2253" s="245"/>
      <c r="P2253" s="245"/>
      <c r="Q2253" s="246"/>
      <c r="R2253" s="233"/>
      <c r="S2253" s="234" t="e">
        <f>IF(C2253="",NA(),MATCH($B2253&amp;$C2253,'Smelter Reference List'!$J:$J,0))</f>
        <v>#N/A</v>
      </c>
      <c r="T2253" s="235"/>
      <c r="U2253" s="235">
        <f t="shared" ca="1" si="70"/>
        <v>0</v>
      </c>
      <c r="V2253" s="235"/>
      <c r="W2253" s="235"/>
      <c r="Y2253" s="228" t="str">
        <f t="shared" si="71"/>
        <v/>
      </c>
    </row>
    <row r="2254" spans="1:25" s="228" customFormat="1" ht="20.25">
      <c r="A2254" s="257"/>
      <c r="B2254" s="232" t="str">
        <f>IF(LEN(A2254)=0,"",INDEX('Smelter Reference List'!$A:$A,MATCH($A2254,'Smelter Reference List'!$E:$E,0)))</f>
        <v/>
      </c>
      <c r="C2254" s="297" t="str">
        <f>IF(LEN(A2254)=0,"",INDEX('Smelter Reference List'!$C:$C,MATCH($A2254,'Smelter Reference List'!$E:$E,0)))</f>
        <v/>
      </c>
      <c r="D2254" s="161" t="str">
        <f ca="1">IF(ISERROR($S2254),"",OFFSET('Smelter Reference List'!$C$4,$S2254-4,0)&amp;"")</f>
        <v/>
      </c>
      <c r="E2254" s="161" t="str">
        <f ca="1">IF(ISERROR($S2254),"",OFFSET('Smelter Reference List'!$D$4,$S2254-4,0)&amp;"")</f>
        <v/>
      </c>
      <c r="F2254" s="161" t="str">
        <f ca="1">IF(ISERROR($S2254),"",OFFSET('Smelter Reference List'!$E$4,$S2254-4,0))</f>
        <v/>
      </c>
      <c r="G2254" s="161" t="str">
        <f ca="1">IF(C2254=$U$4,"Enter smelter details", IF(ISERROR($S2254),"",OFFSET('Smelter Reference List'!$F$4,$S2254-4,0)))</f>
        <v/>
      </c>
      <c r="H2254" s="247" t="str">
        <f ca="1">IF(ISERROR($S2254),"",OFFSET('Smelter Reference List'!$G$4,$S2254-4,0))</f>
        <v/>
      </c>
      <c r="I2254" s="248" t="str">
        <f ca="1">IF(ISERROR($S2254),"",OFFSET('Smelter Reference List'!$H$4,$S2254-4,0))</f>
        <v/>
      </c>
      <c r="J2254" s="248" t="str">
        <f ca="1">IF(ISERROR($S2254),"",OFFSET('Smelter Reference List'!$I$4,$S2254-4,0))</f>
        <v/>
      </c>
      <c r="K2254" s="245"/>
      <c r="L2254" s="245"/>
      <c r="M2254" s="245"/>
      <c r="N2254" s="245"/>
      <c r="O2254" s="245"/>
      <c r="P2254" s="245"/>
      <c r="Q2254" s="246"/>
      <c r="R2254" s="233"/>
      <c r="S2254" s="234" t="e">
        <f>IF(C2254="",NA(),MATCH($B2254&amp;$C2254,'Smelter Reference List'!$J:$J,0))</f>
        <v>#N/A</v>
      </c>
      <c r="T2254" s="235"/>
      <c r="U2254" s="235">
        <f t="shared" ca="1" si="70"/>
        <v>0</v>
      </c>
      <c r="V2254" s="235"/>
      <c r="W2254" s="235"/>
      <c r="Y2254" s="228" t="str">
        <f t="shared" si="71"/>
        <v/>
      </c>
    </row>
    <row r="2255" spans="1:25" s="228" customFormat="1" ht="20.25">
      <c r="A2255" s="257"/>
      <c r="B2255" s="232" t="str">
        <f>IF(LEN(A2255)=0,"",INDEX('Smelter Reference List'!$A:$A,MATCH($A2255,'Smelter Reference List'!$E:$E,0)))</f>
        <v/>
      </c>
      <c r="C2255" s="297" t="str">
        <f>IF(LEN(A2255)=0,"",INDEX('Smelter Reference List'!$C:$C,MATCH($A2255,'Smelter Reference List'!$E:$E,0)))</f>
        <v/>
      </c>
      <c r="D2255" s="161" t="str">
        <f ca="1">IF(ISERROR($S2255),"",OFFSET('Smelter Reference List'!$C$4,$S2255-4,0)&amp;"")</f>
        <v/>
      </c>
      <c r="E2255" s="161" t="str">
        <f ca="1">IF(ISERROR($S2255),"",OFFSET('Smelter Reference List'!$D$4,$S2255-4,0)&amp;"")</f>
        <v/>
      </c>
      <c r="F2255" s="161" t="str">
        <f ca="1">IF(ISERROR($S2255),"",OFFSET('Smelter Reference List'!$E$4,$S2255-4,0))</f>
        <v/>
      </c>
      <c r="G2255" s="161" t="str">
        <f ca="1">IF(C2255=$U$4,"Enter smelter details", IF(ISERROR($S2255),"",OFFSET('Smelter Reference List'!$F$4,$S2255-4,0)))</f>
        <v/>
      </c>
      <c r="H2255" s="247" t="str">
        <f ca="1">IF(ISERROR($S2255),"",OFFSET('Smelter Reference List'!$G$4,$S2255-4,0))</f>
        <v/>
      </c>
      <c r="I2255" s="248" t="str">
        <f ca="1">IF(ISERROR($S2255),"",OFFSET('Smelter Reference List'!$H$4,$S2255-4,0))</f>
        <v/>
      </c>
      <c r="J2255" s="248" t="str">
        <f ca="1">IF(ISERROR($S2255),"",OFFSET('Smelter Reference List'!$I$4,$S2255-4,0))</f>
        <v/>
      </c>
      <c r="K2255" s="245"/>
      <c r="L2255" s="245"/>
      <c r="M2255" s="245"/>
      <c r="N2255" s="245"/>
      <c r="O2255" s="245"/>
      <c r="P2255" s="245"/>
      <c r="Q2255" s="246"/>
      <c r="R2255" s="233"/>
      <c r="S2255" s="234" t="e">
        <f>IF(C2255="",NA(),MATCH($B2255&amp;$C2255,'Smelter Reference List'!$J:$J,0))</f>
        <v>#N/A</v>
      </c>
      <c r="T2255" s="235"/>
      <c r="U2255" s="235">
        <f t="shared" ca="1" si="70"/>
        <v>0</v>
      </c>
      <c r="V2255" s="235"/>
      <c r="W2255" s="235"/>
      <c r="Y2255" s="228" t="str">
        <f t="shared" si="71"/>
        <v/>
      </c>
    </row>
    <row r="2256" spans="1:25" s="228" customFormat="1" ht="20.25">
      <c r="A2256" s="257"/>
      <c r="B2256" s="232" t="str">
        <f>IF(LEN(A2256)=0,"",INDEX('Smelter Reference List'!$A:$A,MATCH($A2256,'Smelter Reference List'!$E:$E,0)))</f>
        <v/>
      </c>
      <c r="C2256" s="297" t="str">
        <f>IF(LEN(A2256)=0,"",INDEX('Smelter Reference List'!$C:$C,MATCH($A2256,'Smelter Reference List'!$E:$E,0)))</f>
        <v/>
      </c>
      <c r="D2256" s="161" t="str">
        <f ca="1">IF(ISERROR($S2256),"",OFFSET('Smelter Reference List'!$C$4,$S2256-4,0)&amp;"")</f>
        <v/>
      </c>
      <c r="E2256" s="161" t="str">
        <f ca="1">IF(ISERROR($S2256),"",OFFSET('Smelter Reference List'!$D$4,$S2256-4,0)&amp;"")</f>
        <v/>
      </c>
      <c r="F2256" s="161" t="str">
        <f ca="1">IF(ISERROR($S2256),"",OFFSET('Smelter Reference List'!$E$4,$S2256-4,0))</f>
        <v/>
      </c>
      <c r="G2256" s="161" t="str">
        <f ca="1">IF(C2256=$U$4,"Enter smelter details", IF(ISERROR($S2256),"",OFFSET('Smelter Reference List'!$F$4,$S2256-4,0)))</f>
        <v/>
      </c>
      <c r="H2256" s="247" t="str">
        <f ca="1">IF(ISERROR($S2256),"",OFFSET('Smelter Reference List'!$G$4,$S2256-4,0))</f>
        <v/>
      </c>
      <c r="I2256" s="248" t="str">
        <f ca="1">IF(ISERROR($S2256),"",OFFSET('Smelter Reference List'!$H$4,$S2256-4,0))</f>
        <v/>
      </c>
      <c r="J2256" s="248" t="str">
        <f ca="1">IF(ISERROR($S2256),"",OFFSET('Smelter Reference List'!$I$4,$S2256-4,0))</f>
        <v/>
      </c>
      <c r="K2256" s="245"/>
      <c r="L2256" s="245"/>
      <c r="M2256" s="245"/>
      <c r="N2256" s="245"/>
      <c r="O2256" s="245"/>
      <c r="P2256" s="245"/>
      <c r="Q2256" s="246"/>
      <c r="R2256" s="233"/>
      <c r="S2256" s="234" t="e">
        <f>IF(C2256="",NA(),MATCH($B2256&amp;$C2256,'Smelter Reference List'!$J:$J,0))</f>
        <v>#N/A</v>
      </c>
      <c r="T2256" s="235"/>
      <c r="U2256" s="235">
        <f t="shared" ca="1" si="70"/>
        <v>0</v>
      </c>
      <c r="V2256" s="235"/>
      <c r="W2256" s="235"/>
      <c r="Y2256" s="228" t="str">
        <f t="shared" si="71"/>
        <v/>
      </c>
    </row>
    <row r="2257" spans="1:25" s="228" customFormat="1" ht="20.25">
      <c r="A2257" s="257"/>
      <c r="B2257" s="232" t="str">
        <f>IF(LEN(A2257)=0,"",INDEX('Smelter Reference List'!$A:$A,MATCH($A2257,'Smelter Reference List'!$E:$E,0)))</f>
        <v/>
      </c>
      <c r="C2257" s="297" t="str">
        <f>IF(LEN(A2257)=0,"",INDEX('Smelter Reference List'!$C:$C,MATCH($A2257,'Smelter Reference List'!$E:$E,0)))</f>
        <v/>
      </c>
      <c r="D2257" s="161" t="str">
        <f ca="1">IF(ISERROR($S2257),"",OFFSET('Smelter Reference List'!$C$4,$S2257-4,0)&amp;"")</f>
        <v/>
      </c>
      <c r="E2257" s="161" t="str">
        <f ca="1">IF(ISERROR($S2257),"",OFFSET('Smelter Reference List'!$D$4,$S2257-4,0)&amp;"")</f>
        <v/>
      </c>
      <c r="F2257" s="161" t="str">
        <f ca="1">IF(ISERROR($S2257),"",OFFSET('Smelter Reference List'!$E$4,$S2257-4,0))</f>
        <v/>
      </c>
      <c r="G2257" s="161" t="str">
        <f ca="1">IF(C2257=$U$4,"Enter smelter details", IF(ISERROR($S2257),"",OFFSET('Smelter Reference List'!$F$4,$S2257-4,0)))</f>
        <v/>
      </c>
      <c r="H2257" s="247" t="str">
        <f ca="1">IF(ISERROR($S2257),"",OFFSET('Smelter Reference List'!$G$4,$S2257-4,0))</f>
        <v/>
      </c>
      <c r="I2257" s="248" t="str">
        <f ca="1">IF(ISERROR($S2257),"",OFFSET('Smelter Reference List'!$H$4,$S2257-4,0))</f>
        <v/>
      </c>
      <c r="J2257" s="248" t="str">
        <f ca="1">IF(ISERROR($S2257),"",OFFSET('Smelter Reference List'!$I$4,$S2257-4,0))</f>
        <v/>
      </c>
      <c r="K2257" s="245"/>
      <c r="L2257" s="245"/>
      <c r="M2257" s="245"/>
      <c r="N2257" s="245"/>
      <c r="O2257" s="245"/>
      <c r="P2257" s="245"/>
      <c r="Q2257" s="246"/>
      <c r="R2257" s="233"/>
      <c r="S2257" s="234" t="e">
        <f>IF(C2257="",NA(),MATCH($B2257&amp;$C2257,'Smelter Reference List'!$J:$J,0))</f>
        <v>#N/A</v>
      </c>
      <c r="T2257" s="235"/>
      <c r="U2257" s="235">
        <f t="shared" ca="1" si="70"/>
        <v>0</v>
      </c>
      <c r="V2257" s="235"/>
      <c r="W2257" s="235"/>
      <c r="Y2257" s="228" t="str">
        <f t="shared" si="71"/>
        <v/>
      </c>
    </row>
    <row r="2258" spans="1:25" s="228" customFormat="1" ht="20.25">
      <c r="A2258" s="257"/>
      <c r="B2258" s="232" t="str">
        <f>IF(LEN(A2258)=0,"",INDEX('Smelter Reference List'!$A:$A,MATCH($A2258,'Smelter Reference List'!$E:$E,0)))</f>
        <v/>
      </c>
      <c r="C2258" s="297" t="str">
        <f>IF(LEN(A2258)=0,"",INDEX('Smelter Reference List'!$C:$C,MATCH($A2258,'Smelter Reference List'!$E:$E,0)))</f>
        <v/>
      </c>
      <c r="D2258" s="161" t="str">
        <f ca="1">IF(ISERROR($S2258),"",OFFSET('Smelter Reference List'!$C$4,$S2258-4,0)&amp;"")</f>
        <v/>
      </c>
      <c r="E2258" s="161" t="str">
        <f ca="1">IF(ISERROR($S2258),"",OFFSET('Smelter Reference List'!$D$4,$S2258-4,0)&amp;"")</f>
        <v/>
      </c>
      <c r="F2258" s="161" t="str">
        <f ca="1">IF(ISERROR($S2258),"",OFFSET('Smelter Reference List'!$E$4,$S2258-4,0))</f>
        <v/>
      </c>
      <c r="G2258" s="161" t="str">
        <f ca="1">IF(C2258=$U$4,"Enter smelter details", IF(ISERROR($S2258),"",OFFSET('Smelter Reference List'!$F$4,$S2258-4,0)))</f>
        <v/>
      </c>
      <c r="H2258" s="247" t="str">
        <f ca="1">IF(ISERROR($S2258),"",OFFSET('Smelter Reference List'!$G$4,$S2258-4,0))</f>
        <v/>
      </c>
      <c r="I2258" s="248" t="str">
        <f ca="1">IF(ISERROR($S2258),"",OFFSET('Smelter Reference List'!$H$4,$S2258-4,0))</f>
        <v/>
      </c>
      <c r="J2258" s="248" t="str">
        <f ca="1">IF(ISERROR($S2258),"",OFFSET('Smelter Reference List'!$I$4,$S2258-4,0))</f>
        <v/>
      </c>
      <c r="K2258" s="245"/>
      <c r="L2258" s="245"/>
      <c r="M2258" s="245"/>
      <c r="N2258" s="245"/>
      <c r="O2258" s="245"/>
      <c r="P2258" s="245"/>
      <c r="Q2258" s="246"/>
      <c r="R2258" s="233"/>
      <c r="S2258" s="234" t="e">
        <f>IF(C2258="",NA(),MATCH($B2258&amp;$C2258,'Smelter Reference List'!$J:$J,0))</f>
        <v>#N/A</v>
      </c>
      <c r="T2258" s="235"/>
      <c r="U2258" s="235">
        <f t="shared" ca="1" si="70"/>
        <v>0</v>
      </c>
      <c r="V2258" s="235"/>
      <c r="W2258" s="235"/>
      <c r="Y2258" s="228" t="str">
        <f t="shared" si="71"/>
        <v/>
      </c>
    </row>
    <row r="2259" spans="1:25" s="228" customFormat="1" ht="20.25">
      <c r="A2259" s="257"/>
      <c r="B2259" s="232" t="str">
        <f>IF(LEN(A2259)=0,"",INDEX('Smelter Reference List'!$A:$A,MATCH($A2259,'Smelter Reference List'!$E:$E,0)))</f>
        <v/>
      </c>
      <c r="C2259" s="297" t="str">
        <f>IF(LEN(A2259)=0,"",INDEX('Smelter Reference List'!$C:$C,MATCH($A2259,'Smelter Reference List'!$E:$E,0)))</f>
        <v/>
      </c>
      <c r="D2259" s="161" t="str">
        <f ca="1">IF(ISERROR($S2259),"",OFFSET('Smelter Reference List'!$C$4,$S2259-4,0)&amp;"")</f>
        <v/>
      </c>
      <c r="E2259" s="161" t="str">
        <f ca="1">IF(ISERROR($S2259),"",OFFSET('Smelter Reference List'!$D$4,$S2259-4,0)&amp;"")</f>
        <v/>
      </c>
      <c r="F2259" s="161" t="str">
        <f ca="1">IF(ISERROR($S2259),"",OFFSET('Smelter Reference List'!$E$4,$S2259-4,0))</f>
        <v/>
      </c>
      <c r="G2259" s="161" t="str">
        <f ca="1">IF(C2259=$U$4,"Enter smelter details", IF(ISERROR($S2259),"",OFFSET('Smelter Reference List'!$F$4,$S2259-4,0)))</f>
        <v/>
      </c>
      <c r="H2259" s="247" t="str">
        <f ca="1">IF(ISERROR($S2259),"",OFFSET('Smelter Reference List'!$G$4,$S2259-4,0))</f>
        <v/>
      </c>
      <c r="I2259" s="248" t="str">
        <f ca="1">IF(ISERROR($S2259),"",OFFSET('Smelter Reference List'!$H$4,$S2259-4,0))</f>
        <v/>
      </c>
      <c r="J2259" s="248" t="str">
        <f ca="1">IF(ISERROR($S2259),"",OFFSET('Smelter Reference List'!$I$4,$S2259-4,0))</f>
        <v/>
      </c>
      <c r="K2259" s="245"/>
      <c r="L2259" s="245"/>
      <c r="M2259" s="245"/>
      <c r="N2259" s="245"/>
      <c r="O2259" s="245"/>
      <c r="P2259" s="245"/>
      <c r="Q2259" s="246"/>
      <c r="R2259" s="233"/>
      <c r="S2259" s="234" t="e">
        <f>IF(C2259="",NA(),MATCH($B2259&amp;$C2259,'Smelter Reference List'!$J:$J,0))</f>
        <v>#N/A</v>
      </c>
      <c r="T2259" s="235"/>
      <c r="U2259" s="235">
        <f t="shared" ca="1" si="70"/>
        <v>0</v>
      </c>
      <c r="V2259" s="235"/>
      <c r="W2259" s="235"/>
      <c r="Y2259" s="228" t="str">
        <f t="shared" si="71"/>
        <v/>
      </c>
    </row>
    <row r="2260" spans="1:25" s="228" customFormat="1" ht="20.25">
      <c r="A2260" s="257"/>
      <c r="B2260" s="232" t="str">
        <f>IF(LEN(A2260)=0,"",INDEX('Smelter Reference List'!$A:$A,MATCH($A2260,'Smelter Reference List'!$E:$E,0)))</f>
        <v/>
      </c>
      <c r="C2260" s="297" t="str">
        <f>IF(LEN(A2260)=0,"",INDEX('Smelter Reference List'!$C:$C,MATCH($A2260,'Smelter Reference List'!$E:$E,0)))</f>
        <v/>
      </c>
      <c r="D2260" s="161" t="str">
        <f ca="1">IF(ISERROR($S2260),"",OFFSET('Smelter Reference List'!$C$4,$S2260-4,0)&amp;"")</f>
        <v/>
      </c>
      <c r="E2260" s="161" t="str">
        <f ca="1">IF(ISERROR($S2260),"",OFFSET('Smelter Reference List'!$D$4,$S2260-4,0)&amp;"")</f>
        <v/>
      </c>
      <c r="F2260" s="161" t="str">
        <f ca="1">IF(ISERROR($S2260),"",OFFSET('Smelter Reference List'!$E$4,$S2260-4,0))</f>
        <v/>
      </c>
      <c r="G2260" s="161" t="str">
        <f ca="1">IF(C2260=$U$4,"Enter smelter details", IF(ISERROR($S2260),"",OFFSET('Smelter Reference List'!$F$4,$S2260-4,0)))</f>
        <v/>
      </c>
      <c r="H2260" s="247" t="str">
        <f ca="1">IF(ISERROR($S2260),"",OFFSET('Smelter Reference List'!$G$4,$S2260-4,0))</f>
        <v/>
      </c>
      <c r="I2260" s="248" t="str">
        <f ca="1">IF(ISERROR($S2260),"",OFFSET('Smelter Reference List'!$H$4,$S2260-4,0))</f>
        <v/>
      </c>
      <c r="J2260" s="248" t="str">
        <f ca="1">IF(ISERROR($S2260),"",OFFSET('Smelter Reference List'!$I$4,$S2260-4,0))</f>
        <v/>
      </c>
      <c r="K2260" s="245"/>
      <c r="L2260" s="245"/>
      <c r="M2260" s="245"/>
      <c r="N2260" s="245"/>
      <c r="O2260" s="245"/>
      <c r="P2260" s="245"/>
      <c r="Q2260" s="246"/>
      <c r="R2260" s="233"/>
      <c r="S2260" s="234" t="e">
        <f>IF(C2260="",NA(),MATCH($B2260&amp;$C2260,'Smelter Reference List'!$J:$J,0))</f>
        <v>#N/A</v>
      </c>
      <c r="T2260" s="235"/>
      <c r="U2260" s="235">
        <f t="shared" ca="1" si="70"/>
        <v>0</v>
      </c>
      <c r="V2260" s="235"/>
      <c r="W2260" s="235"/>
      <c r="Y2260" s="228" t="str">
        <f t="shared" si="71"/>
        <v/>
      </c>
    </row>
    <row r="2261" spans="1:25" s="228" customFormat="1" ht="20.25">
      <c r="A2261" s="257"/>
      <c r="B2261" s="232" t="str">
        <f>IF(LEN(A2261)=0,"",INDEX('Smelter Reference List'!$A:$A,MATCH($A2261,'Smelter Reference List'!$E:$E,0)))</f>
        <v/>
      </c>
      <c r="C2261" s="297" t="str">
        <f>IF(LEN(A2261)=0,"",INDEX('Smelter Reference List'!$C:$C,MATCH($A2261,'Smelter Reference List'!$E:$E,0)))</f>
        <v/>
      </c>
      <c r="D2261" s="161" t="str">
        <f ca="1">IF(ISERROR($S2261),"",OFFSET('Smelter Reference List'!$C$4,$S2261-4,0)&amp;"")</f>
        <v/>
      </c>
      <c r="E2261" s="161" t="str">
        <f ca="1">IF(ISERROR($S2261),"",OFFSET('Smelter Reference List'!$D$4,$S2261-4,0)&amp;"")</f>
        <v/>
      </c>
      <c r="F2261" s="161" t="str">
        <f ca="1">IF(ISERROR($S2261),"",OFFSET('Smelter Reference List'!$E$4,$S2261-4,0))</f>
        <v/>
      </c>
      <c r="G2261" s="161" t="str">
        <f ca="1">IF(C2261=$U$4,"Enter smelter details", IF(ISERROR($S2261),"",OFFSET('Smelter Reference List'!$F$4,$S2261-4,0)))</f>
        <v/>
      </c>
      <c r="H2261" s="247" t="str">
        <f ca="1">IF(ISERROR($S2261),"",OFFSET('Smelter Reference List'!$G$4,$S2261-4,0))</f>
        <v/>
      </c>
      <c r="I2261" s="248" t="str">
        <f ca="1">IF(ISERROR($S2261),"",OFFSET('Smelter Reference List'!$H$4,$S2261-4,0))</f>
        <v/>
      </c>
      <c r="J2261" s="248" t="str">
        <f ca="1">IF(ISERROR($S2261),"",OFFSET('Smelter Reference List'!$I$4,$S2261-4,0))</f>
        <v/>
      </c>
      <c r="K2261" s="245"/>
      <c r="L2261" s="245"/>
      <c r="M2261" s="245"/>
      <c r="N2261" s="245"/>
      <c r="O2261" s="245"/>
      <c r="P2261" s="245"/>
      <c r="Q2261" s="246"/>
      <c r="R2261" s="233"/>
      <c r="S2261" s="234" t="e">
        <f>IF(C2261="",NA(),MATCH($B2261&amp;$C2261,'Smelter Reference List'!$J:$J,0))</f>
        <v>#N/A</v>
      </c>
      <c r="T2261" s="235"/>
      <c r="U2261" s="235">
        <f t="shared" ca="1" si="70"/>
        <v>0</v>
      </c>
      <c r="V2261" s="235"/>
      <c r="W2261" s="235"/>
      <c r="Y2261" s="228" t="str">
        <f t="shared" si="71"/>
        <v/>
      </c>
    </row>
    <row r="2262" spans="1:25" s="228" customFormat="1" ht="20.25">
      <c r="A2262" s="257"/>
      <c r="B2262" s="232" t="str">
        <f>IF(LEN(A2262)=0,"",INDEX('Smelter Reference List'!$A:$A,MATCH($A2262,'Smelter Reference List'!$E:$E,0)))</f>
        <v/>
      </c>
      <c r="C2262" s="297" t="str">
        <f>IF(LEN(A2262)=0,"",INDEX('Smelter Reference List'!$C:$C,MATCH($A2262,'Smelter Reference List'!$E:$E,0)))</f>
        <v/>
      </c>
      <c r="D2262" s="161" t="str">
        <f ca="1">IF(ISERROR($S2262),"",OFFSET('Smelter Reference List'!$C$4,$S2262-4,0)&amp;"")</f>
        <v/>
      </c>
      <c r="E2262" s="161" t="str">
        <f ca="1">IF(ISERROR($S2262),"",OFFSET('Smelter Reference List'!$D$4,$S2262-4,0)&amp;"")</f>
        <v/>
      </c>
      <c r="F2262" s="161" t="str">
        <f ca="1">IF(ISERROR($S2262),"",OFFSET('Smelter Reference List'!$E$4,$S2262-4,0))</f>
        <v/>
      </c>
      <c r="G2262" s="161" t="str">
        <f ca="1">IF(C2262=$U$4,"Enter smelter details", IF(ISERROR($S2262),"",OFFSET('Smelter Reference List'!$F$4,$S2262-4,0)))</f>
        <v/>
      </c>
      <c r="H2262" s="247" t="str">
        <f ca="1">IF(ISERROR($S2262),"",OFFSET('Smelter Reference List'!$G$4,$S2262-4,0))</f>
        <v/>
      </c>
      <c r="I2262" s="248" t="str">
        <f ca="1">IF(ISERROR($S2262),"",OFFSET('Smelter Reference List'!$H$4,$S2262-4,0))</f>
        <v/>
      </c>
      <c r="J2262" s="248" t="str">
        <f ca="1">IF(ISERROR($S2262),"",OFFSET('Smelter Reference List'!$I$4,$S2262-4,0))</f>
        <v/>
      </c>
      <c r="K2262" s="245"/>
      <c r="L2262" s="245"/>
      <c r="M2262" s="245"/>
      <c r="N2262" s="245"/>
      <c r="O2262" s="245"/>
      <c r="P2262" s="245"/>
      <c r="Q2262" s="246"/>
      <c r="R2262" s="233"/>
      <c r="S2262" s="234" t="e">
        <f>IF(C2262="",NA(),MATCH($B2262&amp;$C2262,'Smelter Reference List'!$J:$J,0))</f>
        <v>#N/A</v>
      </c>
      <c r="T2262" s="235"/>
      <c r="U2262" s="235">
        <f t="shared" ca="1" si="70"/>
        <v>0</v>
      </c>
      <c r="V2262" s="235"/>
      <c r="W2262" s="235"/>
      <c r="Y2262" s="228" t="str">
        <f t="shared" si="71"/>
        <v/>
      </c>
    </row>
    <row r="2263" spans="1:25" s="228" customFormat="1" ht="20.25">
      <c r="A2263" s="257"/>
      <c r="B2263" s="232" t="str">
        <f>IF(LEN(A2263)=0,"",INDEX('Smelter Reference List'!$A:$A,MATCH($A2263,'Smelter Reference List'!$E:$E,0)))</f>
        <v/>
      </c>
      <c r="C2263" s="297" t="str">
        <f>IF(LEN(A2263)=0,"",INDEX('Smelter Reference List'!$C:$C,MATCH($A2263,'Smelter Reference List'!$E:$E,0)))</f>
        <v/>
      </c>
      <c r="D2263" s="161" t="str">
        <f ca="1">IF(ISERROR($S2263),"",OFFSET('Smelter Reference List'!$C$4,$S2263-4,0)&amp;"")</f>
        <v/>
      </c>
      <c r="E2263" s="161" t="str">
        <f ca="1">IF(ISERROR($S2263),"",OFFSET('Smelter Reference List'!$D$4,$S2263-4,0)&amp;"")</f>
        <v/>
      </c>
      <c r="F2263" s="161" t="str">
        <f ca="1">IF(ISERROR($S2263),"",OFFSET('Smelter Reference List'!$E$4,$S2263-4,0))</f>
        <v/>
      </c>
      <c r="G2263" s="161" t="str">
        <f ca="1">IF(C2263=$U$4,"Enter smelter details", IF(ISERROR($S2263),"",OFFSET('Smelter Reference List'!$F$4,$S2263-4,0)))</f>
        <v/>
      </c>
      <c r="H2263" s="247" t="str">
        <f ca="1">IF(ISERROR($S2263),"",OFFSET('Smelter Reference List'!$G$4,$S2263-4,0))</f>
        <v/>
      </c>
      <c r="I2263" s="248" t="str">
        <f ca="1">IF(ISERROR($S2263),"",OFFSET('Smelter Reference List'!$H$4,$S2263-4,0))</f>
        <v/>
      </c>
      <c r="J2263" s="248" t="str">
        <f ca="1">IF(ISERROR($S2263),"",OFFSET('Smelter Reference List'!$I$4,$S2263-4,0))</f>
        <v/>
      </c>
      <c r="K2263" s="245"/>
      <c r="L2263" s="245"/>
      <c r="M2263" s="245"/>
      <c r="N2263" s="245"/>
      <c r="O2263" s="245"/>
      <c r="P2263" s="245"/>
      <c r="Q2263" s="246"/>
      <c r="R2263" s="233"/>
      <c r="S2263" s="234" t="e">
        <f>IF(C2263="",NA(),MATCH($B2263&amp;$C2263,'Smelter Reference List'!$J:$J,0))</f>
        <v>#N/A</v>
      </c>
      <c r="T2263" s="235"/>
      <c r="U2263" s="235">
        <f t="shared" ca="1" si="70"/>
        <v>0</v>
      </c>
      <c r="V2263" s="235"/>
      <c r="W2263" s="235"/>
      <c r="Y2263" s="228" t="str">
        <f t="shared" si="71"/>
        <v/>
      </c>
    </row>
    <row r="2264" spans="1:25" s="228" customFormat="1" ht="20.25">
      <c r="A2264" s="257"/>
      <c r="B2264" s="232" t="str">
        <f>IF(LEN(A2264)=0,"",INDEX('Smelter Reference List'!$A:$A,MATCH($A2264,'Smelter Reference List'!$E:$E,0)))</f>
        <v/>
      </c>
      <c r="C2264" s="297" t="str">
        <f>IF(LEN(A2264)=0,"",INDEX('Smelter Reference List'!$C:$C,MATCH($A2264,'Smelter Reference List'!$E:$E,0)))</f>
        <v/>
      </c>
      <c r="D2264" s="161" t="str">
        <f ca="1">IF(ISERROR($S2264),"",OFFSET('Smelter Reference List'!$C$4,$S2264-4,0)&amp;"")</f>
        <v/>
      </c>
      <c r="E2264" s="161" t="str">
        <f ca="1">IF(ISERROR($S2264),"",OFFSET('Smelter Reference List'!$D$4,$S2264-4,0)&amp;"")</f>
        <v/>
      </c>
      <c r="F2264" s="161" t="str">
        <f ca="1">IF(ISERROR($S2264),"",OFFSET('Smelter Reference List'!$E$4,$S2264-4,0))</f>
        <v/>
      </c>
      <c r="G2264" s="161" t="str">
        <f ca="1">IF(C2264=$U$4,"Enter smelter details", IF(ISERROR($S2264),"",OFFSET('Smelter Reference List'!$F$4,$S2264-4,0)))</f>
        <v/>
      </c>
      <c r="H2264" s="247" t="str">
        <f ca="1">IF(ISERROR($S2264),"",OFFSET('Smelter Reference List'!$G$4,$S2264-4,0))</f>
        <v/>
      </c>
      <c r="I2264" s="248" t="str">
        <f ca="1">IF(ISERROR($S2264),"",OFFSET('Smelter Reference List'!$H$4,$S2264-4,0))</f>
        <v/>
      </c>
      <c r="J2264" s="248" t="str">
        <f ca="1">IF(ISERROR($S2264),"",OFFSET('Smelter Reference List'!$I$4,$S2264-4,0))</f>
        <v/>
      </c>
      <c r="K2264" s="245"/>
      <c r="L2264" s="245"/>
      <c r="M2264" s="245"/>
      <c r="N2264" s="245"/>
      <c r="O2264" s="245"/>
      <c r="P2264" s="245"/>
      <c r="Q2264" s="246"/>
      <c r="R2264" s="233"/>
      <c r="S2264" s="234" t="e">
        <f>IF(C2264="",NA(),MATCH($B2264&amp;$C2264,'Smelter Reference List'!$J:$J,0))</f>
        <v>#N/A</v>
      </c>
      <c r="T2264" s="235"/>
      <c r="U2264" s="235">
        <f t="shared" ca="1" si="70"/>
        <v>0</v>
      </c>
      <c r="V2264" s="235"/>
      <c r="W2264" s="235"/>
      <c r="Y2264" s="228" t="str">
        <f t="shared" si="71"/>
        <v/>
      </c>
    </row>
    <row r="2265" spans="1:25" s="228" customFormat="1" ht="20.25">
      <c r="A2265" s="257"/>
      <c r="B2265" s="232" t="str">
        <f>IF(LEN(A2265)=0,"",INDEX('Smelter Reference List'!$A:$A,MATCH($A2265,'Smelter Reference List'!$E:$E,0)))</f>
        <v/>
      </c>
      <c r="C2265" s="297" t="str">
        <f>IF(LEN(A2265)=0,"",INDEX('Smelter Reference List'!$C:$C,MATCH($A2265,'Smelter Reference List'!$E:$E,0)))</f>
        <v/>
      </c>
      <c r="D2265" s="161" t="str">
        <f ca="1">IF(ISERROR($S2265),"",OFFSET('Smelter Reference List'!$C$4,$S2265-4,0)&amp;"")</f>
        <v/>
      </c>
      <c r="E2265" s="161" t="str">
        <f ca="1">IF(ISERROR($S2265),"",OFFSET('Smelter Reference List'!$D$4,$S2265-4,0)&amp;"")</f>
        <v/>
      </c>
      <c r="F2265" s="161" t="str">
        <f ca="1">IF(ISERROR($S2265),"",OFFSET('Smelter Reference List'!$E$4,$S2265-4,0))</f>
        <v/>
      </c>
      <c r="G2265" s="161" t="str">
        <f ca="1">IF(C2265=$U$4,"Enter smelter details", IF(ISERROR($S2265),"",OFFSET('Smelter Reference List'!$F$4,$S2265-4,0)))</f>
        <v/>
      </c>
      <c r="H2265" s="247" t="str">
        <f ca="1">IF(ISERROR($S2265),"",OFFSET('Smelter Reference List'!$G$4,$S2265-4,0))</f>
        <v/>
      </c>
      <c r="I2265" s="248" t="str">
        <f ca="1">IF(ISERROR($S2265),"",OFFSET('Smelter Reference List'!$H$4,$S2265-4,0))</f>
        <v/>
      </c>
      <c r="J2265" s="248" t="str">
        <f ca="1">IF(ISERROR($S2265),"",OFFSET('Smelter Reference List'!$I$4,$S2265-4,0))</f>
        <v/>
      </c>
      <c r="K2265" s="245"/>
      <c r="L2265" s="245"/>
      <c r="M2265" s="245"/>
      <c r="N2265" s="245"/>
      <c r="O2265" s="245"/>
      <c r="P2265" s="245"/>
      <c r="Q2265" s="246"/>
      <c r="R2265" s="233"/>
      <c r="S2265" s="234" t="e">
        <f>IF(C2265="",NA(),MATCH($B2265&amp;$C2265,'Smelter Reference List'!$J:$J,0))</f>
        <v>#N/A</v>
      </c>
      <c r="T2265" s="235"/>
      <c r="U2265" s="235">
        <f t="shared" ca="1" si="70"/>
        <v>0</v>
      </c>
      <c r="V2265" s="235"/>
      <c r="W2265" s="235"/>
      <c r="Y2265" s="228" t="str">
        <f t="shared" si="71"/>
        <v/>
      </c>
    </row>
    <row r="2266" spans="1:25" s="228" customFormat="1" ht="20.25">
      <c r="A2266" s="257"/>
      <c r="B2266" s="232" t="str">
        <f>IF(LEN(A2266)=0,"",INDEX('Smelter Reference List'!$A:$A,MATCH($A2266,'Smelter Reference List'!$E:$E,0)))</f>
        <v/>
      </c>
      <c r="C2266" s="297" t="str">
        <f>IF(LEN(A2266)=0,"",INDEX('Smelter Reference List'!$C:$C,MATCH($A2266,'Smelter Reference List'!$E:$E,0)))</f>
        <v/>
      </c>
      <c r="D2266" s="161" t="str">
        <f ca="1">IF(ISERROR($S2266),"",OFFSET('Smelter Reference List'!$C$4,$S2266-4,0)&amp;"")</f>
        <v/>
      </c>
      <c r="E2266" s="161" t="str">
        <f ca="1">IF(ISERROR($S2266),"",OFFSET('Smelter Reference List'!$D$4,$S2266-4,0)&amp;"")</f>
        <v/>
      </c>
      <c r="F2266" s="161" t="str">
        <f ca="1">IF(ISERROR($S2266),"",OFFSET('Smelter Reference List'!$E$4,$S2266-4,0))</f>
        <v/>
      </c>
      <c r="G2266" s="161" t="str">
        <f ca="1">IF(C2266=$U$4,"Enter smelter details", IF(ISERROR($S2266),"",OFFSET('Smelter Reference List'!$F$4,$S2266-4,0)))</f>
        <v/>
      </c>
      <c r="H2266" s="247" t="str">
        <f ca="1">IF(ISERROR($S2266),"",OFFSET('Smelter Reference List'!$G$4,$S2266-4,0))</f>
        <v/>
      </c>
      <c r="I2266" s="248" t="str">
        <f ca="1">IF(ISERROR($S2266),"",OFFSET('Smelter Reference List'!$H$4,$S2266-4,0))</f>
        <v/>
      </c>
      <c r="J2266" s="248" t="str">
        <f ca="1">IF(ISERROR($S2266),"",OFFSET('Smelter Reference List'!$I$4,$S2266-4,0))</f>
        <v/>
      </c>
      <c r="K2266" s="245"/>
      <c r="L2266" s="245"/>
      <c r="M2266" s="245"/>
      <c r="N2266" s="245"/>
      <c r="O2266" s="245"/>
      <c r="P2266" s="245"/>
      <c r="Q2266" s="246"/>
      <c r="R2266" s="233"/>
      <c r="S2266" s="234" t="e">
        <f>IF(C2266="",NA(),MATCH($B2266&amp;$C2266,'Smelter Reference List'!$J:$J,0))</f>
        <v>#N/A</v>
      </c>
      <c r="T2266" s="235"/>
      <c r="U2266" s="235">
        <f t="shared" ca="1" si="70"/>
        <v>0</v>
      </c>
      <c r="V2266" s="235"/>
      <c r="W2266" s="235"/>
      <c r="Y2266" s="228" t="str">
        <f t="shared" si="71"/>
        <v/>
      </c>
    </row>
    <row r="2267" spans="1:25" s="228" customFormat="1" ht="20.25">
      <c r="A2267" s="257"/>
      <c r="B2267" s="232" t="str">
        <f>IF(LEN(A2267)=0,"",INDEX('Smelter Reference List'!$A:$A,MATCH($A2267,'Smelter Reference List'!$E:$E,0)))</f>
        <v/>
      </c>
      <c r="C2267" s="297" t="str">
        <f>IF(LEN(A2267)=0,"",INDEX('Smelter Reference List'!$C:$C,MATCH($A2267,'Smelter Reference List'!$E:$E,0)))</f>
        <v/>
      </c>
      <c r="D2267" s="161" t="str">
        <f ca="1">IF(ISERROR($S2267),"",OFFSET('Smelter Reference List'!$C$4,$S2267-4,0)&amp;"")</f>
        <v/>
      </c>
      <c r="E2267" s="161" t="str">
        <f ca="1">IF(ISERROR($S2267),"",OFFSET('Smelter Reference List'!$D$4,$S2267-4,0)&amp;"")</f>
        <v/>
      </c>
      <c r="F2267" s="161" t="str">
        <f ca="1">IF(ISERROR($S2267),"",OFFSET('Smelter Reference List'!$E$4,$S2267-4,0))</f>
        <v/>
      </c>
      <c r="G2267" s="161" t="str">
        <f ca="1">IF(C2267=$U$4,"Enter smelter details", IF(ISERROR($S2267),"",OFFSET('Smelter Reference List'!$F$4,$S2267-4,0)))</f>
        <v/>
      </c>
      <c r="H2267" s="247" t="str">
        <f ca="1">IF(ISERROR($S2267),"",OFFSET('Smelter Reference List'!$G$4,$S2267-4,0))</f>
        <v/>
      </c>
      <c r="I2267" s="248" t="str">
        <f ca="1">IF(ISERROR($S2267),"",OFFSET('Smelter Reference List'!$H$4,$S2267-4,0))</f>
        <v/>
      </c>
      <c r="J2267" s="248" t="str">
        <f ca="1">IF(ISERROR($S2267),"",OFFSET('Smelter Reference List'!$I$4,$S2267-4,0))</f>
        <v/>
      </c>
      <c r="K2267" s="245"/>
      <c r="L2267" s="245"/>
      <c r="M2267" s="245"/>
      <c r="N2267" s="245"/>
      <c r="O2267" s="245"/>
      <c r="P2267" s="245"/>
      <c r="Q2267" s="246"/>
      <c r="R2267" s="233"/>
      <c r="S2267" s="234" t="e">
        <f>IF(C2267="",NA(),MATCH($B2267&amp;$C2267,'Smelter Reference List'!$J:$J,0))</f>
        <v>#N/A</v>
      </c>
      <c r="T2267" s="235"/>
      <c r="U2267" s="235">
        <f t="shared" ca="1" si="70"/>
        <v>0</v>
      </c>
      <c r="V2267" s="235"/>
      <c r="W2267" s="235"/>
      <c r="Y2267" s="228" t="str">
        <f t="shared" si="71"/>
        <v/>
      </c>
    </row>
    <row r="2268" spans="1:25" s="228" customFormat="1" ht="20.25">
      <c r="A2268" s="257"/>
      <c r="B2268" s="232" t="str">
        <f>IF(LEN(A2268)=0,"",INDEX('Smelter Reference List'!$A:$A,MATCH($A2268,'Smelter Reference List'!$E:$E,0)))</f>
        <v/>
      </c>
      <c r="C2268" s="297" t="str">
        <f>IF(LEN(A2268)=0,"",INDEX('Smelter Reference List'!$C:$C,MATCH($A2268,'Smelter Reference List'!$E:$E,0)))</f>
        <v/>
      </c>
      <c r="D2268" s="161" t="str">
        <f ca="1">IF(ISERROR($S2268),"",OFFSET('Smelter Reference List'!$C$4,$S2268-4,0)&amp;"")</f>
        <v/>
      </c>
      <c r="E2268" s="161" t="str">
        <f ca="1">IF(ISERROR($S2268),"",OFFSET('Smelter Reference List'!$D$4,$S2268-4,0)&amp;"")</f>
        <v/>
      </c>
      <c r="F2268" s="161" t="str">
        <f ca="1">IF(ISERROR($S2268),"",OFFSET('Smelter Reference List'!$E$4,$S2268-4,0))</f>
        <v/>
      </c>
      <c r="G2268" s="161" t="str">
        <f ca="1">IF(C2268=$U$4,"Enter smelter details", IF(ISERROR($S2268),"",OFFSET('Smelter Reference List'!$F$4,$S2268-4,0)))</f>
        <v/>
      </c>
      <c r="H2268" s="247" t="str">
        <f ca="1">IF(ISERROR($S2268),"",OFFSET('Smelter Reference List'!$G$4,$S2268-4,0))</f>
        <v/>
      </c>
      <c r="I2268" s="248" t="str">
        <f ca="1">IF(ISERROR($S2268),"",OFFSET('Smelter Reference List'!$H$4,$S2268-4,0))</f>
        <v/>
      </c>
      <c r="J2268" s="248" t="str">
        <f ca="1">IF(ISERROR($S2268),"",OFFSET('Smelter Reference List'!$I$4,$S2268-4,0))</f>
        <v/>
      </c>
      <c r="K2268" s="245"/>
      <c r="L2268" s="245"/>
      <c r="M2268" s="245"/>
      <c r="N2268" s="245"/>
      <c r="O2268" s="245"/>
      <c r="P2268" s="245"/>
      <c r="Q2268" s="246"/>
      <c r="R2268" s="233"/>
      <c r="S2268" s="234" t="e">
        <f>IF(C2268="",NA(),MATCH($B2268&amp;$C2268,'Smelter Reference List'!$J:$J,0))</f>
        <v>#N/A</v>
      </c>
      <c r="T2268" s="235"/>
      <c r="U2268" s="235">
        <f t="shared" ca="1" si="70"/>
        <v>0</v>
      </c>
      <c r="V2268" s="235"/>
      <c r="W2268" s="235"/>
      <c r="Y2268" s="228" t="str">
        <f t="shared" si="71"/>
        <v/>
      </c>
    </row>
    <row r="2269" spans="1:25" s="228" customFormat="1" ht="20.25">
      <c r="A2269" s="257"/>
      <c r="B2269" s="232" t="str">
        <f>IF(LEN(A2269)=0,"",INDEX('Smelter Reference List'!$A:$A,MATCH($A2269,'Smelter Reference List'!$E:$E,0)))</f>
        <v/>
      </c>
      <c r="C2269" s="297" t="str">
        <f>IF(LEN(A2269)=0,"",INDEX('Smelter Reference List'!$C:$C,MATCH($A2269,'Smelter Reference List'!$E:$E,0)))</f>
        <v/>
      </c>
      <c r="D2269" s="161" t="str">
        <f ca="1">IF(ISERROR($S2269),"",OFFSET('Smelter Reference List'!$C$4,$S2269-4,0)&amp;"")</f>
        <v/>
      </c>
      <c r="E2269" s="161" t="str">
        <f ca="1">IF(ISERROR($S2269),"",OFFSET('Smelter Reference List'!$D$4,$S2269-4,0)&amp;"")</f>
        <v/>
      </c>
      <c r="F2269" s="161" t="str">
        <f ca="1">IF(ISERROR($S2269),"",OFFSET('Smelter Reference List'!$E$4,$S2269-4,0))</f>
        <v/>
      </c>
      <c r="G2269" s="161" t="str">
        <f ca="1">IF(C2269=$U$4,"Enter smelter details", IF(ISERROR($S2269),"",OFFSET('Smelter Reference List'!$F$4,$S2269-4,0)))</f>
        <v/>
      </c>
      <c r="H2269" s="247" t="str">
        <f ca="1">IF(ISERROR($S2269),"",OFFSET('Smelter Reference List'!$G$4,$S2269-4,0))</f>
        <v/>
      </c>
      <c r="I2269" s="248" t="str">
        <f ca="1">IF(ISERROR($S2269),"",OFFSET('Smelter Reference List'!$H$4,$S2269-4,0))</f>
        <v/>
      </c>
      <c r="J2269" s="248" t="str">
        <f ca="1">IF(ISERROR($S2269),"",OFFSET('Smelter Reference List'!$I$4,$S2269-4,0))</f>
        <v/>
      </c>
      <c r="K2269" s="245"/>
      <c r="L2269" s="245"/>
      <c r="M2269" s="245"/>
      <c r="N2269" s="245"/>
      <c r="O2269" s="245"/>
      <c r="P2269" s="245"/>
      <c r="Q2269" s="246"/>
      <c r="R2269" s="233"/>
      <c r="S2269" s="234" t="e">
        <f>IF(C2269="",NA(),MATCH($B2269&amp;$C2269,'Smelter Reference List'!$J:$J,0))</f>
        <v>#N/A</v>
      </c>
      <c r="T2269" s="235"/>
      <c r="U2269" s="235">
        <f t="shared" ca="1" si="70"/>
        <v>0</v>
      </c>
      <c r="V2269" s="235"/>
      <c r="W2269" s="235"/>
      <c r="Y2269" s="228" t="str">
        <f t="shared" si="71"/>
        <v/>
      </c>
    </row>
    <row r="2270" spans="1:25" s="228" customFormat="1" ht="20.25">
      <c r="A2270" s="257"/>
      <c r="B2270" s="232" t="str">
        <f>IF(LEN(A2270)=0,"",INDEX('Smelter Reference List'!$A:$A,MATCH($A2270,'Smelter Reference List'!$E:$E,0)))</f>
        <v/>
      </c>
      <c r="C2270" s="297" t="str">
        <f>IF(LEN(A2270)=0,"",INDEX('Smelter Reference List'!$C:$C,MATCH($A2270,'Smelter Reference List'!$E:$E,0)))</f>
        <v/>
      </c>
      <c r="D2270" s="161" t="str">
        <f ca="1">IF(ISERROR($S2270),"",OFFSET('Smelter Reference List'!$C$4,$S2270-4,0)&amp;"")</f>
        <v/>
      </c>
      <c r="E2270" s="161" t="str">
        <f ca="1">IF(ISERROR($S2270),"",OFFSET('Smelter Reference List'!$D$4,$S2270-4,0)&amp;"")</f>
        <v/>
      </c>
      <c r="F2270" s="161" t="str">
        <f ca="1">IF(ISERROR($S2270),"",OFFSET('Smelter Reference List'!$E$4,$S2270-4,0))</f>
        <v/>
      </c>
      <c r="G2270" s="161" t="str">
        <f ca="1">IF(C2270=$U$4,"Enter smelter details", IF(ISERROR($S2270),"",OFFSET('Smelter Reference List'!$F$4,$S2270-4,0)))</f>
        <v/>
      </c>
      <c r="H2270" s="247" t="str">
        <f ca="1">IF(ISERROR($S2270),"",OFFSET('Smelter Reference List'!$G$4,$S2270-4,0))</f>
        <v/>
      </c>
      <c r="I2270" s="248" t="str">
        <f ca="1">IF(ISERROR($S2270),"",OFFSET('Smelter Reference List'!$H$4,$S2270-4,0))</f>
        <v/>
      </c>
      <c r="J2270" s="248" t="str">
        <f ca="1">IF(ISERROR($S2270),"",OFFSET('Smelter Reference List'!$I$4,$S2270-4,0))</f>
        <v/>
      </c>
      <c r="K2270" s="245"/>
      <c r="L2270" s="245"/>
      <c r="M2270" s="245"/>
      <c r="N2270" s="245"/>
      <c r="O2270" s="245"/>
      <c r="P2270" s="245"/>
      <c r="Q2270" s="246"/>
      <c r="R2270" s="233"/>
      <c r="S2270" s="234" t="e">
        <f>IF(C2270="",NA(),MATCH($B2270&amp;$C2270,'Smelter Reference List'!$J:$J,0))</f>
        <v>#N/A</v>
      </c>
      <c r="T2270" s="235"/>
      <c r="U2270" s="235">
        <f t="shared" ca="1" si="70"/>
        <v>0</v>
      </c>
      <c r="V2270" s="235"/>
      <c r="W2270" s="235"/>
      <c r="Y2270" s="228" t="str">
        <f t="shared" si="71"/>
        <v/>
      </c>
    </row>
    <row r="2271" spans="1:25" s="228" customFormat="1" ht="20.25">
      <c r="A2271" s="257"/>
      <c r="B2271" s="232" t="str">
        <f>IF(LEN(A2271)=0,"",INDEX('Smelter Reference List'!$A:$A,MATCH($A2271,'Smelter Reference List'!$E:$E,0)))</f>
        <v/>
      </c>
      <c r="C2271" s="297" t="str">
        <f>IF(LEN(A2271)=0,"",INDEX('Smelter Reference List'!$C:$C,MATCH($A2271,'Smelter Reference List'!$E:$E,0)))</f>
        <v/>
      </c>
      <c r="D2271" s="161" t="str">
        <f ca="1">IF(ISERROR($S2271),"",OFFSET('Smelter Reference List'!$C$4,$S2271-4,0)&amp;"")</f>
        <v/>
      </c>
      <c r="E2271" s="161" t="str">
        <f ca="1">IF(ISERROR($S2271),"",OFFSET('Smelter Reference List'!$D$4,$S2271-4,0)&amp;"")</f>
        <v/>
      </c>
      <c r="F2271" s="161" t="str">
        <f ca="1">IF(ISERROR($S2271),"",OFFSET('Smelter Reference List'!$E$4,$S2271-4,0))</f>
        <v/>
      </c>
      <c r="G2271" s="161" t="str">
        <f ca="1">IF(C2271=$U$4,"Enter smelter details", IF(ISERROR($S2271),"",OFFSET('Smelter Reference List'!$F$4,$S2271-4,0)))</f>
        <v/>
      </c>
      <c r="H2271" s="247" t="str">
        <f ca="1">IF(ISERROR($S2271),"",OFFSET('Smelter Reference List'!$G$4,$S2271-4,0))</f>
        <v/>
      </c>
      <c r="I2271" s="248" t="str">
        <f ca="1">IF(ISERROR($S2271),"",OFFSET('Smelter Reference List'!$H$4,$S2271-4,0))</f>
        <v/>
      </c>
      <c r="J2271" s="248" t="str">
        <f ca="1">IF(ISERROR($S2271),"",OFFSET('Smelter Reference List'!$I$4,$S2271-4,0))</f>
        <v/>
      </c>
      <c r="K2271" s="245"/>
      <c r="L2271" s="245"/>
      <c r="M2271" s="245"/>
      <c r="N2271" s="245"/>
      <c r="O2271" s="245"/>
      <c r="P2271" s="245"/>
      <c r="Q2271" s="246"/>
      <c r="R2271" s="233"/>
      <c r="S2271" s="234" t="e">
        <f>IF(C2271="",NA(),MATCH($B2271&amp;$C2271,'Smelter Reference List'!$J:$J,0))</f>
        <v>#N/A</v>
      </c>
      <c r="T2271" s="235"/>
      <c r="U2271" s="235">
        <f t="shared" ca="1" si="70"/>
        <v>0</v>
      </c>
      <c r="V2271" s="235"/>
      <c r="W2271" s="235"/>
      <c r="Y2271" s="228" t="str">
        <f t="shared" si="71"/>
        <v/>
      </c>
    </row>
    <row r="2272" spans="1:25" s="228" customFormat="1" ht="20.25">
      <c r="A2272" s="257"/>
      <c r="B2272" s="232" t="str">
        <f>IF(LEN(A2272)=0,"",INDEX('Smelter Reference List'!$A:$A,MATCH($A2272,'Smelter Reference List'!$E:$E,0)))</f>
        <v/>
      </c>
      <c r="C2272" s="297" t="str">
        <f>IF(LEN(A2272)=0,"",INDEX('Smelter Reference List'!$C:$C,MATCH($A2272,'Smelter Reference List'!$E:$E,0)))</f>
        <v/>
      </c>
      <c r="D2272" s="161" t="str">
        <f ca="1">IF(ISERROR($S2272),"",OFFSET('Smelter Reference List'!$C$4,$S2272-4,0)&amp;"")</f>
        <v/>
      </c>
      <c r="E2272" s="161" t="str">
        <f ca="1">IF(ISERROR($S2272),"",OFFSET('Smelter Reference List'!$D$4,$S2272-4,0)&amp;"")</f>
        <v/>
      </c>
      <c r="F2272" s="161" t="str">
        <f ca="1">IF(ISERROR($S2272),"",OFFSET('Smelter Reference List'!$E$4,$S2272-4,0))</f>
        <v/>
      </c>
      <c r="G2272" s="161" t="str">
        <f ca="1">IF(C2272=$U$4,"Enter smelter details", IF(ISERROR($S2272),"",OFFSET('Smelter Reference List'!$F$4,$S2272-4,0)))</f>
        <v/>
      </c>
      <c r="H2272" s="247" t="str">
        <f ca="1">IF(ISERROR($S2272),"",OFFSET('Smelter Reference List'!$G$4,$S2272-4,0))</f>
        <v/>
      </c>
      <c r="I2272" s="248" t="str">
        <f ca="1">IF(ISERROR($S2272),"",OFFSET('Smelter Reference List'!$H$4,$S2272-4,0))</f>
        <v/>
      </c>
      <c r="J2272" s="248" t="str">
        <f ca="1">IF(ISERROR($S2272),"",OFFSET('Smelter Reference List'!$I$4,$S2272-4,0))</f>
        <v/>
      </c>
      <c r="K2272" s="245"/>
      <c r="L2272" s="245"/>
      <c r="M2272" s="245"/>
      <c r="N2272" s="245"/>
      <c r="O2272" s="245"/>
      <c r="P2272" s="245"/>
      <c r="Q2272" s="246"/>
      <c r="R2272" s="233"/>
      <c r="S2272" s="234" t="e">
        <f>IF(C2272="",NA(),MATCH($B2272&amp;$C2272,'Smelter Reference List'!$J:$J,0))</f>
        <v>#N/A</v>
      </c>
      <c r="T2272" s="235"/>
      <c r="U2272" s="235">
        <f t="shared" ca="1" si="70"/>
        <v>0</v>
      </c>
      <c r="V2272" s="235"/>
      <c r="W2272" s="235"/>
      <c r="Y2272" s="228" t="str">
        <f t="shared" si="71"/>
        <v/>
      </c>
    </row>
    <row r="2273" spans="1:25" s="228" customFormat="1" ht="20.25">
      <c r="A2273" s="257"/>
      <c r="B2273" s="232" t="str">
        <f>IF(LEN(A2273)=0,"",INDEX('Smelter Reference List'!$A:$A,MATCH($A2273,'Smelter Reference List'!$E:$E,0)))</f>
        <v/>
      </c>
      <c r="C2273" s="297" t="str">
        <f>IF(LEN(A2273)=0,"",INDEX('Smelter Reference List'!$C:$C,MATCH($A2273,'Smelter Reference List'!$E:$E,0)))</f>
        <v/>
      </c>
      <c r="D2273" s="161" t="str">
        <f ca="1">IF(ISERROR($S2273),"",OFFSET('Smelter Reference List'!$C$4,$S2273-4,0)&amp;"")</f>
        <v/>
      </c>
      <c r="E2273" s="161" t="str">
        <f ca="1">IF(ISERROR($S2273),"",OFFSET('Smelter Reference List'!$D$4,$S2273-4,0)&amp;"")</f>
        <v/>
      </c>
      <c r="F2273" s="161" t="str">
        <f ca="1">IF(ISERROR($S2273),"",OFFSET('Smelter Reference List'!$E$4,$S2273-4,0))</f>
        <v/>
      </c>
      <c r="G2273" s="161" t="str">
        <f ca="1">IF(C2273=$U$4,"Enter smelter details", IF(ISERROR($S2273),"",OFFSET('Smelter Reference List'!$F$4,$S2273-4,0)))</f>
        <v/>
      </c>
      <c r="H2273" s="247" t="str">
        <f ca="1">IF(ISERROR($S2273),"",OFFSET('Smelter Reference List'!$G$4,$S2273-4,0))</f>
        <v/>
      </c>
      <c r="I2273" s="248" t="str">
        <f ca="1">IF(ISERROR($S2273),"",OFFSET('Smelter Reference List'!$H$4,$S2273-4,0))</f>
        <v/>
      </c>
      <c r="J2273" s="248" t="str">
        <f ca="1">IF(ISERROR($S2273),"",OFFSET('Smelter Reference List'!$I$4,$S2273-4,0))</f>
        <v/>
      </c>
      <c r="K2273" s="245"/>
      <c r="L2273" s="245"/>
      <c r="M2273" s="245"/>
      <c r="N2273" s="245"/>
      <c r="O2273" s="245"/>
      <c r="P2273" s="245"/>
      <c r="Q2273" s="246"/>
      <c r="R2273" s="233"/>
      <c r="S2273" s="234" t="e">
        <f>IF(C2273="",NA(),MATCH($B2273&amp;$C2273,'Smelter Reference List'!$J:$J,0))</f>
        <v>#N/A</v>
      </c>
      <c r="T2273" s="235"/>
      <c r="U2273" s="235">
        <f t="shared" ca="1" si="70"/>
        <v>0</v>
      </c>
      <c r="V2273" s="235"/>
      <c r="W2273" s="235"/>
      <c r="Y2273" s="228" t="str">
        <f t="shared" si="71"/>
        <v/>
      </c>
    </row>
    <row r="2274" spans="1:25" s="228" customFormat="1" ht="20.25">
      <c r="A2274" s="257"/>
      <c r="B2274" s="232" t="str">
        <f>IF(LEN(A2274)=0,"",INDEX('Smelter Reference List'!$A:$A,MATCH($A2274,'Smelter Reference List'!$E:$E,0)))</f>
        <v/>
      </c>
      <c r="C2274" s="297" t="str">
        <f>IF(LEN(A2274)=0,"",INDEX('Smelter Reference List'!$C:$C,MATCH($A2274,'Smelter Reference List'!$E:$E,0)))</f>
        <v/>
      </c>
      <c r="D2274" s="161" t="str">
        <f ca="1">IF(ISERROR($S2274),"",OFFSET('Smelter Reference List'!$C$4,$S2274-4,0)&amp;"")</f>
        <v/>
      </c>
      <c r="E2274" s="161" t="str">
        <f ca="1">IF(ISERROR($S2274),"",OFFSET('Smelter Reference List'!$D$4,$S2274-4,0)&amp;"")</f>
        <v/>
      </c>
      <c r="F2274" s="161" t="str">
        <f ca="1">IF(ISERROR($S2274),"",OFFSET('Smelter Reference List'!$E$4,$S2274-4,0))</f>
        <v/>
      </c>
      <c r="G2274" s="161" t="str">
        <f ca="1">IF(C2274=$U$4,"Enter smelter details", IF(ISERROR($S2274),"",OFFSET('Smelter Reference List'!$F$4,$S2274-4,0)))</f>
        <v/>
      </c>
      <c r="H2274" s="247" t="str">
        <f ca="1">IF(ISERROR($S2274),"",OFFSET('Smelter Reference List'!$G$4,$S2274-4,0))</f>
        <v/>
      </c>
      <c r="I2274" s="248" t="str">
        <f ca="1">IF(ISERROR($S2274),"",OFFSET('Smelter Reference List'!$H$4,$S2274-4,0))</f>
        <v/>
      </c>
      <c r="J2274" s="248" t="str">
        <f ca="1">IF(ISERROR($S2274),"",OFFSET('Smelter Reference List'!$I$4,$S2274-4,0))</f>
        <v/>
      </c>
      <c r="K2274" s="245"/>
      <c r="L2274" s="245"/>
      <c r="M2274" s="245"/>
      <c r="N2274" s="245"/>
      <c r="O2274" s="245"/>
      <c r="P2274" s="245"/>
      <c r="Q2274" s="246"/>
      <c r="R2274" s="233"/>
      <c r="S2274" s="234" t="e">
        <f>IF(C2274="",NA(),MATCH($B2274&amp;$C2274,'Smelter Reference List'!$J:$J,0))</f>
        <v>#N/A</v>
      </c>
      <c r="T2274" s="235"/>
      <c r="U2274" s="235">
        <f t="shared" ca="1" si="70"/>
        <v>0</v>
      </c>
      <c r="V2274" s="235"/>
      <c r="W2274" s="235"/>
      <c r="Y2274" s="228" t="str">
        <f t="shared" si="71"/>
        <v/>
      </c>
    </row>
    <row r="2275" spans="1:25" s="228" customFormat="1" ht="20.25">
      <c r="A2275" s="257"/>
      <c r="B2275" s="232" t="str">
        <f>IF(LEN(A2275)=0,"",INDEX('Smelter Reference List'!$A:$A,MATCH($A2275,'Smelter Reference List'!$E:$E,0)))</f>
        <v/>
      </c>
      <c r="C2275" s="297" t="str">
        <f>IF(LEN(A2275)=0,"",INDEX('Smelter Reference List'!$C:$C,MATCH($A2275,'Smelter Reference List'!$E:$E,0)))</f>
        <v/>
      </c>
      <c r="D2275" s="161" t="str">
        <f ca="1">IF(ISERROR($S2275),"",OFFSET('Smelter Reference List'!$C$4,$S2275-4,0)&amp;"")</f>
        <v/>
      </c>
      <c r="E2275" s="161" t="str">
        <f ca="1">IF(ISERROR($S2275),"",OFFSET('Smelter Reference List'!$D$4,$S2275-4,0)&amp;"")</f>
        <v/>
      </c>
      <c r="F2275" s="161" t="str">
        <f ca="1">IF(ISERROR($S2275),"",OFFSET('Smelter Reference List'!$E$4,$S2275-4,0))</f>
        <v/>
      </c>
      <c r="G2275" s="161" t="str">
        <f ca="1">IF(C2275=$U$4,"Enter smelter details", IF(ISERROR($S2275),"",OFFSET('Smelter Reference List'!$F$4,$S2275-4,0)))</f>
        <v/>
      </c>
      <c r="H2275" s="247" t="str">
        <f ca="1">IF(ISERROR($S2275),"",OFFSET('Smelter Reference List'!$G$4,$S2275-4,0))</f>
        <v/>
      </c>
      <c r="I2275" s="248" t="str">
        <f ca="1">IF(ISERROR($S2275),"",OFFSET('Smelter Reference List'!$H$4,$S2275-4,0))</f>
        <v/>
      </c>
      <c r="J2275" s="248" t="str">
        <f ca="1">IF(ISERROR($S2275),"",OFFSET('Smelter Reference List'!$I$4,$S2275-4,0))</f>
        <v/>
      </c>
      <c r="K2275" s="245"/>
      <c r="L2275" s="245"/>
      <c r="M2275" s="245"/>
      <c r="N2275" s="245"/>
      <c r="O2275" s="245"/>
      <c r="P2275" s="245"/>
      <c r="Q2275" s="246"/>
      <c r="R2275" s="233"/>
      <c r="S2275" s="234" t="e">
        <f>IF(C2275="",NA(),MATCH($B2275&amp;$C2275,'Smelter Reference List'!$J:$J,0))</f>
        <v>#N/A</v>
      </c>
      <c r="T2275" s="235"/>
      <c r="U2275" s="235">
        <f t="shared" ca="1" si="70"/>
        <v>0</v>
      </c>
      <c r="V2275" s="235"/>
      <c r="W2275" s="235"/>
      <c r="Y2275" s="228" t="str">
        <f t="shared" si="71"/>
        <v/>
      </c>
    </row>
    <row r="2276" spans="1:25" s="228" customFormat="1" ht="20.25">
      <c r="A2276" s="257"/>
      <c r="B2276" s="232" t="str">
        <f>IF(LEN(A2276)=0,"",INDEX('Smelter Reference List'!$A:$A,MATCH($A2276,'Smelter Reference List'!$E:$E,0)))</f>
        <v/>
      </c>
      <c r="C2276" s="297" t="str">
        <f>IF(LEN(A2276)=0,"",INDEX('Smelter Reference List'!$C:$C,MATCH($A2276,'Smelter Reference List'!$E:$E,0)))</f>
        <v/>
      </c>
      <c r="D2276" s="161" t="str">
        <f ca="1">IF(ISERROR($S2276),"",OFFSET('Smelter Reference List'!$C$4,$S2276-4,0)&amp;"")</f>
        <v/>
      </c>
      <c r="E2276" s="161" t="str">
        <f ca="1">IF(ISERROR($S2276),"",OFFSET('Smelter Reference List'!$D$4,$S2276-4,0)&amp;"")</f>
        <v/>
      </c>
      <c r="F2276" s="161" t="str">
        <f ca="1">IF(ISERROR($S2276),"",OFFSET('Smelter Reference List'!$E$4,$S2276-4,0))</f>
        <v/>
      </c>
      <c r="G2276" s="161" t="str">
        <f ca="1">IF(C2276=$U$4,"Enter smelter details", IF(ISERROR($S2276),"",OFFSET('Smelter Reference List'!$F$4,$S2276-4,0)))</f>
        <v/>
      </c>
      <c r="H2276" s="247" t="str">
        <f ca="1">IF(ISERROR($S2276),"",OFFSET('Smelter Reference List'!$G$4,$S2276-4,0))</f>
        <v/>
      </c>
      <c r="I2276" s="248" t="str">
        <f ca="1">IF(ISERROR($S2276),"",OFFSET('Smelter Reference List'!$H$4,$S2276-4,0))</f>
        <v/>
      </c>
      <c r="J2276" s="248" t="str">
        <f ca="1">IF(ISERROR($S2276),"",OFFSET('Smelter Reference List'!$I$4,$S2276-4,0))</f>
        <v/>
      </c>
      <c r="K2276" s="245"/>
      <c r="L2276" s="245"/>
      <c r="M2276" s="245"/>
      <c r="N2276" s="245"/>
      <c r="O2276" s="245"/>
      <c r="P2276" s="245"/>
      <c r="Q2276" s="246"/>
      <c r="R2276" s="233"/>
      <c r="S2276" s="234" t="e">
        <f>IF(C2276="",NA(),MATCH($B2276&amp;$C2276,'Smelter Reference List'!$J:$J,0))</f>
        <v>#N/A</v>
      </c>
      <c r="T2276" s="235"/>
      <c r="U2276" s="235">
        <f t="shared" ca="1" si="70"/>
        <v>0</v>
      </c>
      <c r="V2276" s="235"/>
      <c r="W2276" s="235"/>
      <c r="Y2276" s="228" t="str">
        <f t="shared" si="71"/>
        <v/>
      </c>
    </row>
    <row r="2277" spans="1:25" s="228" customFormat="1" ht="20.25">
      <c r="A2277" s="257"/>
      <c r="B2277" s="232" t="str">
        <f>IF(LEN(A2277)=0,"",INDEX('Smelter Reference List'!$A:$A,MATCH($A2277,'Smelter Reference List'!$E:$E,0)))</f>
        <v/>
      </c>
      <c r="C2277" s="297" t="str">
        <f>IF(LEN(A2277)=0,"",INDEX('Smelter Reference List'!$C:$C,MATCH($A2277,'Smelter Reference List'!$E:$E,0)))</f>
        <v/>
      </c>
      <c r="D2277" s="161" t="str">
        <f ca="1">IF(ISERROR($S2277),"",OFFSET('Smelter Reference List'!$C$4,$S2277-4,0)&amp;"")</f>
        <v/>
      </c>
      <c r="E2277" s="161" t="str">
        <f ca="1">IF(ISERROR($S2277),"",OFFSET('Smelter Reference List'!$D$4,$S2277-4,0)&amp;"")</f>
        <v/>
      </c>
      <c r="F2277" s="161" t="str">
        <f ca="1">IF(ISERROR($S2277),"",OFFSET('Smelter Reference List'!$E$4,$S2277-4,0))</f>
        <v/>
      </c>
      <c r="G2277" s="161" t="str">
        <f ca="1">IF(C2277=$U$4,"Enter smelter details", IF(ISERROR($S2277),"",OFFSET('Smelter Reference List'!$F$4,$S2277-4,0)))</f>
        <v/>
      </c>
      <c r="H2277" s="247" t="str">
        <f ca="1">IF(ISERROR($S2277),"",OFFSET('Smelter Reference List'!$G$4,$S2277-4,0))</f>
        <v/>
      </c>
      <c r="I2277" s="248" t="str">
        <f ca="1">IF(ISERROR($S2277),"",OFFSET('Smelter Reference List'!$H$4,$S2277-4,0))</f>
        <v/>
      </c>
      <c r="J2277" s="248" t="str">
        <f ca="1">IF(ISERROR($S2277),"",OFFSET('Smelter Reference List'!$I$4,$S2277-4,0))</f>
        <v/>
      </c>
      <c r="K2277" s="245"/>
      <c r="L2277" s="245"/>
      <c r="M2277" s="245"/>
      <c r="N2277" s="245"/>
      <c r="O2277" s="245"/>
      <c r="P2277" s="245"/>
      <c r="Q2277" s="246"/>
      <c r="R2277" s="233"/>
      <c r="S2277" s="234" t="e">
        <f>IF(C2277="",NA(),MATCH($B2277&amp;$C2277,'Smelter Reference List'!$J:$J,0))</f>
        <v>#N/A</v>
      </c>
      <c r="T2277" s="235"/>
      <c r="U2277" s="235">
        <f t="shared" ca="1" si="70"/>
        <v>0</v>
      </c>
      <c r="V2277" s="235"/>
      <c r="W2277" s="235"/>
      <c r="Y2277" s="228" t="str">
        <f t="shared" si="71"/>
        <v/>
      </c>
    </row>
    <row r="2278" spans="1:25" s="228" customFormat="1" ht="20.25">
      <c r="A2278" s="257"/>
      <c r="B2278" s="232" t="str">
        <f>IF(LEN(A2278)=0,"",INDEX('Smelter Reference List'!$A:$A,MATCH($A2278,'Smelter Reference List'!$E:$E,0)))</f>
        <v/>
      </c>
      <c r="C2278" s="297" t="str">
        <f>IF(LEN(A2278)=0,"",INDEX('Smelter Reference List'!$C:$C,MATCH($A2278,'Smelter Reference List'!$E:$E,0)))</f>
        <v/>
      </c>
      <c r="D2278" s="161" t="str">
        <f ca="1">IF(ISERROR($S2278),"",OFFSET('Smelter Reference List'!$C$4,$S2278-4,0)&amp;"")</f>
        <v/>
      </c>
      <c r="E2278" s="161" t="str">
        <f ca="1">IF(ISERROR($S2278),"",OFFSET('Smelter Reference List'!$D$4,$S2278-4,0)&amp;"")</f>
        <v/>
      </c>
      <c r="F2278" s="161" t="str">
        <f ca="1">IF(ISERROR($S2278),"",OFFSET('Smelter Reference List'!$E$4,$S2278-4,0))</f>
        <v/>
      </c>
      <c r="G2278" s="161" t="str">
        <f ca="1">IF(C2278=$U$4,"Enter smelter details", IF(ISERROR($S2278),"",OFFSET('Smelter Reference List'!$F$4,$S2278-4,0)))</f>
        <v/>
      </c>
      <c r="H2278" s="247" t="str">
        <f ca="1">IF(ISERROR($S2278),"",OFFSET('Smelter Reference List'!$G$4,$S2278-4,0))</f>
        <v/>
      </c>
      <c r="I2278" s="248" t="str">
        <f ca="1">IF(ISERROR($S2278),"",OFFSET('Smelter Reference List'!$H$4,$S2278-4,0))</f>
        <v/>
      </c>
      <c r="J2278" s="248" t="str">
        <f ca="1">IF(ISERROR($S2278),"",OFFSET('Smelter Reference List'!$I$4,$S2278-4,0))</f>
        <v/>
      </c>
      <c r="K2278" s="245"/>
      <c r="L2278" s="245"/>
      <c r="M2278" s="245"/>
      <c r="N2278" s="245"/>
      <c r="O2278" s="245"/>
      <c r="P2278" s="245"/>
      <c r="Q2278" s="246"/>
      <c r="R2278" s="233"/>
      <c r="S2278" s="234" t="e">
        <f>IF(C2278="",NA(),MATCH($B2278&amp;$C2278,'Smelter Reference List'!$J:$J,0))</f>
        <v>#N/A</v>
      </c>
      <c r="T2278" s="235"/>
      <c r="U2278" s="235">
        <f t="shared" ca="1" si="70"/>
        <v>0</v>
      </c>
      <c r="V2278" s="235"/>
      <c r="W2278" s="235"/>
      <c r="Y2278" s="228" t="str">
        <f t="shared" si="71"/>
        <v/>
      </c>
    </row>
    <row r="2279" spans="1:25" s="228" customFormat="1" ht="20.25">
      <c r="A2279" s="257"/>
      <c r="B2279" s="232" t="str">
        <f>IF(LEN(A2279)=0,"",INDEX('Smelter Reference List'!$A:$A,MATCH($A2279,'Smelter Reference List'!$E:$E,0)))</f>
        <v/>
      </c>
      <c r="C2279" s="297" t="str">
        <f>IF(LEN(A2279)=0,"",INDEX('Smelter Reference List'!$C:$C,MATCH($A2279,'Smelter Reference List'!$E:$E,0)))</f>
        <v/>
      </c>
      <c r="D2279" s="161" t="str">
        <f ca="1">IF(ISERROR($S2279),"",OFFSET('Smelter Reference List'!$C$4,$S2279-4,0)&amp;"")</f>
        <v/>
      </c>
      <c r="E2279" s="161" t="str">
        <f ca="1">IF(ISERROR($S2279),"",OFFSET('Smelter Reference List'!$D$4,$S2279-4,0)&amp;"")</f>
        <v/>
      </c>
      <c r="F2279" s="161" t="str">
        <f ca="1">IF(ISERROR($S2279),"",OFFSET('Smelter Reference List'!$E$4,$S2279-4,0))</f>
        <v/>
      </c>
      <c r="G2279" s="161" t="str">
        <f ca="1">IF(C2279=$U$4,"Enter smelter details", IF(ISERROR($S2279),"",OFFSET('Smelter Reference List'!$F$4,$S2279-4,0)))</f>
        <v/>
      </c>
      <c r="H2279" s="247" t="str">
        <f ca="1">IF(ISERROR($S2279),"",OFFSET('Smelter Reference List'!$G$4,$S2279-4,0))</f>
        <v/>
      </c>
      <c r="I2279" s="248" t="str">
        <f ca="1">IF(ISERROR($S2279),"",OFFSET('Smelter Reference List'!$H$4,$S2279-4,0))</f>
        <v/>
      </c>
      <c r="J2279" s="248" t="str">
        <f ca="1">IF(ISERROR($S2279),"",OFFSET('Smelter Reference List'!$I$4,$S2279-4,0))</f>
        <v/>
      </c>
      <c r="K2279" s="245"/>
      <c r="L2279" s="245"/>
      <c r="M2279" s="245"/>
      <c r="N2279" s="245"/>
      <c r="O2279" s="245"/>
      <c r="P2279" s="245"/>
      <c r="Q2279" s="246"/>
      <c r="R2279" s="233"/>
      <c r="S2279" s="234" t="e">
        <f>IF(C2279="",NA(),MATCH($B2279&amp;$C2279,'Smelter Reference List'!$J:$J,0))</f>
        <v>#N/A</v>
      </c>
      <c r="T2279" s="235"/>
      <c r="U2279" s="235">
        <f t="shared" ca="1" si="70"/>
        <v>0</v>
      </c>
      <c r="V2279" s="235"/>
      <c r="W2279" s="235"/>
      <c r="Y2279" s="228" t="str">
        <f t="shared" si="71"/>
        <v/>
      </c>
    </row>
    <row r="2280" spans="1:25" s="228" customFormat="1" ht="20.25">
      <c r="A2280" s="257"/>
      <c r="B2280" s="232" t="str">
        <f>IF(LEN(A2280)=0,"",INDEX('Smelter Reference List'!$A:$A,MATCH($A2280,'Smelter Reference List'!$E:$E,0)))</f>
        <v/>
      </c>
      <c r="C2280" s="297" t="str">
        <f>IF(LEN(A2280)=0,"",INDEX('Smelter Reference List'!$C:$C,MATCH($A2280,'Smelter Reference List'!$E:$E,0)))</f>
        <v/>
      </c>
      <c r="D2280" s="161" t="str">
        <f ca="1">IF(ISERROR($S2280),"",OFFSET('Smelter Reference List'!$C$4,$S2280-4,0)&amp;"")</f>
        <v/>
      </c>
      <c r="E2280" s="161" t="str">
        <f ca="1">IF(ISERROR($S2280),"",OFFSET('Smelter Reference List'!$D$4,$S2280-4,0)&amp;"")</f>
        <v/>
      </c>
      <c r="F2280" s="161" t="str">
        <f ca="1">IF(ISERROR($S2280),"",OFFSET('Smelter Reference List'!$E$4,$S2280-4,0))</f>
        <v/>
      </c>
      <c r="G2280" s="161" t="str">
        <f ca="1">IF(C2280=$U$4,"Enter smelter details", IF(ISERROR($S2280),"",OFFSET('Smelter Reference List'!$F$4,$S2280-4,0)))</f>
        <v/>
      </c>
      <c r="H2280" s="247" t="str">
        <f ca="1">IF(ISERROR($S2280),"",OFFSET('Smelter Reference List'!$G$4,$S2280-4,0))</f>
        <v/>
      </c>
      <c r="I2280" s="248" t="str">
        <f ca="1">IF(ISERROR($S2280),"",OFFSET('Smelter Reference List'!$H$4,$S2280-4,0))</f>
        <v/>
      </c>
      <c r="J2280" s="248" t="str">
        <f ca="1">IF(ISERROR($S2280),"",OFFSET('Smelter Reference List'!$I$4,$S2280-4,0))</f>
        <v/>
      </c>
      <c r="K2280" s="245"/>
      <c r="L2280" s="245"/>
      <c r="M2280" s="245"/>
      <c r="N2280" s="245"/>
      <c r="O2280" s="245"/>
      <c r="P2280" s="245"/>
      <c r="Q2280" s="246"/>
      <c r="R2280" s="233"/>
      <c r="S2280" s="234" t="e">
        <f>IF(C2280="",NA(),MATCH($B2280&amp;$C2280,'Smelter Reference List'!$J:$J,0))</f>
        <v>#N/A</v>
      </c>
      <c r="T2280" s="235"/>
      <c r="U2280" s="235">
        <f t="shared" ca="1" si="70"/>
        <v>0</v>
      </c>
      <c r="V2280" s="235"/>
      <c r="W2280" s="235"/>
      <c r="Y2280" s="228" t="str">
        <f t="shared" si="71"/>
        <v/>
      </c>
    </row>
    <row r="2281" spans="1:25" s="228" customFormat="1" ht="20.25">
      <c r="A2281" s="257"/>
      <c r="B2281" s="232" t="str">
        <f>IF(LEN(A2281)=0,"",INDEX('Smelter Reference List'!$A:$A,MATCH($A2281,'Smelter Reference List'!$E:$E,0)))</f>
        <v/>
      </c>
      <c r="C2281" s="297" t="str">
        <f>IF(LEN(A2281)=0,"",INDEX('Smelter Reference List'!$C:$C,MATCH($A2281,'Smelter Reference List'!$E:$E,0)))</f>
        <v/>
      </c>
      <c r="D2281" s="161" t="str">
        <f ca="1">IF(ISERROR($S2281),"",OFFSET('Smelter Reference List'!$C$4,$S2281-4,0)&amp;"")</f>
        <v/>
      </c>
      <c r="E2281" s="161" t="str">
        <f ca="1">IF(ISERROR($S2281),"",OFFSET('Smelter Reference List'!$D$4,$S2281-4,0)&amp;"")</f>
        <v/>
      </c>
      <c r="F2281" s="161" t="str">
        <f ca="1">IF(ISERROR($S2281),"",OFFSET('Smelter Reference List'!$E$4,$S2281-4,0))</f>
        <v/>
      </c>
      <c r="G2281" s="161" t="str">
        <f ca="1">IF(C2281=$U$4,"Enter smelter details", IF(ISERROR($S2281),"",OFFSET('Smelter Reference List'!$F$4,$S2281-4,0)))</f>
        <v/>
      </c>
      <c r="H2281" s="247" t="str">
        <f ca="1">IF(ISERROR($S2281),"",OFFSET('Smelter Reference List'!$G$4,$S2281-4,0))</f>
        <v/>
      </c>
      <c r="I2281" s="248" t="str">
        <f ca="1">IF(ISERROR($S2281),"",OFFSET('Smelter Reference List'!$H$4,$S2281-4,0))</f>
        <v/>
      </c>
      <c r="J2281" s="248" t="str">
        <f ca="1">IF(ISERROR($S2281),"",OFFSET('Smelter Reference List'!$I$4,$S2281-4,0))</f>
        <v/>
      </c>
      <c r="K2281" s="245"/>
      <c r="L2281" s="245"/>
      <c r="M2281" s="245"/>
      <c r="N2281" s="245"/>
      <c r="O2281" s="245"/>
      <c r="P2281" s="245"/>
      <c r="Q2281" s="246"/>
      <c r="R2281" s="233"/>
      <c r="S2281" s="234" t="e">
        <f>IF(C2281="",NA(),MATCH($B2281&amp;$C2281,'Smelter Reference List'!$J:$J,0))</f>
        <v>#N/A</v>
      </c>
      <c r="T2281" s="235"/>
      <c r="U2281" s="235">
        <f t="shared" ca="1" si="70"/>
        <v>0</v>
      </c>
      <c r="V2281" s="235"/>
      <c r="W2281" s="235"/>
      <c r="Y2281" s="228" t="str">
        <f t="shared" si="71"/>
        <v/>
      </c>
    </row>
    <row r="2282" spans="1:25" s="228" customFormat="1" ht="20.25">
      <c r="A2282" s="257"/>
      <c r="B2282" s="232" t="str">
        <f>IF(LEN(A2282)=0,"",INDEX('Smelter Reference List'!$A:$A,MATCH($A2282,'Smelter Reference List'!$E:$E,0)))</f>
        <v/>
      </c>
      <c r="C2282" s="297" t="str">
        <f>IF(LEN(A2282)=0,"",INDEX('Smelter Reference List'!$C:$C,MATCH($A2282,'Smelter Reference List'!$E:$E,0)))</f>
        <v/>
      </c>
      <c r="D2282" s="161" t="str">
        <f ca="1">IF(ISERROR($S2282),"",OFFSET('Smelter Reference List'!$C$4,$S2282-4,0)&amp;"")</f>
        <v/>
      </c>
      <c r="E2282" s="161" t="str">
        <f ca="1">IF(ISERROR($S2282),"",OFFSET('Smelter Reference List'!$D$4,$S2282-4,0)&amp;"")</f>
        <v/>
      </c>
      <c r="F2282" s="161" t="str">
        <f ca="1">IF(ISERROR($S2282),"",OFFSET('Smelter Reference List'!$E$4,$S2282-4,0))</f>
        <v/>
      </c>
      <c r="G2282" s="161" t="str">
        <f ca="1">IF(C2282=$U$4,"Enter smelter details", IF(ISERROR($S2282),"",OFFSET('Smelter Reference List'!$F$4,$S2282-4,0)))</f>
        <v/>
      </c>
      <c r="H2282" s="247" t="str">
        <f ca="1">IF(ISERROR($S2282),"",OFFSET('Smelter Reference List'!$G$4,$S2282-4,0))</f>
        <v/>
      </c>
      <c r="I2282" s="248" t="str">
        <f ca="1">IF(ISERROR($S2282),"",OFFSET('Smelter Reference List'!$H$4,$S2282-4,0))</f>
        <v/>
      </c>
      <c r="J2282" s="248" t="str">
        <f ca="1">IF(ISERROR($S2282),"",OFFSET('Smelter Reference List'!$I$4,$S2282-4,0))</f>
        <v/>
      </c>
      <c r="K2282" s="245"/>
      <c r="L2282" s="245"/>
      <c r="M2282" s="245"/>
      <c r="N2282" s="245"/>
      <c r="O2282" s="245"/>
      <c r="P2282" s="245"/>
      <c r="Q2282" s="246"/>
      <c r="R2282" s="233"/>
      <c r="S2282" s="234" t="e">
        <f>IF(C2282="",NA(),MATCH($B2282&amp;$C2282,'Smelter Reference List'!$J:$J,0))</f>
        <v>#N/A</v>
      </c>
      <c r="T2282" s="235"/>
      <c r="U2282" s="235">
        <f t="shared" ca="1" si="70"/>
        <v>0</v>
      </c>
      <c r="V2282" s="235"/>
      <c r="W2282" s="235"/>
      <c r="Y2282" s="228" t="str">
        <f t="shared" si="71"/>
        <v/>
      </c>
    </row>
    <row r="2283" spans="1:25" s="228" customFormat="1" ht="20.25">
      <c r="A2283" s="257"/>
      <c r="B2283" s="232" t="str">
        <f>IF(LEN(A2283)=0,"",INDEX('Smelter Reference List'!$A:$A,MATCH($A2283,'Smelter Reference List'!$E:$E,0)))</f>
        <v/>
      </c>
      <c r="C2283" s="297" t="str">
        <f>IF(LEN(A2283)=0,"",INDEX('Smelter Reference List'!$C:$C,MATCH($A2283,'Smelter Reference List'!$E:$E,0)))</f>
        <v/>
      </c>
      <c r="D2283" s="161" t="str">
        <f ca="1">IF(ISERROR($S2283),"",OFFSET('Smelter Reference List'!$C$4,$S2283-4,0)&amp;"")</f>
        <v/>
      </c>
      <c r="E2283" s="161" t="str">
        <f ca="1">IF(ISERROR($S2283),"",OFFSET('Smelter Reference List'!$D$4,$S2283-4,0)&amp;"")</f>
        <v/>
      </c>
      <c r="F2283" s="161" t="str">
        <f ca="1">IF(ISERROR($S2283),"",OFFSET('Smelter Reference List'!$E$4,$S2283-4,0))</f>
        <v/>
      </c>
      <c r="G2283" s="161" t="str">
        <f ca="1">IF(C2283=$U$4,"Enter smelter details", IF(ISERROR($S2283),"",OFFSET('Smelter Reference List'!$F$4,$S2283-4,0)))</f>
        <v/>
      </c>
      <c r="H2283" s="247" t="str">
        <f ca="1">IF(ISERROR($S2283),"",OFFSET('Smelter Reference List'!$G$4,$S2283-4,0))</f>
        <v/>
      </c>
      <c r="I2283" s="248" t="str">
        <f ca="1">IF(ISERROR($S2283),"",OFFSET('Smelter Reference List'!$H$4,$S2283-4,0))</f>
        <v/>
      </c>
      <c r="J2283" s="248" t="str">
        <f ca="1">IF(ISERROR($S2283),"",OFFSET('Smelter Reference List'!$I$4,$S2283-4,0))</f>
        <v/>
      </c>
      <c r="K2283" s="245"/>
      <c r="L2283" s="245"/>
      <c r="M2283" s="245"/>
      <c r="N2283" s="245"/>
      <c r="O2283" s="245"/>
      <c r="P2283" s="245"/>
      <c r="Q2283" s="246"/>
      <c r="R2283" s="233"/>
      <c r="S2283" s="234" t="e">
        <f>IF(C2283="",NA(),MATCH($B2283&amp;$C2283,'Smelter Reference List'!$J:$J,0))</f>
        <v>#N/A</v>
      </c>
      <c r="T2283" s="235"/>
      <c r="U2283" s="235">
        <f t="shared" ca="1" si="70"/>
        <v>0</v>
      </c>
      <c r="V2283" s="235"/>
      <c r="W2283" s="235"/>
      <c r="Y2283" s="228" t="str">
        <f t="shared" si="71"/>
        <v/>
      </c>
    </row>
    <row r="2284" spans="1:25" s="228" customFormat="1" ht="20.25">
      <c r="A2284" s="257"/>
      <c r="B2284" s="232" t="str">
        <f>IF(LEN(A2284)=0,"",INDEX('Smelter Reference List'!$A:$A,MATCH($A2284,'Smelter Reference List'!$E:$E,0)))</f>
        <v/>
      </c>
      <c r="C2284" s="297" t="str">
        <f>IF(LEN(A2284)=0,"",INDEX('Smelter Reference List'!$C:$C,MATCH($A2284,'Smelter Reference List'!$E:$E,0)))</f>
        <v/>
      </c>
      <c r="D2284" s="161" t="str">
        <f ca="1">IF(ISERROR($S2284),"",OFFSET('Smelter Reference List'!$C$4,$S2284-4,0)&amp;"")</f>
        <v/>
      </c>
      <c r="E2284" s="161" t="str">
        <f ca="1">IF(ISERROR($S2284),"",OFFSET('Smelter Reference List'!$D$4,$S2284-4,0)&amp;"")</f>
        <v/>
      </c>
      <c r="F2284" s="161" t="str">
        <f ca="1">IF(ISERROR($S2284),"",OFFSET('Smelter Reference List'!$E$4,$S2284-4,0))</f>
        <v/>
      </c>
      <c r="G2284" s="161" t="str">
        <f ca="1">IF(C2284=$U$4,"Enter smelter details", IF(ISERROR($S2284),"",OFFSET('Smelter Reference List'!$F$4,$S2284-4,0)))</f>
        <v/>
      </c>
      <c r="H2284" s="247" t="str">
        <f ca="1">IF(ISERROR($S2284),"",OFFSET('Smelter Reference List'!$G$4,$S2284-4,0))</f>
        <v/>
      </c>
      <c r="I2284" s="248" t="str">
        <f ca="1">IF(ISERROR($S2284),"",OFFSET('Smelter Reference List'!$H$4,$S2284-4,0))</f>
        <v/>
      </c>
      <c r="J2284" s="248" t="str">
        <f ca="1">IF(ISERROR($S2284),"",OFFSET('Smelter Reference List'!$I$4,$S2284-4,0))</f>
        <v/>
      </c>
      <c r="K2284" s="245"/>
      <c r="L2284" s="245"/>
      <c r="M2284" s="245"/>
      <c r="N2284" s="245"/>
      <c r="O2284" s="245"/>
      <c r="P2284" s="245"/>
      <c r="Q2284" s="246"/>
      <c r="R2284" s="233"/>
      <c r="S2284" s="234" t="e">
        <f>IF(C2284="",NA(),MATCH($B2284&amp;$C2284,'Smelter Reference List'!$J:$J,0))</f>
        <v>#N/A</v>
      </c>
      <c r="T2284" s="235"/>
      <c r="U2284" s="235">
        <f t="shared" ca="1" si="70"/>
        <v>0</v>
      </c>
      <c r="V2284" s="235"/>
      <c r="W2284" s="235"/>
      <c r="Y2284" s="228" t="str">
        <f t="shared" si="71"/>
        <v/>
      </c>
    </row>
    <row r="2285" spans="1:25" s="228" customFormat="1" ht="20.25">
      <c r="A2285" s="257"/>
      <c r="B2285" s="232" t="str">
        <f>IF(LEN(A2285)=0,"",INDEX('Smelter Reference List'!$A:$A,MATCH($A2285,'Smelter Reference List'!$E:$E,0)))</f>
        <v/>
      </c>
      <c r="C2285" s="297" t="str">
        <f>IF(LEN(A2285)=0,"",INDEX('Smelter Reference List'!$C:$C,MATCH($A2285,'Smelter Reference List'!$E:$E,0)))</f>
        <v/>
      </c>
      <c r="D2285" s="161" t="str">
        <f ca="1">IF(ISERROR($S2285),"",OFFSET('Smelter Reference List'!$C$4,$S2285-4,0)&amp;"")</f>
        <v/>
      </c>
      <c r="E2285" s="161" t="str">
        <f ca="1">IF(ISERROR($S2285),"",OFFSET('Smelter Reference List'!$D$4,$S2285-4,0)&amp;"")</f>
        <v/>
      </c>
      <c r="F2285" s="161" t="str">
        <f ca="1">IF(ISERROR($S2285),"",OFFSET('Smelter Reference List'!$E$4,$S2285-4,0))</f>
        <v/>
      </c>
      <c r="G2285" s="161" t="str">
        <f ca="1">IF(C2285=$U$4,"Enter smelter details", IF(ISERROR($S2285),"",OFFSET('Smelter Reference List'!$F$4,$S2285-4,0)))</f>
        <v/>
      </c>
      <c r="H2285" s="247" t="str">
        <f ca="1">IF(ISERROR($S2285),"",OFFSET('Smelter Reference List'!$G$4,$S2285-4,0))</f>
        <v/>
      </c>
      <c r="I2285" s="248" t="str">
        <f ca="1">IF(ISERROR($S2285),"",OFFSET('Smelter Reference List'!$H$4,$S2285-4,0))</f>
        <v/>
      </c>
      <c r="J2285" s="248" t="str">
        <f ca="1">IF(ISERROR($S2285),"",OFFSET('Smelter Reference List'!$I$4,$S2285-4,0))</f>
        <v/>
      </c>
      <c r="K2285" s="245"/>
      <c r="L2285" s="245"/>
      <c r="M2285" s="245"/>
      <c r="N2285" s="245"/>
      <c r="O2285" s="245"/>
      <c r="P2285" s="245"/>
      <c r="Q2285" s="246"/>
      <c r="R2285" s="233"/>
      <c r="S2285" s="234" t="e">
        <f>IF(C2285="",NA(),MATCH($B2285&amp;$C2285,'Smelter Reference List'!$J:$J,0))</f>
        <v>#N/A</v>
      </c>
      <c r="T2285" s="235"/>
      <c r="U2285" s="235">
        <f t="shared" ca="1" si="70"/>
        <v>0</v>
      </c>
      <c r="V2285" s="235"/>
      <c r="W2285" s="235"/>
      <c r="Y2285" s="228" t="str">
        <f t="shared" si="71"/>
        <v/>
      </c>
    </row>
    <row r="2286" spans="1:25" s="228" customFormat="1" ht="20.25">
      <c r="A2286" s="257"/>
      <c r="B2286" s="232" t="str">
        <f>IF(LEN(A2286)=0,"",INDEX('Smelter Reference List'!$A:$A,MATCH($A2286,'Smelter Reference List'!$E:$E,0)))</f>
        <v/>
      </c>
      <c r="C2286" s="297" t="str">
        <f>IF(LEN(A2286)=0,"",INDEX('Smelter Reference List'!$C:$C,MATCH($A2286,'Smelter Reference List'!$E:$E,0)))</f>
        <v/>
      </c>
      <c r="D2286" s="161" t="str">
        <f ca="1">IF(ISERROR($S2286),"",OFFSET('Smelter Reference List'!$C$4,$S2286-4,0)&amp;"")</f>
        <v/>
      </c>
      <c r="E2286" s="161" t="str">
        <f ca="1">IF(ISERROR($S2286),"",OFFSET('Smelter Reference List'!$D$4,$S2286-4,0)&amp;"")</f>
        <v/>
      </c>
      <c r="F2286" s="161" t="str">
        <f ca="1">IF(ISERROR($S2286),"",OFFSET('Smelter Reference List'!$E$4,$S2286-4,0))</f>
        <v/>
      </c>
      <c r="G2286" s="161" t="str">
        <f ca="1">IF(C2286=$U$4,"Enter smelter details", IF(ISERROR($S2286),"",OFFSET('Smelter Reference List'!$F$4,$S2286-4,0)))</f>
        <v/>
      </c>
      <c r="H2286" s="247" t="str">
        <f ca="1">IF(ISERROR($S2286),"",OFFSET('Smelter Reference List'!$G$4,$S2286-4,0))</f>
        <v/>
      </c>
      <c r="I2286" s="248" t="str">
        <f ca="1">IF(ISERROR($S2286),"",OFFSET('Smelter Reference List'!$H$4,$S2286-4,0))</f>
        <v/>
      </c>
      <c r="J2286" s="248" t="str">
        <f ca="1">IF(ISERROR($S2286),"",OFFSET('Smelter Reference List'!$I$4,$S2286-4,0))</f>
        <v/>
      </c>
      <c r="K2286" s="245"/>
      <c r="L2286" s="245"/>
      <c r="M2286" s="245"/>
      <c r="N2286" s="245"/>
      <c r="O2286" s="245"/>
      <c r="P2286" s="245"/>
      <c r="Q2286" s="246"/>
      <c r="R2286" s="233"/>
      <c r="S2286" s="234" t="e">
        <f>IF(C2286="",NA(),MATCH($B2286&amp;$C2286,'Smelter Reference List'!$J:$J,0))</f>
        <v>#N/A</v>
      </c>
      <c r="T2286" s="235"/>
      <c r="U2286" s="235">
        <f t="shared" ca="1" si="70"/>
        <v>0</v>
      </c>
      <c r="V2286" s="235"/>
      <c r="W2286" s="235"/>
      <c r="Y2286" s="228" t="str">
        <f t="shared" si="71"/>
        <v/>
      </c>
    </row>
    <row r="2287" spans="1:25" s="228" customFormat="1" ht="20.25">
      <c r="A2287" s="257"/>
      <c r="B2287" s="232" t="str">
        <f>IF(LEN(A2287)=0,"",INDEX('Smelter Reference List'!$A:$A,MATCH($A2287,'Smelter Reference List'!$E:$E,0)))</f>
        <v/>
      </c>
      <c r="C2287" s="297" t="str">
        <f>IF(LEN(A2287)=0,"",INDEX('Smelter Reference List'!$C:$C,MATCH($A2287,'Smelter Reference List'!$E:$E,0)))</f>
        <v/>
      </c>
      <c r="D2287" s="161" t="str">
        <f ca="1">IF(ISERROR($S2287),"",OFFSET('Smelter Reference List'!$C$4,$S2287-4,0)&amp;"")</f>
        <v/>
      </c>
      <c r="E2287" s="161" t="str">
        <f ca="1">IF(ISERROR($S2287),"",OFFSET('Smelter Reference List'!$D$4,$S2287-4,0)&amp;"")</f>
        <v/>
      </c>
      <c r="F2287" s="161" t="str">
        <f ca="1">IF(ISERROR($S2287),"",OFFSET('Smelter Reference List'!$E$4,$S2287-4,0))</f>
        <v/>
      </c>
      <c r="G2287" s="161" t="str">
        <f ca="1">IF(C2287=$U$4,"Enter smelter details", IF(ISERROR($S2287),"",OFFSET('Smelter Reference List'!$F$4,$S2287-4,0)))</f>
        <v/>
      </c>
      <c r="H2287" s="247" t="str">
        <f ca="1">IF(ISERROR($S2287),"",OFFSET('Smelter Reference List'!$G$4,$S2287-4,0))</f>
        <v/>
      </c>
      <c r="I2287" s="248" t="str">
        <f ca="1">IF(ISERROR($S2287),"",OFFSET('Smelter Reference List'!$H$4,$S2287-4,0))</f>
        <v/>
      </c>
      <c r="J2287" s="248" t="str">
        <f ca="1">IF(ISERROR($S2287),"",OFFSET('Smelter Reference List'!$I$4,$S2287-4,0))</f>
        <v/>
      </c>
      <c r="K2287" s="245"/>
      <c r="L2287" s="245"/>
      <c r="M2287" s="245"/>
      <c r="N2287" s="245"/>
      <c r="O2287" s="245"/>
      <c r="P2287" s="245"/>
      <c r="Q2287" s="246"/>
      <c r="R2287" s="233"/>
      <c r="S2287" s="234" t="e">
        <f>IF(C2287="",NA(),MATCH($B2287&amp;$C2287,'Smelter Reference List'!$J:$J,0))</f>
        <v>#N/A</v>
      </c>
      <c r="T2287" s="235"/>
      <c r="U2287" s="235">
        <f t="shared" ca="1" si="70"/>
        <v>0</v>
      </c>
      <c r="V2287" s="235"/>
      <c r="W2287" s="235"/>
      <c r="Y2287" s="228" t="str">
        <f t="shared" si="71"/>
        <v/>
      </c>
    </row>
    <row r="2288" spans="1:25" s="228" customFormat="1" ht="20.25">
      <c r="A2288" s="257"/>
      <c r="B2288" s="232" t="str">
        <f>IF(LEN(A2288)=0,"",INDEX('Smelter Reference List'!$A:$A,MATCH($A2288,'Smelter Reference List'!$E:$E,0)))</f>
        <v/>
      </c>
      <c r="C2288" s="297" t="str">
        <f>IF(LEN(A2288)=0,"",INDEX('Smelter Reference List'!$C:$C,MATCH($A2288,'Smelter Reference List'!$E:$E,0)))</f>
        <v/>
      </c>
      <c r="D2288" s="161" t="str">
        <f ca="1">IF(ISERROR($S2288),"",OFFSET('Smelter Reference List'!$C$4,$S2288-4,0)&amp;"")</f>
        <v/>
      </c>
      <c r="E2288" s="161" t="str">
        <f ca="1">IF(ISERROR($S2288),"",OFFSET('Smelter Reference List'!$D$4,$S2288-4,0)&amp;"")</f>
        <v/>
      </c>
      <c r="F2288" s="161" t="str">
        <f ca="1">IF(ISERROR($S2288),"",OFFSET('Smelter Reference List'!$E$4,$S2288-4,0))</f>
        <v/>
      </c>
      <c r="G2288" s="161" t="str">
        <f ca="1">IF(C2288=$U$4,"Enter smelter details", IF(ISERROR($S2288),"",OFFSET('Smelter Reference List'!$F$4,$S2288-4,0)))</f>
        <v/>
      </c>
      <c r="H2288" s="247" t="str">
        <f ca="1">IF(ISERROR($S2288),"",OFFSET('Smelter Reference List'!$G$4,$S2288-4,0))</f>
        <v/>
      </c>
      <c r="I2288" s="248" t="str">
        <f ca="1">IF(ISERROR($S2288),"",OFFSET('Smelter Reference List'!$H$4,$S2288-4,0))</f>
        <v/>
      </c>
      <c r="J2288" s="248" t="str">
        <f ca="1">IF(ISERROR($S2288),"",OFFSET('Smelter Reference List'!$I$4,$S2288-4,0))</f>
        <v/>
      </c>
      <c r="K2288" s="245"/>
      <c r="L2288" s="245"/>
      <c r="M2288" s="245"/>
      <c r="N2288" s="245"/>
      <c r="O2288" s="245"/>
      <c r="P2288" s="245"/>
      <c r="Q2288" s="246"/>
      <c r="R2288" s="233"/>
      <c r="S2288" s="234" t="e">
        <f>IF(C2288="",NA(),MATCH($B2288&amp;$C2288,'Smelter Reference List'!$J:$J,0))</f>
        <v>#N/A</v>
      </c>
      <c r="T2288" s="235"/>
      <c r="U2288" s="235">
        <f t="shared" ca="1" si="70"/>
        <v>0</v>
      </c>
      <c r="V2288" s="235"/>
      <c r="W2288" s="235"/>
      <c r="Y2288" s="228" t="str">
        <f t="shared" si="71"/>
        <v/>
      </c>
    </row>
    <row r="2289" spans="1:25" s="228" customFormat="1" ht="20.25">
      <c r="A2289" s="257"/>
      <c r="B2289" s="232" t="str">
        <f>IF(LEN(A2289)=0,"",INDEX('Smelter Reference List'!$A:$A,MATCH($A2289,'Smelter Reference List'!$E:$E,0)))</f>
        <v/>
      </c>
      <c r="C2289" s="297" t="str">
        <f>IF(LEN(A2289)=0,"",INDEX('Smelter Reference List'!$C:$C,MATCH($A2289,'Smelter Reference List'!$E:$E,0)))</f>
        <v/>
      </c>
      <c r="D2289" s="161" t="str">
        <f ca="1">IF(ISERROR($S2289),"",OFFSET('Smelter Reference List'!$C$4,$S2289-4,0)&amp;"")</f>
        <v/>
      </c>
      <c r="E2289" s="161" t="str">
        <f ca="1">IF(ISERROR($S2289),"",OFFSET('Smelter Reference List'!$D$4,$S2289-4,0)&amp;"")</f>
        <v/>
      </c>
      <c r="F2289" s="161" t="str">
        <f ca="1">IF(ISERROR($S2289),"",OFFSET('Smelter Reference List'!$E$4,$S2289-4,0))</f>
        <v/>
      </c>
      <c r="G2289" s="161" t="str">
        <f ca="1">IF(C2289=$U$4,"Enter smelter details", IF(ISERROR($S2289),"",OFFSET('Smelter Reference List'!$F$4,$S2289-4,0)))</f>
        <v/>
      </c>
      <c r="H2289" s="247" t="str">
        <f ca="1">IF(ISERROR($S2289),"",OFFSET('Smelter Reference List'!$G$4,$S2289-4,0))</f>
        <v/>
      </c>
      <c r="I2289" s="248" t="str">
        <f ca="1">IF(ISERROR($S2289),"",OFFSET('Smelter Reference List'!$H$4,$S2289-4,0))</f>
        <v/>
      </c>
      <c r="J2289" s="248" t="str">
        <f ca="1">IF(ISERROR($S2289),"",OFFSET('Smelter Reference List'!$I$4,$S2289-4,0))</f>
        <v/>
      </c>
      <c r="K2289" s="245"/>
      <c r="L2289" s="245"/>
      <c r="M2289" s="245"/>
      <c r="N2289" s="245"/>
      <c r="O2289" s="245"/>
      <c r="P2289" s="245"/>
      <c r="Q2289" s="246"/>
      <c r="R2289" s="233"/>
      <c r="S2289" s="234" t="e">
        <f>IF(C2289="",NA(),MATCH($B2289&amp;$C2289,'Smelter Reference List'!$J:$J,0))</f>
        <v>#N/A</v>
      </c>
      <c r="T2289" s="235"/>
      <c r="U2289" s="235">
        <f t="shared" ca="1" si="70"/>
        <v>0</v>
      </c>
      <c r="V2289" s="235"/>
      <c r="W2289" s="235"/>
      <c r="Y2289" s="228" t="str">
        <f t="shared" si="71"/>
        <v/>
      </c>
    </row>
    <row r="2290" spans="1:25" s="228" customFormat="1" ht="20.25">
      <c r="A2290" s="257"/>
      <c r="B2290" s="232" t="str">
        <f>IF(LEN(A2290)=0,"",INDEX('Smelter Reference List'!$A:$A,MATCH($A2290,'Smelter Reference List'!$E:$E,0)))</f>
        <v/>
      </c>
      <c r="C2290" s="297" t="str">
        <f>IF(LEN(A2290)=0,"",INDEX('Smelter Reference List'!$C:$C,MATCH($A2290,'Smelter Reference List'!$E:$E,0)))</f>
        <v/>
      </c>
      <c r="D2290" s="161" t="str">
        <f ca="1">IF(ISERROR($S2290),"",OFFSET('Smelter Reference List'!$C$4,$S2290-4,0)&amp;"")</f>
        <v/>
      </c>
      <c r="E2290" s="161" t="str">
        <f ca="1">IF(ISERROR($S2290),"",OFFSET('Smelter Reference List'!$D$4,$S2290-4,0)&amp;"")</f>
        <v/>
      </c>
      <c r="F2290" s="161" t="str">
        <f ca="1">IF(ISERROR($S2290),"",OFFSET('Smelter Reference List'!$E$4,$S2290-4,0))</f>
        <v/>
      </c>
      <c r="G2290" s="161" t="str">
        <f ca="1">IF(C2290=$U$4,"Enter smelter details", IF(ISERROR($S2290),"",OFFSET('Smelter Reference List'!$F$4,$S2290-4,0)))</f>
        <v/>
      </c>
      <c r="H2290" s="247" t="str">
        <f ca="1">IF(ISERROR($S2290),"",OFFSET('Smelter Reference List'!$G$4,$S2290-4,0))</f>
        <v/>
      </c>
      <c r="I2290" s="248" t="str">
        <f ca="1">IF(ISERROR($S2290),"",OFFSET('Smelter Reference List'!$H$4,$S2290-4,0))</f>
        <v/>
      </c>
      <c r="J2290" s="248" t="str">
        <f ca="1">IF(ISERROR($S2290),"",OFFSET('Smelter Reference List'!$I$4,$S2290-4,0))</f>
        <v/>
      </c>
      <c r="K2290" s="245"/>
      <c r="L2290" s="245"/>
      <c r="M2290" s="245"/>
      <c r="N2290" s="245"/>
      <c r="O2290" s="245"/>
      <c r="P2290" s="245"/>
      <c r="Q2290" s="246"/>
      <c r="R2290" s="233"/>
      <c r="S2290" s="234" t="e">
        <f>IF(C2290="",NA(),MATCH($B2290&amp;$C2290,'Smelter Reference List'!$J:$J,0))</f>
        <v>#N/A</v>
      </c>
      <c r="T2290" s="235"/>
      <c r="U2290" s="235">
        <f t="shared" ca="1" si="70"/>
        <v>0</v>
      </c>
      <c r="V2290" s="235"/>
      <c r="W2290" s="235"/>
      <c r="Y2290" s="228" t="str">
        <f t="shared" si="71"/>
        <v/>
      </c>
    </row>
    <row r="2291" spans="1:25" s="228" customFormat="1" ht="20.25">
      <c r="A2291" s="257"/>
      <c r="B2291" s="232" t="str">
        <f>IF(LEN(A2291)=0,"",INDEX('Smelter Reference List'!$A:$A,MATCH($A2291,'Smelter Reference List'!$E:$E,0)))</f>
        <v/>
      </c>
      <c r="C2291" s="297" t="str">
        <f>IF(LEN(A2291)=0,"",INDEX('Smelter Reference List'!$C:$C,MATCH($A2291,'Smelter Reference List'!$E:$E,0)))</f>
        <v/>
      </c>
      <c r="D2291" s="161" t="str">
        <f ca="1">IF(ISERROR($S2291),"",OFFSET('Smelter Reference List'!$C$4,$S2291-4,0)&amp;"")</f>
        <v/>
      </c>
      <c r="E2291" s="161" t="str">
        <f ca="1">IF(ISERROR($S2291),"",OFFSET('Smelter Reference List'!$D$4,$S2291-4,0)&amp;"")</f>
        <v/>
      </c>
      <c r="F2291" s="161" t="str">
        <f ca="1">IF(ISERROR($S2291),"",OFFSET('Smelter Reference List'!$E$4,$S2291-4,0))</f>
        <v/>
      </c>
      <c r="G2291" s="161" t="str">
        <f ca="1">IF(C2291=$U$4,"Enter smelter details", IF(ISERROR($S2291),"",OFFSET('Smelter Reference List'!$F$4,$S2291-4,0)))</f>
        <v/>
      </c>
      <c r="H2291" s="247" t="str">
        <f ca="1">IF(ISERROR($S2291),"",OFFSET('Smelter Reference List'!$G$4,$S2291-4,0))</f>
        <v/>
      </c>
      <c r="I2291" s="248" t="str">
        <f ca="1">IF(ISERROR($S2291),"",OFFSET('Smelter Reference List'!$H$4,$S2291-4,0))</f>
        <v/>
      </c>
      <c r="J2291" s="248" t="str">
        <f ca="1">IF(ISERROR($S2291),"",OFFSET('Smelter Reference List'!$I$4,$S2291-4,0))</f>
        <v/>
      </c>
      <c r="K2291" s="245"/>
      <c r="L2291" s="245"/>
      <c r="M2291" s="245"/>
      <c r="N2291" s="245"/>
      <c r="O2291" s="245"/>
      <c r="P2291" s="245"/>
      <c r="Q2291" s="246"/>
      <c r="R2291" s="233"/>
      <c r="S2291" s="234" t="e">
        <f>IF(C2291="",NA(),MATCH($B2291&amp;$C2291,'Smelter Reference List'!$J:$J,0))</f>
        <v>#N/A</v>
      </c>
      <c r="T2291" s="235"/>
      <c r="U2291" s="235">
        <f t="shared" ca="1" si="70"/>
        <v>0</v>
      </c>
      <c r="V2291" s="235"/>
      <c r="W2291" s="235"/>
      <c r="Y2291" s="228" t="str">
        <f t="shared" si="71"/>
        <v/>
      </c>
    </row>
    <row r="2292" spans="1:25" s="228" customFormat="1" ht="20.25">
      <c r="A2292" s="257"/>
      <c r="B2292" s="232" t="str">
        <f>IF(LEN(A2292)=0,"",INDEX('Smelter Reference List'!$A:$A,MATCH($A2292,'Smelter Reference List'!$E:$E,0)))</f>
        <v/>
      </c>
      <c r="C2292" s="297" t="str">
        <f>IF(LEN(A2292)=0,"",INDEX('Smelter Reference List'!$C:$C,MATCH($A2292,'Smelter Reference List'!$E:$E,0)))</f>
        <v/>
      </c>
      <c r="D2292" s="161" t="str">
        <f ca="1">IF(ISERROR($S2292),"",OFFSET('Smelter Reference List'!$C$4,$S2292-4,0)&amp;"")</f>
        <v/>
      </c>
      <c r="E2292" s="161" t="str">
        <f ca="1">IF(ISERROR($S2292),"",OFFSET('Smelter Reference List'!$D$4,$S2292-4,0)&amp;"")</f>
        <v/>
      </c>
      <c r="F2292" s="161" t="str">
        <f ca="1">IF(ISERROR($S2292),"",OFFSET('Smelter Reference List'!$E$4,$S2292-4,0))</f>
        <v/>
      </c>
      <c r="G2292" s="161" t="str">
        <f ca="1">IF(C2292=$U$4,"Enter smelter details", IF(ISERROR($S2292),"",OFFSET('Smelter Reference List'!$F$4,$S2292-4,0)))</f>
        <v/>
      </c>
      <c r="H2292" s="247" t="str">
        <f ca="1">IF(ISERROR($S2292),"",OFFSET('Smelter Reference List'!$G$4,$S2292-4,0))</f>
        <v/>
      </c>
      <c r="I2292" s="248" t="str">
        <f ca="1">IF(ISERROR($S2292),"",OFFSET('Smelter Reference List'!$H$4,$S2292-4,0))</f>
        <v/>
      </c>
      <c r="J2292" s="248" t="str">
        <f ca="1">IF(ISERROR($S2292),"",OFFSET('Smelter Reference List'!$I$4,$S2292-4,0))</f>
        <v/>
      </c>
      <c r="K2292" s="245"/>
      <c r="L2292" s="245"/>
      <c r="M2292" s="245"/>
      <c r="N2292" s="245"/>
      <c r="O2292" s="245"/>
      <c r="P2292" s="245"/>
      <c r="Q2292" s="246"/>
      <c r="R2292" s="233"/>
      <c r="S2292" s="234" t="e">
        <f>IF(C2292="",NA(),MATCH($B2292&amp;$C2292,'Smelter Reference List'!$J:$J,0))</f>
        <v>#N/A</v>
      </c>
      <c r="T2292" s="235"/>
      <c r="U2292" s="235">
        <f t="shared" ca="1" si="70"/>
        <v>0</v>
      </c>
      <c r="V2292" s="235"/>
      <c r="W2292" s="235"/>
      <c r="Y2292" s="228" t="str">
        <f t="shared" si="71"/>
        <v/>
      </c>
    </row>
    <row r="2293" spans="1:25" s="228" customFormat="1" ht="20.25">
      <c r="A2293" s="257"/>
      <c r="B2293" s="232" t="str">
        <f>IF(LEN(A2293)=0,"",INDEX('Smelter Reference List'!$A:$A,MATCH($A2293,'Smelter Reference List'!$E:$E,0)))</f>
        <v/>
      </c>
      <c r="C2293" s="297" t="str">
        <f>IF(LEN(A2293)=0,"",INDEX('Smelter Reference List'!$C:$C,MATCH($A2293,'Smelter Reference List'!$E:$E,0)))</f>
        <v/>
      </c>
      <c r="D2293" s="161" t="str">
        <f ca="1">IF(ISERROR($S2293),"",OFFSET('Smelter Reference List'!$C$4,$S2293-4,0)&amp;"")</f>
        <v/>
      </c>
      <c r="E2293" s="161" t="str">
        <f ca="1">IF(ISERROR($S2293),"",OFFSET('Smelter Reference List'!$D$4,$S2293-4,0)&amp;"")</f>
        <v/>
      </c>
      <c r="F2293" s="161" t="str">
        <f ca="1">IF(ISERROR($S2293),"",OFFSET('Smelter Reference List'!$E$4,$S2293-4,0))</f>
        <v/>
      </c>
      <c r="G2293" s="161" t="str">
        <f ca="1">IF(C2293=$U$4,"Enter smelter details", IF(ISERROR($S2293),"",OFFSET('Smelter Reference List'!$F$4,$S2293-4,0)))</f>
        <v/>
      </c>
      <c r="H2293" s="247" t="str">
        <f ca="1">IF(ISERROR($S2293),"",OFFSET('Smelter Reference List'!$G$4,$S2293-4,0))</f>
        <v/>
      </c>
      <c r="I2293" s="248" t="str">
        <f ca="1">IF(ISERROR($S2293),"",OFFSET('Smelter Reference List'!$H$4,$S2293-4,0))</f>
        <v/>
      </c>
      <c r="J2293" s="248" t="str">
        <f ca="1">IF(ISERROR($S2293),"",OFFSET('Smelter Reference List'!$I$4,$S2293-4,0))</f>
        <v/>
      </c>
      <c r="K2293" s="245"/>
      <c r="L2293" s="245"/>
      <c r="M2293" s="245"/>
      <c r="N2293" s="245"/>
      <c r="O2293" s="245"/>
      <c r="P2293" s="245"/>
      <c r="Q2293" s="246"/>
      <c r="R2293" s="233"/>
      <c r="S2293" s="234" t="e">
        <f>IF(C2293="",NA(),MATCH($B2293&amp;$C2293,'Smelter Reference List'!$J:$J,0))</f>
        <v>#N/A</v>
      </c>
      <c r="T2293" s="235"/>
      <c r="U2293" s="235">
        <f t="shared" ca="1" si="70"/>
        <v>0</v>
      </c>
      <c r="V2293" s="235"/>
      <c r="W2293" s="235"/>
      <c r="Y2293" s="228" t="str">
        <f t="shared" si="71"/>
        <v/>
      </c>
    </row>
    <row r="2294" spans="1:25" s="228" customFormat="1" ht="20.25">
      <c r="A2294" s="257"/>
      <c r="B2294" s="232" t="str">
        <f>IF(LEN(A2294)=0,"",INDEX('Smelter Reference List'!$A:$A,MATCH($A2294,'Smelter Reference List'!$E:$E,0)))</f>
        <v/>
      </c>
      <c r="C2294" s="297" t="str">
        <f>IF(LEN(A2294)=0,"",INDEX('Smelter Reference List'!$C:$C,MATCH($A2294,'Smelter Reference List'!$E:$E,0)))</f>
        <v/>
      </c>
      <c r="D2294" s="161" t="str">
        <f ca="1">IF(ISERROR($S2294),"",OFFSET('Smelter Reference List'!$C$4,$S2294-4,0)&amp;"")</f>
        <v/>
      </c>
      <c r="E2294" s="161" t="str">
        <f ca="1">IF(ISERROR($S2294),"",OFFSET('Smelter Reference List'!$D$4,$S2294-4,0)&amp;"")</f>
        <v/>
      </c>
      <c r="F2294" s="161" t="str">
        <f ca="1">IF(ISERROR($S2294),"",OFFSET('Smelter Reference List'!$E$4,$S2294-4,0))</f>
        <v/>
      </c>
      <c r="G2294" s="161" t="str">
        <f ca="1">IF(C2294=$U$4,"Enter smelter details", IF(ISERROR($S2294),"",OFFSET('Smelter Reference List'!$F$4,$S2294-4,0)))</f>
        <v/>
      </c>
      <c r="H2294" s="247" t="str">
        <f ca="1">IF(ISERROR($S2294),"",OFFSET('Smelter Reference List'!$G$4,$S2294-4,0))</f>
        <v/>
      </c>
      <c r="I2294" s="248" t="str">
        <f ca="1">IF(ISERROR($S2294),"",OFFSET('Smelter Reference List'!$H$4,$S2294-4,0))</f>
        <v/>
      </c>
      <c r="J2294" s="248" t="str">
        <f ca="1">IF(ISERROR($S2294),"",OFFSET('Smelter Reference List'!$I$4,$S2294-4,0))</f>
        <v/>
      </c>
      <c r="K2294" s="245"/>
      <c r="L2294" s="245"/>
      <c r="M2294" s="245"/>
      <c r="N2294" s="245"/>
      <c r="O2294" s="245"/>
      <c r="P2294" s="245"/>
      <c r="Q2294" s="246"/>
      <c r="R2294" s="233"/>
      <c r="S2294" s="234" t="e">
        <f>IF(C2294="",NA(),MATCH($B2294&amp;$C2294,'Smelter Reference List'!$J:$J,0))</f>
        <v>#N/A</v>
      </c>
      <c r="T2294" s="235"/>
      <c r="U2294" s="235">
        <f t="shared" ca="1" si="70"/>
        <v>0</v>
      </c>
      <c r="V2294" s="235"/>
      <c r="W2294" s="235"/>
      <c r="Y2294" s="228" t="str">
        <f t="shared" si="71"/>
        <v/>
      </c>
    </row>
    <row r="2295" spans="1:25" s="228" customFormat="1" ht="20.25">
      <c r="A2295" s="257"/>
      <c r="B2295" s="232" t="str">
        <f>IF(LEN(A2295)=0,"",INDEX('Smelter Reference List'!$A:$A,MATCH($A2295,'Smelter Reference List'!$E:$E,0)))</f>
        <v/>
      </c>
      <c r="C2295" s="297" t="str">
        <f>IF(LEN(A2295)=0,"",INDEX('Smelter Reference List'!$C:$C,MATCH($A2295,'Smelter Reference List'!$E:$E,0)))</f>
        <v/>
      </c>
      <c r="D2295" s="161" t="str">
        <f ca="1">IF(ISERROR($S2295),"",OFFSET('Smelter Reference List'!$C$4,$S2295-4,0)&amp;"")</f>
        <v/>
      </c>
      <c r="E2295" s="161" t="str">
        <f ca="1">IF(ISERROR($S2295),"",OFFSET('Smelter Reference List'!$D$4,$S2295-4,0)&amp;"")</f>
        <v/>
      </c>
      <c r="F2295" s="161" t="str">
        <f ca="1">IF(ISERROR($S2295),"",OFFSET('Smelter Reference List'!$E$4,$S2295-4,0))</f>
        <v/>
      </c>
      <c r="G2295" s="161" t="str">
        <f ca="1">IF(C2295=$U$4,"Enter smelter details", IF(ISERROR($S2295),"",OFFSET('Smelter Reference List'!$F$4,$S2295-4,0)))</f>
        <v/>
      </c>
      <c r="H2295" s="247" t="str">
        <f ca="1">IF(ISERROR($S2295),"",OFFSET('Smelter Reference List'!$G$4,$S2295-4,0))</f>
        <v/>
      </c>
      <c r="I2295" s="248" t="str">
        <f ca="1">IF(ISERROR($S2295),"",OFFSET('Smelter Reference List'!$H$4,$S2295-4,0))</f>
        <v/>
      </c>
      <c r="J2295" s="248" t="str">
        <f ca="1">IF(ISERROR($S2295),"",OFFSET('Smelter Reference List'!$I$4,$S2295-4,0))</f>
        <v/>
      </c>
      <c r="K2295" s="245"/>
      <c r="L2295" s="245"/>
      <c r="M2295" s="245"/>
      <c r="N2295" s="245"/>
      <c r="O2295" s="245"/>
      <c r="P2295" s="245"/>
      <c r="Q2295" s="246"/>
      <c r="R2295" s="233"/>
      <c r="S2295" s="234" t="e">
        <f>IF(C2295="",NA(),MATCH($B2295&amp;$C2295,'Smelter Reference List'!$J:$J,0))</f>
        <v>#N/A</v>
      </c>
      <c r="T2295" s="235"/>
      <c r="U2295" s="235">
        <f t="shared" ca="1" si="70"/>
        <v>0</v>
      </c>
      <c r="V2295" s="235"/>
      <c r="W2295" s="235"/>
      <c r="Y2295" s="228" t="str">
        <f t="shared" si="71"/>
        <v/>
      </c>
    </row>
    <row r="2296" spans="1:25" s="228" customFormat="1" ht="20.25">
      <c r="A2296" s="257"/>
      <c r="B2296" s="232" t="str">
        <f>IF(LEN(A2296)=0,"",INDEX('Smelter Reference List'!$A:$A,MATCH($A2296,'Smelter Reference List'!$E:$E,0)))</f>
        <v/>
      </c>
      <c r="C2296" s="297" t="str">
        <f>IF(LEN(A2296)=0,"",INDEX('Smelter Reference List'!$C:$C,MATCH($A2296,'Smelter Reference List'!$E:$E,0)))</f>
        <v/>
      </c>
      <c r="D2296" s="161" t="str">
        <f ca="1">IF(ISERROR($S2296),"",OFFSET('Smelter Reference List'!$C$4,$S2296-4,0)&amp;"")</f>
        <v/>
      </c>
      <c r="E2296" s="161" t="str">
        <f ca="1">IF(ISERROR($S2296),"",OFFSET('Smelter Reference List'!$D$4,$S2296-4,0)&amp;"")</f>
        <v/>
      </c>
      <c r="F2296" s="161" t="str">
        <f ca="1">IF(ISERROR($S2296),"",OFFSET('Smelter Reference List'!$E$4,$S2296-4,0))</f>
        <v/>
      </c>
      <c r="G2296" s="161" t="str">
        <f ca="1">IF(C2296=$U$4,"Enter smelter details", IF(ISERROR($S2296),"",OFFSET('Smelter Reference List'!$F$4,$S2296-4,0)))</f>
        <v/>
      </c>
      <c r="H2296" s="247" t="str">
        <f ca="1">IF(ISERROR($S2296),"",OFFSET('Smelter Reference List'!$G$4,$S2296-4,0))</f>
        <v/>
      </c>
      <c r="I2296" s="248" t="str">
        <f ca="1">IF(ISERROR($S2296),"",OFFSET('Smelter Reference List'!$H$4,$S2296-4,0))</f>
        <v/>
      </c>
      <c r="J2296" s="248" t="str">
        <f ca="1">IF(ISERROR($S2296),"",OFFSET('Smelter Reference List'!$I$4,$S2296-4,0))</f>
        <v/>
      </c>
      <c r="K2296" s="245"/>
      <c r="L2296" s="245"/>
      <c r="M2296" s="245"/>
      <c r="N2296" s="245"/>
      <c r="O2296" s="245"/>
      <c r="P2296" s="245"/>
      <c r="Q2296" s="246"/>
      <c r="R2296" s="233"/>
      <c r="S2296" s="234" t="e">
        <f>IF(C2296="",NA(),MATCH($B2296&amp;$C2296,'Smelter Reference List'!$J:$J,0))</f>
        <v>#N/A</v>
      </c>
      <c r="T2296" s="235"/>
      <c r="U2296" s="235">
        <f t="shared" ca="1" si="70"/>
        <v>0</v>
      </c>
      <c r="V2296" s="235"/>
      <c r="W2296" s="235"/>
      <c r="Y2296" s="228" t="str">
        <f t="shared" si="71"/>
        <v/>
      </c>
    </row>
    <row r="2297" spans="1:25" s="228" customFormat="1" ht="20.25">
      <c r="A2297" s="257"/>
      <c r="B2297" s="232" t="str">
        <f>IF(LEN(A2297)=0,"",INDEX('Smelter Reference List'!$A:$A,MATCH($A2297,'Smelter Reference List'!$E:$E,0)))</f>
        <v/>
      </c>
      <c r="C2297" s="297" t="str">
        <f>IF(LEN(A2297)=0,"",INDEX('Smelter Reference List'!$C:$C,MATCH($A2297,'Smelter Reference List'!$E:$E,0)))</f>
        <v/>
      </c>
      <c r="D2297" s="161" t="str">
        <f ca="1">IF(ISERROR($S2297),"",OFFSET('Smelter Reference List'!$C$4,$S2297-4,0)&amp;"")</f>
        <v/>
      </c>
      <c r="E2297" s="161" t="str">
        <f ca="1">IF(ISERROR($S2297),"",OFFSET('Smelter Reference List'!$D$4,$S2297-4,0)&amp;"")</f>
        <v/>
      </c>
      <c r="F2297" s="161" t="str">
        <f ca="1">IF(ISERROR($S2297),"",OFFSET('Smelter Reference List'!$E$4,$S2297-4,0))</f>
        <v/>
      </c>
      <c r="G2297" s="161" t="str">
        <f ca="1">IF(C2297=$U$4,"Enter smelter details", IF(ISERROR($S2297),"",OFFSET('Smelter Reference List'!$F$4,$S2297-4,0)))</f>
        <v/>
      </c>
      <c r="H2297" s="247" t="str">
        <f ca="1">IF(ISERROR($S2297),"",OFFSET('Smelter Reference List'!$G$4,$S2297-4,0))</f>
        <v/>
      </c>
      <c r="I2297" s="248" t="str">
        <f ca="1">IF(ISERROR($S2297),"",OFFSET('Smelter Reference List'!$H$4,$S2297-4,0))</f>
        <v/>
      </c>
      <c r="J2297" s="248" t="str">
        <f ca="1">IF(ISERROR($S2297),"",OFFSET('Smelter Reference List'!$I$4,$S2297-4,0))</f>
        <v/>
      </c>
      <c r="K2297" s="245"/>
      <c r="L2297" s="245"/>
      <c r="M2297" s="245"/>
      <c r="N2297" s="245"/>
      <c r="O2297" s="245"/>
      <c r="P2297" s="245"/>
      <c r="Q2297" s="246"/>
      <c r="R2297" s="233"/>
      <c r="S2297" s="234" t="e">
        <f>IF(C2297="",NA(),MATCH($B2297&amp;$C2297,'Smelter Reference List'!$J:$J,0))</f>
        <v>#N/A</v>
      </c>
      <c r="T2297" s="235"/>
      <c r="U2297" s="235">
        <f t="shared" ca="1" si="70"/>
        <v>0</v>
      </c>
      <c r="V2297" s="235"/>
      <c r="W2297" s="235"/>
      <c r="Y2297" s="228" t="str">
        <f t="shared" si="71"/>
        <v/>
      </c>
    </row>
    <row r="2298" spans="1:25" s="228" customFormat="1" ht="20.25">
      <c r="A2298" s="257"/>
      <c r="B2298" s="232" t="str">
        <f>IF(LEN(A2298)=0,"",INDEX('Smelter Reference List'!$A:$A,MATCH($A2298,'Smelter Reference List'!$E:$E,0)))</f>
        <v/>
      </c>
      <c r="C2298" s="297" t="str">
        <f>IF(LEN(A2298)=0,"",INDEX('Smelter Reference List'!$C:$C,MATCH($A2298,'Smelter Reference List'!$E:$E,0)))</f>
        <v/>
      </c>
      <c r="D2298" s="161" t="str">
        <f ca="1">IF(ISERROR($S2298),"",OFFSET('Smelter Reference List'!$C$4,$S2298-4,0)&amp;"")</f>
        <v/>
      </c>
      <c r="E2298" s="161" t="str">
        <f ca="1">IF(ISERROR($S2298),"",OFFSET('Smelter Reference List'!$D$4,$S2298-4,0)&amp;"")</f>
        <v/>
      </c>
      <c r="F2298" s="161" t="str">
        <f ca="1">IF(ISERROR($S2298),"",OFFSET('Smelter Reference List'!$E$4,$S2298-4,0))</f>
        <v/>
      </c>
      <c r="G2298" s="161" t="str">
        <f ca="1">IF(C2298=$U$4,"Enter smelter details", IF(ISERROR($S2298),"",OFFSET('Smelter Reference List'!$F$4,$S2298-4,0)))</f>
        <v/>
      </c>
      <c r="H2298" s="247" t="str">
        <f ca="1">IF(ISERROR($S2298),"",OFFSET('Smelter Reference List'!$G$4,$S2298-4,0))</f>
        <v/>
      </c>
      <c r="I2298" s="248" t="str">
        <f ca="1">IF(ISERROR($S2298),"",OFFSET('Smelter Reference List'!$H$4,$S2298-4,0))</f>
        <v/>
      </c>
      <c r="J2298" s="248" t="str">
        <f ca="1">IF(ISERROR($S2298),"",OFFSET('Smelter Reference List'!$I$4,$S2298-4,0))</f>
        <v/>
      </c>
      <c r="K2298" s="245"/>
      <c r="L2298" s="245"/>
      <c r="M2298" s="245"/>
      <c r="N2298" s="245"/>
      <c r="O2298" s="245"/>
      <c r="P2298" s="245"/>
      <c r="Q2298" s="246"/>
      <c r="R2298" s="233"/>
      <c r="S2298" s="234" t="e">
        <f>IF(C2298="",NA(),MATCH($B2298&amp;$C2298,'Smelter Reference List'!$J:$J,0))</f>
        <v>#N/A</v>
      </c>
      <c r="T2298" s="235"/>
      <c r="U2298" s="235">
        <f t="shared" ca="1" si="70"/>
        <v>0</v>
      </c>
      <c r="V2298" s="235"/>
      <c r="W2298" s="235"/>
      <c r="Y2298" s="228" t="str">
        <f t="shared" si="71"/>
        <v/>
      </c>
    </row>
    <row r="2299" spans="1:25" s="228" customFormat="1" ht="20.25">
      <c r="A2299" s="257"/>
      <c r="B2299" s="232" t="str">
        <f>IF(LEN(A2299)=0,"",INDEX('Smelter Reference List'!$A:$A,MATCH($A2299,'Smelter Reference List'!$E:$E,0)))</f>
        <v/>
      </c>
      <c r="C2299" s="297" t="str">
        <f>IF(LEN(A2299)=0,"",INDEX('Smelter Reference List'!$C:$C,MATCH($A2299,'Smelter Reference List'!$E:$E,0)))</f>
        <v/>
      </c>
      <c r="D2299" s="161" t="str">
        <f ca="1">IF(ISERROR($S2299),"",OFFSET('Smelter Reference List'!$C$4,$S2299-4,0)&amp;"")</f>
        <v/>
      </c>
      <c r="E2299" s="161" t="str">
        <f ca="1">IF(ISERROR($S2299),"",OFFSET('Smelter Reference List'!$D$4,$S2299-4,0)&amp;"")</f>
        <v/>
      </c>
      <c r="F2299" s="161" t="str">
        <f ca="1">IF(ISERROR($S2299),"",OFFSET('Smelter Reference List'!$E$4,$S2299-4,0))</f>
        <v/>
      </c>
      <c r="G2299" s="161" t="str">
        <f ca="1">IF(C2299=$U$4,"Enter smelter details", IF(ISERROR($S2299),"",OFFSET('Smelter Reference List'!$F$4,$S2299-4,0)))</f>
        <v/>
      </c>
      <c r="H2299" s="247" t="str">
        <f ca="1">IF(ISERROR($S2299),"",OFFSET('Smelter Reference List'!$G$4,$S2299-4,0))</f>
        <v/>
      </c>
      <c r="I2299" s="248" t="str">
        <f ca="1">IF(ISERROR($S2299),"",OFFSET('Smelter Reference List'!$H$4,$S2299-4,0))</f>
        <v/>
      </c>
      <c r="J2299" s="248" t="str">
        <f ca="1">IF(ISERROR($S2299),"",OFFSET('Smelter Reference List'!$I$4,$S2299-4,0))</f>
        <v/>
      </c>
      <c r="K2299" s="245"/>
      <c r="L2299" s="245"/>
      <c r="M2299" s="245"/>
      <c r="N2299" s="245"/>
      <c r="O2299" s="245"/>
      <c r="P2299" s="245"/>
      <c r="Q2299" s="246"/>
      <c r="R2299" s="233"/>
      <c r="S2299" s="234" t="e">
        <f>IF(C2299="",NA(),MATCH($B2299&amp;$C2299,'Smelter Reference List'!$J:$J,0))</f>
        <v>#N/A</v>
      </c>
      <c r="T2299" s="235"/>
      <c r="U2299" s="235">
        <f t="shared" ca="1" si="70"/>
        <v>0</v>
      </c>
      <c r="V2299" s="235"/>
      <c r="W2299" s="235"/>
      <c r="Y2299" s="228" t="str">
        <f t="shared" si="71"/>
        <v/>
      </c>
    </row>
    <row r="2300" spans="1:25" s="228" customFormat="1" ht="20.25">
      <c r="A2300" s="257"/>
      <c r="B2300" s="232" t="str">
        <f>IF(LEN(A2300)=0,"",INDEX('Smelter Reference List'!$A:$A,MATCH($A2300,'Smelter Reference List'!$E:$E,0)))</f>
        <v/>
      </c>
      <c r="C2300" s="297" t="str">
        <f>IF(LEN(A2300)=0,"",INDEX('Smelter Reference List'!$C:$C,MATCH($A2300,'Smelter Reference List'!$E:$E,0)))</f>
        <v/>
      </c>
      <c r="D2300" s="161" t="str">
        <f ca="1">IF(ISERROR($S2300),"",OFFSET('Smelter Reference List'!$C$4,$S2300-4,0)&amp;"")</f>
        <v/>
      </c>
      <c r="E2300" s="161" t="str">
        <f ca="1">IF(ISERROR($S2300),"",OFFSET('Smelter Reference List'!$D$4,$S2300-4,0)&amp;"")</f>
        <v/>
      </c>
      <c r="F2300" s="161" t="str">
        <f ca="1">IF(ISERROR($S2300),"",OFFSET('Smelter Reference List'!$E$4,$S2300-4,0))</f>
        <v/>
      </c>
      <c r="G2300" s="161" t="str">
        <f ca="1">IF(C2300=$U$4,"Enter smelter details", IF(ISERROR($S2300),"",OFFSET('Smelter Reference List'!$F$4,$S2300-4,0)))</f>
        <v/>
      </c>
      <c r="H2300" s="247" t="str">
        <f ca="1">IF(ISERROR($S2300),"",OFFSET('Smelter Reference List'!$G$4,$S2300-4,0))</f>
        <v/>
      </c>
      <c r="I2300" s="248" t="str">
        <f ca="1">IF(ISERROR($S2300),"",OFFSET('Smelter Reference List'!$H$4,$S2300-4,0))</f>
        <v/>
      </c>
      <c r="J2300" s="248" t="str">
        <f ca="1">IF(ISERROR($S2300),"",OFFSET('Smelter Reference List'!$I$4,$S2300-4,0))</f>
        <v/>
      </c>
      <c r="K2300" s="245"/>
      <c r="L2300" s="245"/>
      <c r="M2300" s="245"/>
      <c r="N2300" s="245"/>
      <c r="O2300" s="245"/>
      <c r="P2300" s="245"/>
      <c r="Q2300" s="246"/>
      <c r="R2300" s="233"/>
      <c r="S2300" s="234" t="e">
        <f>IF(C2300="",NA(),MATCH($B2300&amp;$C2300,'Smelter Reference List'!$J:$J,0))</f>
        <v>#N/A</v>
      </c>
      <c r="T2300" s="235"/>
      <c r="U2300" s="235">
        <f t="shared" ca="1" si="70"/>
        <v>0</v>
      </c>
      <c r="V2300" s="235"/>
      <c r="W2300" s="235"/>
      <c r="Y2300" s="228" t="str">
        <f t="shared" si="71"/>
        <v/>
      </c>
    </row>
    <row r="2301" spans="1:25" s="228" customFormat="1" ht="20.25">
      <c r="A2301" s="257"/>
      <c r="B2301" s="232" t="str">
        <f>IF(LEN(A2301)=0,"",INDEX('Smelter Reference List'!$A:$A,MATCH($A2301,'Smelter Reference List'!$E:$E,0)))</f>
        <v/>
      </c>
      <c r="C2301" s="297" t="str">
        <f>IF(LEN(A2301)=0,"",INDEX('Smelter Reference List'!$C:$C,MATCH($A2301,'Smelter Reference List'!$E:$E,0)))</f>
        <v/>
      </c>
      <c r="D2301" s="161" t="str">
        <f ca="1">IF(ISERROR($S2301),"",OFFSET('Smelter Reference List'!$C$4,$S2301-4,0)&amp;"")</f>
        <v/>
      </c>
      <c r="E2301" s="161" t="str">
        <f ca="1">IF(ISERROR($S2301),"",OFFSET('Smelter Reference List'!$D$4,$S2301-4,0)&amp;"")</f>
        <v/>
      </c>
      <c r="F2301" s="161" t="str">
        <f ca="1">IF(ISERROR($S2301),"",OFFSET('Smelter Reference List'!$E$4,$S2301-4,0))</f>
        <v/>
      </c>
      <c r="G2301" s="161" t="str">
        <f ca="1">IF(C2301=$U$4,"Enter smelter details", IF(ISERROR($S2301),"",OFFSET('Smelter Reference List'!$F$4,$S2301-4,0)))</f>
        <v/>
      </c>
      <c r="H2301" s="247" t="str">
        <f ca="1">IF(ISERROR($S2301),"",OFFSET('Smelter Reference List'!$G$4,$S2301-4,0))</f>
        <v/>
      </c>
      <c r="I2301" s="248" t="str">
        <f ca="1">IF(ISERROR($S2301),"",OFFSET('Smelter Reference List'!$H$4,$S2301-4,0))</f>
        <v/>
      </c>
      <c r="J2301" s="248" t="str">
        <f ca="1">IF(ISERROR($S2301),"",OFFSET('Smelter Reference List'!$I$4,$S2301-4,0))</f>
        <v/>
      </c>
      <c r="K2301" s="245"/>
      <c r="L2301" s="245"/>
      <c r="M2301" s="245"/>
      <c r="N2301" s="245"/>
      <c r="O2301" s="245"/>
      <c r="P2301" s="245"/>
      <c r="Q2301" s="246"/>
      <c r="R2301" s="233"/>
      <c r="S2301" s="234" t="e">
        <f>IF(C2301="",NA(),MATCH($B2301&amp;$C2301,'Smelter Reference List'!$J:$J,0))</f>
        <v>#N/A</v>
      </c>
      <c r="T2301" s="235"/>
      <c r="U2301" s="235">
        <f t="shared" ca="1" si="70"/>
        <v>0</v>
      </c>
      <c r="V2301" s="235"/>
      <c r="W2301" s="235"/>
      <c r="Y2301" s="228" t="str">
        <f t="shared" si="71"/>
        <v/>
      </c>
    </row>
    <row r="2302" spans="1:25" s="228" customFormat="1" ht="20.25">
      <c r="A2302" s="257"/>
      <c r="B2302" s="232" t="str">
        <f>IF(LEN(A2302)=0,"",INDEX('Smelter Reference List'!$A:$A,MATCH($A2302,'Smelter Reference List'!$E:$E,0)))</f>
        <v/>
      </c>
      <c r="C2302" s="297" t="str">
        <f>IF(LEN(A2302)=0,"",INDEX('Smelter Reference List'!$C:$C,MATCH($A2302,'Smelter Reference List'!$E:$E,0)))</f>
        <v/>
      </c>
      <c r="D2302" s="161" t="str">
        <f ca="1">IF(ISERROR($S2302),"",OFFSET('Smelter Reference List'!$C$4,$S2302-4,0)&amp;"")</f>
        <v/>
      </c>
      <c r="E2302" s="161" t="str">
        <f ca="1">IF(ISERROR($S2302),"",OFFSET('Smelter Reference List'!$D$4,$S2302-4,0)&amp;"")</f>
        <v/>
      </c>
      <c r="F2302" s="161" t="str">
        <f ca="1">IF(ISERROR($S2302),"",OFFSET('Smelter Reference List'!$E$4,$S2302-4,0))</f>
        <v/>
      </c>
      <c r="G2302" s="161" t="str">
        <f ca="1">IF(C2302=$U$4,"Enter smelter details", IF(ISERROR($S2302),"",OFFSET('Smelter Reference List'!$F$4,$S2302-4,0)))</f>
        <v/>
      </c>
      <c r="H2302" s="247" t="str">
        <f ca="1">IF(ISERROR($S2302),"",OFFSET('Smelter Reference List'!$G$4,$S2302-4,0))</f>
        <v/>
      </c>
      <c r="I2302" s="248" t="str">
        <f ca="1">IF(ISERROR($S2302),"",OFFSET('Smelter Reference List'!$H$4,$S2302-4,0))</f>
        <v/>
      </c>
      <c r="J2302" s="248" t="str">
        <f ca="1">IF(ISERROR($S2302),"",OFFSET('Smelter Reference List'!$I$4,$S2302-4,0))</f>
        <v/>
      </c>
      <c r="K2302" s="245"/>
      <c r="L2302" s="245"/>
      <c r="M2302" s="245"/>
      <c r="N2302" s="245"/>
      <c r="O2302" s="245"/>
      <c r="P2302" s="245"/>
      <c r="Q2302" s="246"/>
      <c r="R2302" s="233"/>
      <c r="S2302" s="234" t="e">
        <f>IF(C2302="",NA(),MATCH($B2302&amp;$C2302,'Smelter Reference List'!$J:$J,0))</f>
        <v>#N/A</v>
      </c>
      <c r="T2302" s="235"/>
      <c r="U2302" s="235">
        <f t="shared" ca="1" si="70"/>
        <v>0</v>
      </c>
      <c r="V2302" s="235"/>
      <c r="W2302" s="235"/>
      <c r="Y2302" s="228" t="str">
        <f t="shared" si="71"/>
        <v/>
      </c>
    </row>
    <row r="2303" spans="1:25" s="228" customFormat="1" ht="20.25">
      <c r="A2303" s="257"/>
      <c r="B2303" s="232" t="str">
        <f>IF(LEN(A2303)=0,"",INDEX('Smelter Reference List'!$A:$A,MATCH($A2303,'Smelter Reference List'!$E:$E,0)))</f>
        <v/>
      </c>
      <c r="C2303" s="297" t="str">
        <f>IF(LEN(A2303)=0,"",INDEX('Smelter Reference List'!$C:$C,MATCH($A2303,'Smelter Reference List'!$E:$E,0)))</f>
        <v/>
      </c>
      <c r="D2303" s="161" t="str">
        <f ca="1">IF(ISERROR($S2303),"",OFFSET('Smelter Reference List'!$C$4,$S2303-4,0)&amp;"")</f>
        <v/>
      </c>
      <c r="E2303" s="161" t="str">
        <f ca="1">IF(ISERROR($S2303),"",OFFSET('Smelter Reference List'!$D$4,$S2303-4,0)&amp;"")</f>
        <v/>
      </c>
      <c r="F2303" s="161" t="str">
        <f ca="1">IF(ISERROR($S2303),"",OFFSET('Smelter Reference List'!$E$4,$S2303-4,0))</f>
        <v/>
      </c>
      <c r="G2303" s="161" t="str">
        <f ca="1">IF(C2303=$U$4,"Enter smelter details", IF(ISERROR($S2303),"",OFFSET('Smelter Reference List'!$F$4,$S2303-4,0)))</f>
        <v/>
      </c>
      <c r="H2303" s="247" t="str">
        <f ca="1">IF(ISERROR($S2303),"",OFFSET('Smelter Reference List'!$G$4,$S2303-4,0))</f>
        <v/>
      </c>
      <c r="I2303" s="248" t="str">
        <f ca="1">IF(ISERROR($S2303),"",OFFSET('Smelter Reference List'!$H$4,$S2303-4,0))</f>
        <v/>
      </c>
      <c r="J2303" s="248" t="str">
        <f ca="1">IF(ISERROR($S2303),"",OFFSET('Smelter Reference List'!$I$4,$S2303-4,0))</f>
        <v/>
      </c>
      <c r="K2303" s="245"/>
      <c r="L2303" s="245"/>
      <c r="M2303" s="245"/>
      <c r="N2303" s="245"/>
      <c r="O2303" s="245"/>
      <c r="P2303" s="245"/>
      <c r="Q2303" s="246"/>
      <c r="R2303" s="233"/>
      <c r="S2303" s="234" t="e">
        <f>IF(C2303="",NA(),MATCH($B2303&amp;$C2303,'Smelter Reference List'!$J:$J,0))</f>
        <v>#N/A</v>
      </c>
      <c r="T2303" s="235"/>
      <c r="U2303" s="235">
        <f t="shared" ca="1" si="70"/>
        <v>0</v>
      </c>
      <c r="V2303" s="235"/>
      <c r="W2303" s="235"/>
      <c r="Y2303" s="228" t="str">
        <f t="shared" si="71"/>
        <v/>
      </c>
    </row>
    <row r="2304" spans="1:25" s="228" customFormat="1" ht="20.25">
      <c r="A2304" s="257"/>
      <c r="B2304" s="232" t="str">
        <f>IF(LEN(A2304)=0,"",INDEX('Smelter Reference List'!$A:$A,MATCH($A2304,'Smelter Reference List'!$E:$E,0)))</f>
        <v/>
      </c>
      <c r="C2304" s="297" t="str">
        <f>IF(LEN(A2304)=0,"",INDEX('Smelter Reference List'!$C:$C,MATCH($A2304,'Smelter Reference List'!$E:$E,0)))</f>
        <v/>
      </c>
      <c r="D2304" s="161" t="str">
        <f ca="1">IF(ISERROR($S2304),"",OFFSET('Smelter Reference List'!$C$4,$S2304-4,0)&amp;"")</f>
        <v/>
      </c>
      <c r="E2304" s="161" t="str">
        <f ca="1">IF(ISERROR($S2304),"",OFFSET('Smelter Reference List'!$D$4,$S2304-4,0)&amp;"")</f>
        <v/>
      </c>
      <c r="F2304" s="161" t="str">
        <f ca="1">IF(ISERROR($S2304),"",OFFSET('Smelter Reference List'!$E$4,$S2304-4,0))</f>
        <v/>
      </c>
      <c r="G2304" s="161" t="str">
        <f ca="1">IF(C2304=$U$4,"Enter smelter details", IF(ISERROR($S2304),"",OFFSET('Smelter Reference List'!$F$4,$S2304-4,0)))</f>
        <v/>
      </c>
      <c r="H2304" s="247" t="str">
        <f ca="1">IF(ISERROR($S2304),"",OFFSET('Smelter Reference List'!$G$4,$S2304-4,0))</f>
        <v/>
      </c>
      <c r="I2304" s="248" t="str">
        <f ca="1">IF(ISERROR($S2304),"",OFFSET('Smelter Reference List'!$H$4,$S2304-4,0))</f>
        <v/>
      </c>
      <c r="J2304" s="248" t="str">
        <f ca="1">IF(ISERROR($S2304),"",OFFSET('Smelter Reference List'!$I$4,$S2304-4,0))</f>
        <v/>
      </c>
      <c r="K2304" s="245"/>
      <c r="L2304" s="245"/>
      <c r="M2304" s="245"/>
      <c r="N2304" s="245"/>
      <c r="O2304" s="245"/>
      <c r="P2304" s="245"/>
      <c r="Q2304" s="246"/>
      <c r="R2304" s="233"/>
      <c r="S2304" s="234" t="e">
        <f>IF(C2304="",NA(),MATCH($B2304&amp;$C2304,'Smelter Reference List'!$J:$J,0))</f>
        <v>#N/A</v>
      </c>
      <c r="T2304" s="235"/>
      <c r="U2304" s="235">
        <f t="shared" ca="1" si="70"/>
        <v>0</v>
      </c>
      <c r="V2304" s="235"/>
      <c r="W2304" s="235"/>
      <c r="Y2304" s="228" t="str">
        <f t="shared" si="71"/>
        <v/>
      </c>
    </row>
    <row r="2305" spans="1:25" s="228" customFormat="1" ht="20.25">
      <c r="A2305" s="257"/>
      <c r="B2305" s="232" t="str">
        <f>IF(LEN(A2305)=0,"",INDEX('Smelter Reference List'!$A:$A,MATCH($A2305,'Smelter Reference List'!$E:$E,0)))</f>
        <v/>
      </c>
      <c r="C2305" s="297" t="str">
        <f>IF(LEN(A2305)=0,"",INDEX('Smelter Reference List'!$C:$C,MATCH($A2305,'Smelter Reference List'!$E:$E,0)))</f>
        <v/>
      </c>
      <c r="D2305" s="161" t="str">
        <f ca="1">IF(ISERROR($S2305),"",OFFSET('Smelter Reference List'!$C$4,$S2305-4,0)&amp;"")</f>
        <v/>
      </c>
      <c r="E2305" s="161" t="str">
        <f ca="1">IF(ISERROR($S2305),"",OFFSET('Smelter Reference List'!$D$4,$S2305-4,0)&amp;"")</f>
        <v/>
      </c>
      <c r="F2305" s="161" t="str">
        <f ca="1">IF(ISERROR($S2305),"",OFFSET('Smelter Reference List'!$E$4,$S2305-4,0))</f>
        <v/>
      </c>
      <c r="G2305" s="161" t="str">
        <f ca="1">IF(C2305=$U$4,"Enter smelter details", IF(ISERROR($S2305),"",OFFSET('Smelter Reference List'!$F$4,$S2305-4,0)))</f>
        <v/>
      </c>
      <c r="H2305" s="247" t="str">
        <f ca="1">IF(ISERROR($S2305),"",OFFSET('Smelter Reference List'!$G$4,$S2305-4,0))</f>
        <v/>
      </c>
      <c r="I2305" s="248" t="str">
        <f ca="1">IF(ISERROR($S2305),"",OFFSET('Smelter Reference List'!$H$4,$S2305-4,0))</f>
        <v/>
      </c>
      <c r="J2305" s="248" t="str">
        <f ca="1">IF(ISERROR($S2305),"",OFFSET('Smelter Reference List'!$I$4,$S2305-4,0))</f>
        <v/>
      </c>
      <c r="K2305" s="245"/>
      <c r="L2305" s="245"/>
      <c r="M2305" s="245"/>
      <c r="N2305" s="245"/>
      <c r="O2305" s="245"/>
      <c r="P2305" s="245"/>
      <c r="Q2305" s="246"/>
      <c r="R2305" s="233"/>
      <c r="S2305" s="234" t="e">
        <f>IF(C2305="",NA(),MATCH($B2305&amp;$C2305,'Smelter Reference List'!$J:$J,0))</f>
        <v>#N/A</v>
      </c>
      <c r="T2305" s="235"/>
      <c r="U2305" s="235">
        <f t="shared" ca="1" si="70"/>
        <v>0</v>
      </c>
      <c r="V2305" s="235"/>
      <c r="W2305" s="235"/>
      <c r="Y2305" s="228" t="str">
        <f t="shared" si="71"/>
        <v/>
      </c>
    </row>
    <row r="2306" spans="1:25" s="228" customFormat="1" ht="20.25">
      <c r="A2306" s="257"/>
      <c r="B2306" s="232" t="str">
        <f>IF(LEN(A2306)=0,"",INDEX('Smelter Reference List'!$A:$A,MATCH($A2306,'Smelter Reference List'!$E:$E,0)))</f>
        <v/>
      </c>
      <c r="C2306" s="297" t="str">
        <f>IF(LEN(A2306)=0,"",INDEX('Smelter Reference List'!$C:$C,MATCH($A2306,'Smelter Reference List'!$E:$E,0)))</f>
        <v/>
      </c>
      <c r="D2306" s="161" t="str">
        <f ca="1">IF(ISERROR($S2306),"",OFFSET('Smelter Reference List'!$C$4,$S2306-4,0)&amp;"")</f>
        <v/>
      </c>
      <c r="E2306" s="161" t="str">
        <f ca="1">IF(ISERROR($S2306),"",OFFSET('Smelter Reference List'!$D$4,$S2306-4,0)&amp;"")</f>
        <v/>
      </c>
      <c r="F2306" s="161" t="str">
        <f ca="1">IF(ISERROR($S2306),"",OFFSET('Smelter Reference List'!$E$4,$S2306-4,0))</f>
        <v/>
      </c>
      <c r="G2306" s="161" t="str">
        <f ca="1">IF(C2306=$U$4,"Enter smelter details", IF(ISERROR($S2306),"",OFFSET('Smelter Reference List'!$F$4,$S2306-4,0)))</f>
        <v/>
      </c>
      <c r="H2306" s="247" t="str">
        <f ca="1">IF(ISERROR($S2306),"",OFFSET('Smelter Reference List'!$G$4,$S2306-4,0))</f>
        <v/>
      </c>
      <c r="I2306" s="248" t="str">
        <f ca="1">IF(ISERROR($S2306),"",OFFSET('Smelter Reference List'!$H$4,$S2306-4,0))</f>
        <v/>
      </c>
      <c r="J2306" s="248" t="str">
        <f ca="1">IF(ISERROR($S2306),"",OFFSET('Smelter Reference List'!$I$4,$S2306-4,0))</f>
        <v/>
      </c>
      <c r="K2306" s="245"/>
      <c r="L2306" s="245"/>
      <c r="M2306" s="245"/>
      <c r="N2306" s="245"/>
      <c r="O2306" s="245"/>
      <c r="P2306" s="245"/>
      <c r="Q2306" s="246"/>
      <c r="R2306" s="233"/>
      <c r="S2306" s="234" t="e">
        <f>IF(C2306="",NA(),MATCH($B2306&amp;$C2306,'Smelter Reference List'!$J:$J,0))</f>
        <v>#N/A</v>
      </c>
      <c r="T2306" s="235"/>
      <c r="U2306" s="235">
        <f t="shared" ca="1" si="70"/>
        <v>0</v>
      </c>
      <c r="V2306" s="235"/>
      <c r="W2306" s="235"/>
      <c r="Y2306" s="228" t="str">
        <f t="shared" si="71"/>
        <v/>
      </c>
    </row>
    <row r="2307" spans="1:25" s="228" customFormat="1" ht="20.25">
      <c r="A2307" s="257"/>
      <c r="B2307" s="232" t="str">
        <f>IF(LEN(A2307)=0,"",INDEX('Smelter Reference List'!$A:$A,MATCH($A2307,'Smelter Reference List'!$E:$E,0)))</f>
        <v/>
      </c>
      <c r="C2307" s="297" t="str">
        <f>IF(LEN(A2307)=0,"",INDEX('Smelter Reference List'!$C:$C,MATCH($A2307,'Smelter Reference List'!$E:$E,0)))</f>
        <v/>
      </c>
      <c r="D2307" s="161" t="str">
        <f ca="1">IF(ISERROR($S2307),"",OFFSET('Smelter Reference List'!$C$4,$S2307-4,0)&amp;"")</f>
        <v/>
      </c>
      <c r="E2307" s="161" t="str">
        <f ca="1">IF(ISERROR($S2307),"",OFFSET('Smelter Reference List'!$D$4,$S2307-4,0)&amp;"")</f>
        <v/>
      </c>
      <c r="F2307" s="161" t="str">
        <f ca="1">IF(ISERROR($S2307),"",OFFSET('Smelter Reference List'!$E$4,$S2307-4,0))</f>
        <v/>
      </c>
      <c r="G2307" s="161" t="str">
        <f ca="1">IF(C2307=$U$4,"Enter smelter details", IF(ISERROR($S2307),"",OFFSET('Smelter Reference List'!$F$4,$S2307-4,0)))</f>
        <v/>
      </c>
      <c r="H2307" s="247" t="str">
        <f ca="1">IF(ISERROR($S2307),"",OFFSET('Smelter Reference List'!$G$4,$S2307-4,0))</f>
        <v/>
      </c>
      <c r="I2307" s="248" t="str">
        <f ca="1">IF(ISERROR($S2307),"",OFFSET('Smelter Reference List'!$H$4,$S2307-4,0))</f>
        <v/>
      </c>
      <c r="J2307" s="248" t="str">
        <f ca="1">IF(ISERROR($S2307),"",OFFSET('Smelter Reference List'!$I$4,$S2307-4,0))</f>
        <v/>
      </c>
      <c r="K2307" s="245"/>
      <c r="L2307" s="245"/>
      <c r="M2307" s="245"/>
      <c r="N2307" s="245"/>
      <c r="O2307" s="245"/>
      <c r="P2307" s="245"/>
      <c r="Q2307" s="246"/>
      <c r="R2307" s="233"/>
      <c r="S2307" s="234" t="e">
        <f>IF(C2307="",NA(),MATCH($B2307&amp;$C2307,'Smelter Reference List'!$J:$J,0))</f>
        <v>#N/A</v>
      </c>
      <c r="T2307" s="235"/>
      <c r="U2307" s="235">
        <f t="shared" ca="1" si="70"/>
        <v>0</v>
      </c>
      <c r="V2307" s="235"/>
      <c r="W2307" s="235"/>
      <c r="Y2307" s="228" t="str">
        <f t="shared" si="71"/>
        <v/>
      </c>
    </row>
    <row r="2308" spans="1:25" s="228" customFormat="1" ht="20.25">
      <c r="A2308" s="257"/>
      <c r="B2308" s="232" t="str">
        <f>IF(LEN(A2308)=0,"",INDEX('Smelter Reference List'!$A:$A,MATCH($A2308,'Smelter Reference List'!$E:$E,0)))</f>
        <v/>
      </c>
      <c r="C2308" s="297" t="str">
        <f>IF(LEN(A2308)=0,"",INDEX('Smelter Reference List'!$C:$C,MATCH($A2308,'Smelter Reference List'!$E:$E,0)))</f>
        <v/>
      </c>
      <c r="D2308" s="161" t="str">
        <f ca="1">IF(ISERROR($S2308),"",OFFSET('Smelter Reference List'!$C$4,$S2308-4,0)&amp;"")</f>
        <v/>
      </c>
      <c r="E2308" s="161" t="str">
        <f ca="1">IF(ISERROR($S2308),"",OFFSET('Smelter Reference List'!$D$4,$S2308-4,0)&amp;"")</f>
        <v/>
      </c>
      <c r="F2308" s="161" t="str">
        <f ca="1">IF(ISERROR($S2308),"",OFFSET('Smelter Reference List'!$E$4,$S2308-4,0))</f>
        <v/>
      </c>
      <c r="G2308" s="161" t="str">
        <f ca="1">IF(C2308=$U$4,"Enter smelter details", IF(ISERROR($S2308),"",OFFSET('Smelter Reference List'!$F$4,$S2308-4,0)))</f>
        <v/>
      </c>
      <c r="H2308" s="247" t="str">
        <f ca="1">IF(ISERROR($S2308),"",OFFSET('Smelter Reference List'!$G$4,$S2308-4,0))</f>
        <v/>
      </c>
      <c r="I2308" s="248" t="str">
        <f ca="1">IF(ISERROR($S2308),"",OFFSET('Smelter Reference List'!$H$4,$S2308-4,0))</f>
        <v/>
      </c>
      <c r="J2308" s="248" t="str">
        <f ca="1">IF(ISERROR($S2308),"",OFFSET('Smelter Reference List'!$I$4,$S2308-4,0))</f>
        <v/>
      </c>
      <c r="K2308" s="245"/>
      <c r="L2308" s="245"/>
      <c r="M2308" s="245"/>
      <c r="N2308" s="245"/>
      <c r="O2308" s="245"/>
      <c r="P2308" s="245"/>
      <c r="Q2308" s="246"/>
      <c r="R2308" s="233"/>
      <c r="S2308" s="234" t="e">
        <f>IF(C2308="",NA(),MATCH($B2308&amp;$C2308,'Smelter Reference List'!$J:$J,0))</f>
        <v>#N/A</v>
      </c>
      <c r="T2308" s="235"/>
      <c r="U2308" s="235">
        <f t="shared" ca="1" si="70"/>
        <v>0</v>
      </c>
      <c r="V2308" s="235"/>
      <c r="W2308" s="235"/>
      <c r="Y2308" s="228" t="str">
        <f t="shared" si="71"/>
        <v/>
      </c>
    </row>
    <row r="2309" spans="1:25" s="228" customFormat="1" ht="20.25">
      <c r="A2309" s="257"/>
      <c r="B2309" s="232" t="str">
        <f>IF(LEN(A2309)=0,"",INDEX('Smelter Reference List'!$A:$A,MATCH($A2309,'Smelter Reference List'!$E:$E,0)))</f>
        <v/>
      </c>
      <c r="C2309" s="297" t="str">
        <f>IF(LEN(A2309)=0,"",INDEX('Smelter Reference List'!$C:$C,MATCH($A2309,'Smelter Reference List'!$E:$E,0)))</f>
        <v/>
      </c>
      <c r="D2309" s="161" t="str">
        <f ca="1">IF(ISERROR($S2309),"",OFFSET('Smelter Reference List'!$C$4,$S2309-4,0)&amp;"")</f>
        <v/>
      </c>
      <c r="E2309" s="161" t="str">
        <f ca="1">IF(ISERROR($S2309),"",OFFSET('Smelter Reference List'!$D$4,$S2309-4,0)&amp;"")</f>
        <v/>
      </c>
      <c r="F2309" s="161" t="str">
        <f ca="1">IF(ISERROR($S2309),"",OFFSET('Smelter Reference List'!$E$4,$S2309-4,0))</f>
        <v/>
      </c>
      <c r="G2309" s="161" t="str">
        <f ca="1">IF(C2309=$U$4,"Enter smelter details", IF(ISERROR($S2309),"",OFFSET('Smelter Reference List'!$F$4,$S2309-4,0)))</f>
        <v/>
      </c>
      <c r="H2309" s="247" t="str">
        <f ca="1">IF(ISERROR($S2309),"",OFFSET('Smelter Reference List'!$G$4,$S2309-4,0))</f>
        <v/>
      </c>
      <c r="I2309" s="248" t="str">
        <f ca="1">IF(ISERROR($S2309),"",OFFSET('Smelter Reference List'!$H$4,$S2309-4,0))</f>
        <v/>
      </c>
      <c r="J2309" s="248" t="str">
        <f ca="1">IF(ISERROR($S2309),"",OFFSET('Smelter Reference List'!$I$4,$S2309-4,0))</f>
        <v/>
      </c>
      <c r="K2309" s="245"/>
      <c r="L2309" s="245"/>
      <c r="M2309" s="245"/>
      <c r="N2309" s="245"/>
      <c r="O2309" s="245"/>
      <c r="P2309" s="245"/>
      <c r="Q2309" s="246"/>
      <c r="R2309" s="233"/>
      <c r="S2309" s="234" t="e">
        <f>IF(C2309="",NA(),MATCH($B2309&amp;$C2309,'Smelter Reference List'!$J:$J,0))</f>
        <v>#N/A</v>
      </c>
      <c r="T2309" s="235"/>
      <c r="U2309" s="235">
        <f t="shared" ca="1" si="70"/>
        <v>0</v>
      </c>
      <c r="V2309" s="235"/>
      <c r="W2309" s="235"/>
      <c r="Y2309" s="228" t="str">
        <f t="shared" si="71"/>
        <v/>
      </c>
    </row>
    <row r="2310" spans="1:25" s="228" customFormat="1" ht="20.25">
      <c r="A2310" s="257"/>
      <c r="B2310" s="232" t="str">
        <f>IF(LEN(A2310)=0,"",INDEX('Smelter Reference List'!$A:$A,MATCH($A2310,'Smelter Reference List'!$E:$E,0)))</f>
        <v/>
      </c>
      <c r="C2310" s="297" t="str">
        <f>IF(LEN(A2310)=0,"",INDEX('Smelter Reference List'!$C:$C,MATCH($A2310,'Smelter Reference List'!$E:$E,0)))</f>
        <v/>
      </c>
      <c r="D2310" s="161" t="str">
        <f ca="1">IF(ISERROR($S2310),"",OFFSET('Smelter Reference List'!$C$4,$S2310-4,0)&amp;"")</f>
        <v/>
      </c>
      <c r="E2310" s="161" t="str">
        <f ca="1">IF(ISERROR($S2310),"",OFFSET('Smelter Reference List'!$D$4,$S2310-4,0)&amp;"")</f>
        <v/>
      </c>
      <c r="F2310" s="161" t="str">
        <f ca="1">IF(ISERROR($S2310),"",OFFSET('Smelter Reference List'!$E$4,$S2310-4,0))</f>
        <v/>
      </c>
      <c r="G2310" s="161" t="str">
        <f ca="1">IF(C2310=$U$4,"Enter smelter details", IF(ISERROR($S2310),"",OFFSET('Smelter Reference List'!$F$4,$S2310-4,0)))</f>
        <v/>
      </c>
      <c r="H2310" s="247" t="str">
        <f ca="1">IF(ISERROR($S2310),"",OFFSET('Smelter Reference List'!$G$4,$S2310-4,0))</f>
        <v/>
      </c>
      <c r="I2310" s="248" t="str">
        <f ca="1">IF(ISERROR($S2310),"",OFFSET('Smelter Reference List'!$H$4,$S2310-4,0))</f>
        <v/>
      </c>
      <c r="J2310" s="248" t="str">
        <f ca="1">IF(ISERROR($S2310),"",OFFSET('Smelter Reference List'!$I$4,$S2310-4,0))</f>
        <v/>
      </c>
      <c r="K2310" s="245"/>
      <c r="L2310" s="245"/>
      <c r="M2310" s="245"/>
      <c r="N2310" s="245"/>
      <c r="O2310" s="245"/>
      <c r="P2310" s="245"/>
      <c r="Q2310" s="246"/>
      <c r="R2310" s="233"/>
      <c r="S2310" s="234" t="e">
        <f>IF(C2310="",NA(),MATCH($B2310&amp;$C2310,'Smelter Reference List'!$J:$J,0))</f>
        <v>#N/A</v>
      </c>
      <c r="T2310" s="235"/>
      <c r="U2310" s="235">
        <f t="shared" ref="U2310:U2373" ca="1" si="72">IF(AND(C2310="Smelter not listed",OR(LEN(D2310)=0,LEN(E2310)=0)),1,0)</f>
        <v>0</v>
      </c>
      <c r="V2310" s="235"/>
      <c r="W2310" s="235"/>
      <c r="Y2310" s="228" t="str">
        <f t="shared" ref="Y2310:Y2373" si="73">B2310&amp;C2310</f>
        <v/>
      </c>
    </row>
    <row r="2311" spans="1:25" s="228" customFormat="1" ht="20.25">
      <c r="A2311" s="257"/>
      <c r="B2311" s="232" t="str">
        <f>IF(LEN(A2311)=0,"",INDEX('Smelter Reference List'!$A:$A,MATCH($A2311,'Smelter Reference List'!$E:$E,0)))</f>
        <v/>
      </c>
      <c r="C2311" s="297" t="str">
        <f>IF(LEN(A2311)=0,"",INDEX('Smelter Reference List'!$C:$C,MATCH($A2311,'Smelter Reference List'!$E:$E,0)))</f>
        <v/>
      </c>
      <c r="D2311" s="161" t="str">
        <f ca="1">IF(ISERROR($S2311),"",OFFSET('Smelter Reference List'!$C$4,$S2311-4,0)&amp;"")</f>
        <v/>
      </c>
      <c r="E2311" s="161" t="str">
        <f ca="1">IF(ISERROR($S2311),"",OFFSET('Smelter Reference List'!$D$4,$S2311-4,0)&amp;"")</f>
        <v/>
      </c>
      <c r="F2311" s="161" t="str">
        <f ca="1">IF(ISERROR($S2311),"",OFFSET('Smelter Reference List'!$E$4,$S2311-4,0))</f>
        <v/>
      </c>
      <c r="G2311" s="161" t="str">
        <f ca="1">IF(C2311=$U$4,"Enter smelter details", IF(ISERROR($S2311),"",OFFSET('Smelter Reference List'!$F$4,$S2311-4,0)))</f>
        <v/>
      </c>
      <c r="H2311" s="247" t="str">
        <f ca="1">IF(ISERROR($S2311),"",OFFSET('Smelter Reference List'!$G$4,$S2311-4,0))</f>
        <v/>
      </c>
      <c r="I2311" s="248" t="str">
        <f ca="1">IF(ISERROR($S2311),"",OFFSET('Smelter Reference List'!$H$4,$S2311-4,0))</f>
        <v/>
      </c>
      <c r="J2311" s="248" t="str">
        <f ca="1">IF(ISERROR($S2311),"",OFFSET('Smelter Reference List'!$I$4,$S2311-4,0))</f>
        <v/>
      </c>
      <c r="K2311" s="245"/>
      <c r="L2311" s="245"/>
      <c r="M2311" s="245"/>
      <c r="N2311" s="245"/>
      <c r="O2311" s="245"/>
      <c r="P2311" s="245"/>
      <c r="Q2311" s="246"/>
      <c r="R2311" s="233"/>
      <c r="S2311" s="234" t="e">
        <f>IF(C2311="",NA(),MATCH($B2311&amp;$C2311,'Smelter Reference List'!$J:$J,0))</f>
        <v>#N/A</v>
      </c>
      <c r="T2311" s="235"/>
      <c r="U2311" s="235">
        <f t="shared" ca="1" si="72"/>
        <v>0</v>
      </c>
      <c r="V2311" s="235"/>
      <c r="W2311" s="235"/>
      <c r="Y2311" s="228" t="str">
        <f t="shared" si="73"/>
        <v/>
      </c>
    </row>
    <row r="2312" spans="1:25" s="228" customFormat="1" ht="20.25">
      <c r="A2312" s="257"/>
      <c r="B2312" s="232" t="str">
        <f>IF(LEN(A2312)=0,"",INDEX('Smelter Reference List'!$A:$A,MATCH($A2312,'Smelter Reference List'!$E:$E,0)))</f>
        <v/>
      </c>
      <c r="C2312" s="297" t="str">
        <f>IF(LEN(A2312)=0,"",INDEX('Smelter Reference List'!$C:$C,MATCH($A2312,'Smelter Reference List'!$E:$E,0)))</f>
        <v/>
      </c>
      <c r="D2312" s="161" t="str">
        <f ca="1">IF(ISERROR($S2312),"",OFFSET('Smelter Reference List'!$C$4,$S2312-4,0)&amp;"")</f>
        <v/>
      </c>
      <c r="E2312" s="161" t="str">
        <f ca="1">IF(ISERROR($S2312),"",OFFSET('Smelter Reference List'!$D$4,$S2312-4,0)&amp;"")</f>
        <v/>
      </c>
      <c r="F2312" s="161" t="str">
        <f ca="1">IF(ISERROR($S2312),"",OFFSET('Smelter Reference List'!$E$4,$S2312-4,0))</f>
        <v/>
      </c>
      <c r="G2312" s="161" t="str">
        <f ca="1">IF(C2312=$U$4,"Enter smelter details", IF(ISERROR($S2312),"",OFFSET('Smelter Reference List'!$F$4,$S2312-4,0)))</f>
        <v/>
      </c>
      <c r="H2312" s="247" t="str">
        <f ca="1">IF(ISERROR($S2312),"",OFFSET('Smelter Reference List'!$G$4,$S2312-4,0))</f>
        <v/>
      </c>
      <c r="I2312" s="248" t="str">
        <f ca="1">IF(ISERROR($S2312),"",OFFSET('Smelter Reference List'!$H$4,$S2312-4,0))</f>
        <v/>
      </c>
      <c r="J2312" s="248" t="str">
        <f ca="1">IF(ISERROR($S2312),"",OFFSET('Smelter Reference List'!$I$4,$S2312-4,0))</f>
        <v/>
      </c>
      <c r="K2312" s="245"/>
      <c r="L2312" s="245"/>
      <c r="M2312" s="245"/>
      <c r="N2312" s="245"/>
      <c r="O2312" s="245"/>
      <c r="P2312" s="245"/>
      <c r="Q2312" s="246"/>
      <c r="R2312" s="233"/>
      <c r="S2312" s="234" t="e">
        <f>IF(C2312="",NA(),MATCH($B2312&amp;$C2312,'Smelter Reference List'!$J:$J,0))</f>
        <v>#N/A</v>
      </c>
      <c r="T2312" s="235"/>
      <c r="U2312" s="235">
        <f t="shared" ca="1" si="72"/>
        <v>0</v>
      </c>
      <c r="V2312" s="235"/>
      <c r="W2312" s="235"/>
      <c r="Y2312" s="228" t="str">
        <f t="shared" si="73"/>
        <v/>
      </c>
    </row>
    <row r="2313" spans="1:25" s="228" customFormat="1" ht="20.25">
      <c r="A2313" s="257"/>
      <c r="B2313" s="232" t="str">
        <f>IF(LEN(A2313)=0,"",INDEX('Smelter Reference List'!$A:$A,MATCH($A2313,'Smelter Reference List'!$E:$E,0)))</f>
        <v/>
      </c>
      <c r="C2313" s="297" t="str">
        <f>IF(LEN(A2313)=0,"",INDEX('Smelter Reference List'!$C:$C,MATCH($A2313,'Smelter Reference List'!$E:$E,0)))</f>
        <v/>
      </c>
      <c r="D2313" s="161" t="str">
        <f ca="1">IF(ISERROR($S2313),"",OFFSET('Smelter Reference List'!$C$4,$S2313-4,0)&amp;"")</f>
        <v/>
      </c>
      <c r="E2313" s="161" t="str">
        <f ca="1">IF(ISERROR($S2313),"",OFFSET('Smelter Reference List'!$D$4,$S2313-4,0)&amp;"")</f>
        <v/>
      </c>
      <c r="F2313" s="161" t="str">
        <f ca="1">IF(ISERROR($S2313),"",OFFSET('Smelter Reference List'!$E$4,$S2313-4,0))</f>
        <v/>
      </c>
      <c r="G2313" s="161" t="str">
        <f ca="1">IF(C2313=$U$4,"Enter smelter details", IF(ISERROR($S2313),"",OFFSET('Smelter Reference List'!$F$4,$S2313-4,0)))</f>
        <v/>
      </c>
      <c r="H2313" s="247" t="str">
        <f ca="1">IF(ISERROR($S2313),"",OFFSET('Smelter Reference List'!$G$4,$S2313-4,0))</f>
        <v/>
      </c>
      <c r="I2313" s="248" t="str">
        <f ca="1">IF(ISERROR($S2313),"",OFFSET('Smelter Reference List'!$H$4,$S2313-4,0))</f>
        <v/>
      </c>
      <c r="J2313" s="248" t="str">
        <f ca="1">IF(ISERROR($S2313),"",OFFSET('Smelter Reference List'!$I$4,$S2313-4,0))</f>
        <v/>
      </c>
      <c r="K2313" s="245"/>
      <c r="L2313" s="245"/>
      <c r="M2313" s="245"/>
      <c r="N2313" s="245"/>
      <c r="O2313" s="245"/>
      <c r="P2313" s="245"/>
      <c r="Q2313" s="246"/>
      <c r="R2313" s="233"/>
      <c r="S2313" s="234" t="e">
        <f>IF(C2313="",NA(),MATCH($B2313&amp;$C2313,'Smelter Reference List'!$J:$J,0))</f>
        <v>#N/A</v>
      </c>
      <c r="T2313" s="235"/>
      <c r="U2313" s="235">
        <f t="shared" ca="1" si="72"/>
        <v>0</v>
      </c>
      <c r="V2313" s="235"/>
      <c r="W2313" s="235"/>
      <c r="Y2313" s="228" t="str">
        <f t="shared" si="73"/>
        <v/>
      </c>
    </row>
    <row r="2314" spans="1:25" s="228" customFormat="1" ht="20.25">
      <c r="A2314" s="257"/>
      <c r="B2314" s="232" t="str">
        <f>IF(LEN(A2314)=0,"",INDEX('Smelter Reference List'!$A:$A,MATCH($A2314,'Smelter Reference List'!$E:$E,0)))</f>
        <v/>
      </c>
      <c r="C2314" s="297" t="str">
        <f>IF(LEN(A2314)=0,"",INDEX('Smelter Reference List'!$C:$C,MATCH($A2314,'Smelter Reference List'!$E:$E,0)))</f>
        <v/>
      </c>
      <c r="D2314" s="161" t="str">
        <f ca="1">IF(ISERROR($S2314),"",OFFSET('Smelter Reference List'!$C$4,$S2314-4,0)&amp;"")</f>
        <v/>
      </c>
      <c r="E2314" s="161" t="str">
        <f ca="1">IF(ISERROR($S2314),"",OFFSET('Smelter Reference List'!$D$4,$S2314-4,0)&amp;"")</f>
        <v/>
      </c>
      <c r="F2314" s="161" t="str">
        <f ca="1">IF(ISERROR($S2314),"",OFFSET('Smelter Reference List'!$E$4,$S2314-4,0))</f>
        <v/>
      </c>
      <c r="G2314" s="161" t="str">
        <f ca="1">IF(C2314=$U$4,"Enter smelter details", IF(ISERROR($S2314),"",OFFSET('Smelter Reference List'!$F$4,$S2314-4,0)))</f>
        <v/>
      </c>
      <c r="H2314" s="247" t="str">
        <f ca="1">IF(ISERROR($S2314),"",OFFSET('Smelter Reference List'!$G$4,$S2314-4,0))</f>
        <v/>
      </c>
      <c r="I2314" s="248" t="str">
        <f ca="1">IF(ISERROR($S2314),"",OFFSET('Smelter Reference List'!$H$4,$S2314-4,0))</f>
        <v/>
      </c>
      <c r="J2314" s="248" t="str">
        <f ca="1">IF(ISERROR($S2314),"",OFFSET('Smelter Reference List'!$I$4,$S2314-4,0))</f>
        <v/>
      </c>
      <c r="K2314" s="245"/>
      <c r="L2314" s="245"/>
      <c r="M2314" s="245"/>
      <c r="N2314" s="245"/>
      <c r="O2314" s="245"/>
      <c r="P2314" s="245"/>
      <c r="Q2314" s="246"/>
      <c r="R2314" s="233"/>
      <c r="S2314" s="234" t="e">
        <f>IF(C2314="",NA(),MATCH($B2314&amp;$C2314,'Smelter Reference List'!$J:$J,0))</f>
        <v>#N/A</v>
      </c>
      <c r="T2314" s="235"/>
      <c r="U2314" s="235">
        <f t="shared" ca="1" si="72"/>
        <v>0</v>
      </c>
      <c r="V2314" s="235"/>
      <c r="W2314" s="235"/>
      <c r="Y2314" s="228" t="str">
        <f t="shared" si="73"/>
        <v/>
      </c>
    </row>
    <row r="2315" spans="1:25" s="228" customFormat="1" ht="20.25">
      <c r="A2315" s="257"/>
      <c r="B2315" s="232" t="str">
        <f>IF(LEN(A2315)=0,"",INDEX('Smelter Reference List'!$A:$A,MATCH($A2315,'Smelter Reference List'!$E:$E,0)))</f>
        <v/>
      </c>
      <c r="C2315" s="297" t="str">
        <f>IF(LEN(A2315)=0,"",INDEX('Smelter Reference List'!$C:$C,MATCH($A2315,'Smelter Reference List'!$E:$E,0)))</f>
        <v/>
      </c>
      <c r="D2315" s="161" t="str">
        <f ca="1">IF(ISERROR($S2315),"",OFFSET('Smelter Reference List'!$C$4,$S2315-4,0)&amp;"")</f>
        <v/>
      </c>
      <c r="E2315" s="161" t="str">
        <f ca="1">IF(ISERROR($S2315),"",OFFSET('Smelter Reference List'!$D$4,$S2315-4,0)&amp;"")</f>
        <v/>
      </c>
      <c r="F2315" s="161" t="str">
        <f ca="1">IF(ISERROR($S2315),"",OFFSET('Smelter Reference List'!$E$4,$S2315-4,0))</f>
        <v/>
      </c>
      <c r="G2315" s="161" t="str">
        <f ca="1">IF(C2315=$U$4,"Enter smelter details", IF(ISERROR($S2315),"",OFFSET('Smelter Reference List'!$F$4,$S2315-4,0)))</f>
        <v/>
      </c>
      <c r="H2315" s="247" t="str">
        <f ca="1">IF(ISERROR($S2315),"",OFFSET('Smelter Reference List'!$G$4,$S2315-4,0))</f>
        <v/>
      </c>
      <c r="I2315" s="248" t="str">
        <f ca="1">IF(ISERROR($S2315),"",OFFSET('Smelter Reference List'!$H$4,$S2315-4,0))</f>
        <v/>
      </c>
      <c r="J2315" s="248" t="str">
        <f ca="1">IF(ISERROR($S2315),"",OFFSET('Smelter Reference List'!$I$4,$S2315-4,0))</f>
        <v/>
      </c>
      <c r="K2315" s="245"/>
      <c r="L2315" s="245"/>
      <c r="M2315" s="245"/>
      <c r="N2315" s="245"/>
      <c r="O2315" s="245"/>
      <c r="P2315" s="245"/>
      <c r="Q2315" s="246"/>
      <c r="R2315" s="233"/>
      <c r="S2315" s="234" t="e">
        <f>IF(C2315="",NA(),MATCH($B2315&amp;$C2315,'Smelter Reference List'!$J:$J,0))</f>
        <v>#N/A</v>
      </c>
      <c r="T2315" s="235"/>
      <c r="U2315" s="235">
        <f t="shared" ca="1" si="72"/>
        <v>0</v>
      </c>
      <c r="V2315" s="235"/>
      <c r="W2315" s="235"/>
      <c r="Y2315" s="228" t="str">
        <f t="shared" si="73"/>
        <v/>
      </c>
    </row>
    <row r="2316" spans="1:25" s="228" customFormat="1" ht="20.25">
      <c r="A2316" s="257"/>
      <c r="B2316" s="232" t="str">
        <f>IF(LEN(A2316)=0,"",INDEX('Smelter Reference List'!$A:$A,MATCH($A2316,'Smelter Reference List'!$E:$E,0)))</f>
        <v/>
      </c>
      <c r="C2316" s="297" t="str">
        <f>IF(LEN(A2316)=0,"",INDEX('Smelter Reference List'!$C:$C,MATCH($A2316,'Smelter Reference List'!$E:$E,0)))</f>
        <v/>
      </c>
      <c r="D2316" s="161" t="str">
        <f ca="1">IF(ISERROR($S2316),"",OFFSET('Smelter Reference List'!$C$4,$S2316-4,0)&amp;"")</f>
        <v/>
      </c>
      <c r="E2316" s="161" t="str">
        <f ca="1">IF(ISERROR($S2316),"",OFFSET('Smelter Reference List'!$D$4,$S2316-4,0)&amp;"")</f>
        <v/>
      </c>
      <c r="F2316" s="161" t="str">
        <f ca="1">IF(ISERROR($S2316),"",OFFSET('Smelter Reference List'!$E$4,$S2316-4,0))</f>
        <v/>
      </c>
      <c r="G2316" s="161" t="str">
        <f ca="1">IF(C2316=$U$4,"Enter smelter details", IF(ISERROR($S2316),"",OFFSET('Smelter Reference List'!$F$4,$S2316-4,0)))</f>
        <v/>
      </c>
      <c r="H2316" s="247" t="str">
        <f ca="1">IF(ISERROR($S2316),"",OFFSET('Smelter Reference List'!$G$4,$S2316-4,0))</f>
        <v/>
      </c>
      <c r="I2316" s="248" t="str">
        <f ca="1">IF(ISERROR($S2316),"",OFFSET('Smelter Reference List'!$H$4,$S2316-4,0))</f>
        <v/>
      </c>
      <c r="J2316" s="248" t="str">
        <f ca="1">IF(ISERROR($S2316),"",OFFSET('Smelter Reference List'!$I$4,$S2316-4,0))</f>
        <v/>
      </c>
      <c r="K2316" s="245"/>
      <c r="L2316" s="245"/>
      <c r="M2316" s="245"/>
      <c r="N2316" s="245"/>
      <c r="O2316" s="245"/>
      <c r="P2316" s="245"/>
      <c r="Q2316" s="246"/>
      <c r="R2316" s="233"/>
      <c r="S2316" s="234" t="e">
        <f>IF(C2316="",NA(),MATCH($B2316&amp;$C2316,'Smelter Reference List'!$J:$J,0))</f>
        <v>#N/A</v>
      </c>
      <c r="T2316" s="235"/>
      <c r="U2316" s="235">
        <f t="shared" ca="1" si="72"/>
        <v>0</v>
      </c>
      <c r="V2316" s="235"/>
      <c r="W2316" s="235"/>
      <c r="Y2316" s="228" t="str">
        <f t="shared" si="73"/>
        <v/>
      </c>
    </row>
    <row r="2317" spans="1:25" s="228" customFormat="1" ht="20.25">
      <c r="A2317" s="257"/>
      <c r="B2317" s="232" t="str">
        <f>IF(LEN(A2317)=0,"",INDEX('Smelter Reference List'!$A:$A,MATCH($A2317,'Smelter Reference List'!$E:$E,0)))</f>
        <v/>
      </c>
      <c r="C2317" s="297" t="str">
        <f>IF(LEN(A2317)=0,"",INDEX('Smelter Reference List'!$C:$C,MATCH($A2317,'Smelter Reference List'!$E:$E,0)))</f>
        <v/>
      </c>
      <c r="D2317" s="161" t="str">
        <f ca="1">IF(ISERROR($S2317),"",OFFSET('Smelter Reference List'!$C$4,$S2317-4,0)&amp;"")</f>
        <v/>
      </c>
      <c r="E2317" s="161" t="str">
        <f ca="1">IF(ISERROR($S2317),"",OFFSET('Smelter Reference List'!$D$4,$S2317-4,0)&amp;"")</f>
        <v/>
      </c>
      <c r="F2317" s="161" t="str">
        <f ca="1">IF(ISERROR($S2317),"",OFFSET('Smelter Reference List'!$E$4,$S2317-4,0))</f>
        <v/>
      </c>
      <c r="G2317" s="161" t="str">
        <f ca="1">IF(C2317=$U$4,"Enter smelter details", IF(ISERROR($S2317),"",OFFSET('Smelter Reference List'!$F$4,$S2317-4,0)))</f>
        <v/>
      </c>
      <c r="H2317" s="247" t="str">
        <f ca="1">IF(ISERROR($S2317),"",OFFSET('Smelter Reference List'!$G$4,$S2317-4,0))</f>
        <v/>
      </c>
      <c r="I2317" s="248" t="str">
        <f ca="1">IF(ISERROR($S2317),"",OFFSET('Smelter Reference List'!$H$4,$S2317-4,0))</f>
        <v/>
      </c>
      <c r="J2317" s="248" t="str">
        <f ca="1">IF(ISERROR($S2317),"",OFFSET('Smelter Reference List'!$I$4,$S2317-4,0))</f>
        <v/>
      </c>
      <c r="K2317" s="245"/>
      <c r="L2317" s="245"/>
      <c r="M2317" s="245"/>
      <c r="N2317" s="245"/>
      <c r="O2317" s="245"/>
      <c r="P2317" s="245"/>
      <c r="Q2317" s="246"/>
      <c r="R2317" s="233"/>
      <c r="S2317" s="234" t="e">
        <f>IF(C2317="",NA(),MATCH($B2317&amp;$C2317,'Smelter Reference List'!$J:$J,0))</f>
        <v>#N/A</v>
      </c>
      <c r="T2317" s="235"/>
      <c r="U2317" s="235">
        <f t="shared" ca="1" si="72"/>
        <v>0</v>
      </c>
      <c r="V2317" s="235"/>
      <c r="W2317" s="235"/>
      <c r="Y2317" s="228" t="str">
        <f t="shared" si="73"/>
        <v/>
      </c>
    </row>
    <row r="2318" spans="1:25" s="228" customFormat="1" ht="20.25">
      <c r="A2318" s="257"/>
      <c r="B2318" s="232" t="str">
        <f>IF(LEN(A2318)=0,"",INDEX('Smelter Reference List'!$A:$A,MATCH($A2318,'Smelter Reference List'!$E:$E,0)))</f>
        <v/>
      </c>
      <c r="C2318" s="297" t="str">
        <f>IF(LEN(A2318)=0,"",INDEX('Smelter Reference List'!$C:$C,MATCH($A2318,'Smelter Reference List'!$E:$E,0)))</f>
        <v/>
      </c>
      <c r="D2318" s="161" t="str">
        <f ca="1">IF(ISERROR($S2318),"",OFFSET('Smelter Reference List'!$C$4,$S2318-4,0)&amp;"")</f>
        <v/>
      </c>
      <c r="E2318" s="161" t="str">
        <f ca="1">IF(ISERROR($S2318),"",OFFSET('Smelter Reference List'!$D$4,$S2318-4,0)&amp;"")</f>
        <v/>
      </c>
      <c r="F2318" s="161" t="str">
        <f ca="1">IF(ISERROR($S2318),"",OFFSET('Smelter Reference List'!$E$4,$S2318-4,0))</f>
        <v/>
      </c>
      <c r="G2318" s="161" t="str">
        <f ca="1">IF(C2318=$U$4,"Enter smelter details", IF(ISERROR($S2318),"",OFFSET('Smelter Reference List'!$F$4,$S2318-4,0)))</f>
        <v/>
      </c>
      <c r="H2318" s="247" t="str">
        <f ca="1">IF(ISERROR($S2318),"",OFFSET('Smelter Reference List'!$G$4,$S2318-4,0))</f>
        <v/>
      </c>
      <c r="I2318" s="248" t="str">
        <f ca="1">IF(ISERROR($S2318),"",OFFSET('Smelter Reference List'!$H$4,$S2318-4,0))</f>
        <v/>
      </c>
      <c r="J2318" s="248" t="str">
        <f ca="1">IF(ISERROR($S2318),"",OFFSET('Smelter Reference List'!$I$4,$S2318-4,0))</f>
        <v/>
      </c>
      <c r="K2318" s="245"/>
      <c r="L2318" s="245"/>
      <c r="M2318" s="245"/>
      <c r="N2318" s="245"/>
      <c r="O2318" s="245"/>
      <c r="P2318" s="245"/>
      <c r="Q2318" s="246"/>
      <c r="R2318" s="233"/>
      <c r="S2318" s="234" t="e">
        <f>IF(C2318="",NA(),MATCH($B2318&amp;$C2318,'Smelter Reference List'!$J:$J,0))</f>
        <v>#N/A</v>
      </c>
      <c r="T2318" s="235"/>
      <c r="U2318" s="235">
        <f t="shared" ca="1" si="72"/>
        <v>0</v>
      </c>
      <c r="V2318" s="235"/>
      <c r="W2318" s="235"/>
      <c r="Y2318" s="228" t="str">
        <f t="shared" si="73"/>
        <v/>
      </c>
    </row>
    <row r="2319" spans="1:25" s="228" customFormat="1" ht="20.25">
      <c r="A2319" s="257"/>
      <c r="B2319" s="232" t="str">
        <f>IF(LEN(A2319)=0,"",INDEX('Smelter Reference List'!$A:$A,MATCH($A2319,'Smelter Reference List'!$E:$E,0)))</f>
        <v/>
      </c>
      <c r="C2319" s="297" t="str">
        <f>IF(LEN(A2319)=0,"",INDEX('Smelter Reference List'!$C:$C,MATCH($A2319,'Smelter Reference List'!$E:$E,0)))</f>
        <v/>
      </c>
      <c r="D2319" s="161" t="str">
        <f ca="1">IF(ISERROR($S2319),"",OFFSET('Smelter Reference List'!$C$4,$S2319-4,0)&amp;"")</f>
        <v/>
      </c>
      <c r="E2319" s="161" t="str">
        <f ca="1">IF(ISERROR($S2319),"",OFFSET('Smelter Reference List'!$D$4,$S2319-4,0)&amp;"")</f>
        <v/>
      </c>
      <c r="F2319" s="161" t="str">
        <f ca="1">IF(ISERROR($S2319),"",OFFSET('Smelter Reference List'!$E$4,$S2319-4,0))</f>
        <v/>
      </c>
      <c r="G2319" s="161" t="str">
        <f ca="1">IF(C2319=$U$4,"Enter smelter details", IF(ISERROR($S2319),"",OFFSET('Smelter Reference List'!$F$4,$S2319-4,0)))</f>
        <v/>
      </c>
      <c r="H2319" s="247" t="str">
        <f ca="1">IF(ISERROR($S2319),"",OFFSET('Smelter Reference List'!$G$4,$S2319-4,0))</f>
        <v/>
      </c>
      <c r="I2319" s="248" t="str">
        <f ca="1">IF(ISERROR($S2319),"",OFFSET('Smelter Reference List'!$H$4,$S2319-4,0))</f>
        <v/>
      </c>
      <c r="J2319" s="248" t="str">
        <f ca="1">IF(ISERROR($S2319),"",OFFSET('Smelter Reference List'!$I$4,$S2319-4,0))</f>
        <v/>
      </c>
      <c r="K2319" s="245"/>
      <c r="L2319" s="245"/>
      <c r="M2319" s="245"/>
      <c r="N2319" s="245"/>
      <c r="O2319" s="245"/>
      <c r="P2319" s="245"/>
      <c r="Q2319" s="246"/>
      <c r="R2319" s="233"/>
      <c r="S2319" s="234" t="e">
        <f>IF(C2319="",NA(),MATCH($B2319&amp;$C2319,'Smelter Reference List'!$J:$J,0))</f>
        <v>#N/A</v>
      </c>
      <c r="T2319" s="235"/>
      <c r="U2319" s="235">
        <f t="shared" ca="1" si="72"/>
        <v>0</v>
      </c>
      <c r="V2319" s="235"/>
      <c r="W2319" s="235"/>
      <c r="Y2319" s="228" t="str">
        <f t="shared" si="73"/>
        <v/>
      </c>
    </row>
    <row r="2320" spans="1:25" s="228" customFormat="1" ht="20.25">
      <c r="A2320" s="257"/>
      <c r="B2320" s="232" t="str">
        <f>IF(LEN(A2320)=0,"",INDEX('Smelter Reference List'!$A:$A,MATCH($A2320,'Smelter Reference List'!$E:$E,0)))</f>
        <v/>
      </c>
      <c r="C2320" s="297" t="str">
        <f>IF(LEN(A2320)=0,"",INDEX('Smelter Reference List'!$C:$C,MATCH($A2320,'Smelter Reference List'!$E:$E,0)))</f>
        <v/>
      </c>
      <c r="D2320" s="161" t="str">
        <f ca="1">IF(ISERROR($S2320),"",OFFSET('Smelter Reference List'!$C$4,$S2320-4,0)&amp;"")</f>
        <v/>
      </c>
      <c r="E2320" s="161" t="str">
        <f ca="1">IF(ISERROR($S2320),"",OFFSET('Smelter Reference List'!$D$4,$S2320-4,0)&amp;"")</f>
        <v/>
      </c>
      <c r="F2320" s="161" t="str">
        <f ca="1">IF(ISERROR($S2320),"",OFFSET('Smelter Reference List'!$E$4,$S2320-4,0))</f>
        <v/>
      </c>
      <c r="G2320" s="161" t="str">
        <f ca="1">IF(C2320=$U$4,"Enter smelter details", IF(ISERROR($S2320),"",OFFSET('Smelter Reference List'!$F$4,$S2320-4,0)))</f>
        <v/>
      </c>
      <c r="H2320" s="247" t="str">
        <f ca="1">IF(ISERROR($S2320),"",OFFSET('Smelter Reference List'!$G$4,$S2320-4,0))</f>
        <v/>
      </c>
      <c r="I2320" s="248" t="str">
        <f ca="1">IF(ISERROR($S2320),"",OFFSET('Smelter Reference List'!$H$4,$S2320-4,0))</f>
        <v/>
      </c>
      <c r="J2320" s="248" t="str">
        <f ca="1">IF(ISERROR($S2320),"",OFFSET('Smelter Reference List'!$I$4,$S2320-4,0))</f>
        <v/>
      </c>
      <c r="K2320" s="245"/>
      <c r="L2320" s="245"/>
      <c r="M2320" s="245"/>
      <c r="N2320" s="245"/>
      <c r="O2320" s="245"/>
      <c r="P2320" s="245"/>
      <c r="Q2320" s="246"/>
      <c r="R2320" s="233"/>
      <c r="S2320" s="234" t="e">
        <f>IF(C2320="",NA(),MATCH($B2320&amp;$C2320,'Smelter Reference List'!$J:$J,0))</f>
        <v>#N/A</v>
      </c>
      <c r="T2320" s="235"/>
      <c r="U2320" s="235">
        <f t="shared" ca="1" si="72"/>
        <v>0</v>
      </c>
      <c r="V2320" s="235"/>
      <c r="W2320" s="235"/>
      <c r="Y2320" s="228" t="str">
        <f t="shared" si="73"/>
        <v/>
      </c>
    </row>
    <row r="2321" spans="1:25" s="228" customFormat="1" ht="20.25">
      <c r="A2321" s="257"/>
      <c r="B2321" s="232" t="str">
        <f>IF(LEN(A2321)=0,"",INDEX('Smelter Reference List'!$A:$A,MATCH($A2321,'Smelter Reference List'!$E:$E,0)))</f>
        <v/>
      </c>
      <c r="C2321" s="297" t="str">
        <f>IF(LEN(A2321)=0,"",INDEX('Smelter Reference List'!$C:$C,MATCH($A2321,'Smelter Reference List'!$E:$E,0)))</f>
        <v/>
      </c>
      <c r="D2321" s="161" t="str">
        <f ca="1">IF(ISERROR($S2321),"",OFFSET('Smelter Reference List'!$C$4,$S2321-4,0)&amp;"")</f>
        <v/>
      </c>
      <c r="E2321" s="161" t="str">
        <f ca="1">IF(ISERROR($S2321),"",OFFSET('Smelter Reference List'!$D$4,$S2321-4,0)&amp;"")</f>
        <v/>
      </c>
      <c r="F2321" s="161" t="str">
        <f ca="1">IF(ISERROR($S2321),"",OFFSET('Smelter Reference List'!$E$4,$S2321-4,0))</f>
        <v/>
      </c>
      <c r="G2321" s="161" t="str">
        <f ca="1">IF(C2321=$U$4,"Enter smelter details", IF(ISERROR($S2321),"",OFFSET('Smelter Reference List'!$F$4,$S2321-4,0)))</f>
        <v/>
      </c>
      <c r="H2321" s="247" t="str">
        <f ca="1">IF(ISERROR($S2321),"",OFFSET('Smelter Reference List'!$G$4,$S2321-4,0))</f>
        <v/>
      </c>
      <c r="I2321" s="248" t="str">
        <f ca="1">IF(ISERROR($S2321),"",OFFSET('Smelter Reference List'!$H$4,$S2321-4,0))</f>
        <v/>
      </c>
      <c r="J2321" s="248" t="str">
        <f ca="1">IF(ISERROR($S2321),"",OFFSET('Smelter Reference List'!$I$4,$S2321-4,0))</f>
        <v/>
      </c>
      <c r="K2321" s="245"/>
      <c r="L2321" s="245"/>
      <c r="M2321" s="245"/>
      <c r="N2321" s="245"/>
      <c r="O2321" s="245"/>
      <c r="P2321" s="245"/>
      <c r="Q2321" s="246"/>
      <c r="R2321" s="233"/>
      <c r="S2321" s="234" t="e">
        <f>IF(C2321="",NA(),MATCH($B2321&amp;$C2321,'Smelter Reference List'!$J:$J,0))</f>
        <v>#N/A</v>
      </c>
      <c r="T2321" s="235"/>
      <c r="U2321" s="235">
        <f t="shared" ca="1" si="72"/>
        <v>0</v>
      </c>
      <c r="V2321" s="235"/>
      <c r="W2321" s="235"/>
      <c r="Y2321" s="228" t="str">
        <f t="shared" si="73"/>
        <v/>
      </c>
    </row>
    <row r="2322" spans="1:25" s="228" customFormat="1" ht="20.25">
      <c r="A2322" s="257"/>
      <c r="B2322" s="232" t="str">
        <f>IF(LEN(A2322)=0,"",INDEX('Smelter Reference List'!$A:$A,MATCH($A2322,'Smelter Reference List'!$E:$E,0)))</f>
        <v/>
      </c>
      <c r="C2322" s="297" t="str">
        <f>IF(LEN(A2322)=0,"",INDEX('Smelter Reference List'!$C:$C,MATCH($A2322,'Smelter Reference List'!$E:$E,0)))</f>
        <v/>
      </c>
      <c r="D2322" s="161" t="str">
        <f ca="1">IF(ISERROR($S2322),"",OFFSET('Smelter Reference List'!$C$4,$S2322-4,0)&amp;"")</f>
        <v/>
      </c>
      <c r="E2322" s="161" t="str">
        <f ca="1">IF(ISERROR($S2322),"",OFFSET('Smelter Reference List'!$D$4,$S2322-4,0)&amp;"")</f>
        <v/>
      </c>
      <c r="F2322" s="161" t="str">
        <f ca="1">IF(ISERROR($S2322),"",OFFSET('Smelter Reference List'!$E$4,$S2322-4,0))</f>
        <v/>
      </c>
      <c r="G2322" s="161" t="str">
        <f ca="1">IF(C2322=$U$4,"Enter smelter details", IF(ISERROR($S2322),"",OFFSET('Smelter Reference List'!$F$4,$S2322-4,0)))</f>
        <v/>
      </c>
      <c r="H2322" s="247" t="str">
        <f ca="1">IF(ISERROR($S2322),"",OFFSET('Smelter Reference List'!$G$4,$S2322-4,0))</f>
        <v/>
      </c>
      <c r="I2322" s="248" t="str">
        <f ca="1">IF(ISERROR($S2322),"",OFFSET('Smelter Reference List'!$H$4,$S2322-4,0))</f>
        <v/>
      </c>
      <c r="J2322" s="248" t="str">
        <f ca="1">IF(ISERROR($S2322),"",OFFSET('Smelter Reference List'!$I$4,$S2322-4,0))</f>
        <v/>
      </c>
      <c r="K2322" s="245"/>
      <c r="L2322" s="245"/>
      <c r="M2322" s="245"/>
      <c r="N2322" s="245"/>
      <c r="O2322" s="245"/>
      <c r="P2322" s="245"/>
      <c r="Q2322" s="246"/>
      <c r="R2322" s="233"/>
      <c r="S2322" s="234" t="e">
        <f>IF(C2322="",NA(),MATCH($B2322&amp;$C2322,'Smelter Reference List'!$J:$J,0))</f>
        <v>#N/A</v>
      </c>
      <c r="T2322" s="235"/>
      <c r="U2322" s="235">
        <f t="shared" ca="1" si="72"/>
        <v>0</v>
      </c>
      <c r="V2322" s="235"/>
      <c r="W2322" s="235"/>
      <c r="Y2322" s="228" t="str">
        <f t="shared" si="73"/>
        <v/>
      </c>
    </row>
    <row r="2323" spans="1:25" s="228" customFormat="1" ht="20.25">
      <c r="A2323" s="257"/>
      <c r="B2323" s="232" t="str">
        <f>IF(LEN(A2323)=0,"",INDEX('Smelter Reference List'!$A:$A,MATCH($A2323,'Smelter Reference List'!$E:$E,0)))</f>
        <v/>
      </c>
      <c r="C2323" s="297" t="str">
        <f>IF(LEN(A2323)=0,"",INDEX('Smelter Reference List'!$C:$C,MATCH($A2323,'Smelter Reference List'!$E:$E,0)))</f>
        <v/>
      </c>
      <c r="D2323" s="161" t="str">
        <f ca="1">IF(ISERROR($S2323),"",OFFSET('Smelter Reference List'!$C$4,$S2323-4,0)&amp;"")</f>
        <v/>
      </c>
      <c r="E2323" s="161" t="str">
        <f ca="1">IF(ISERROR($S2323),"",OFFSET('Smelter Reference List'!$D$4,$S2323-4,0)&amp;"")</f>
        <v/>
      </c>
      <c r="F2323" s="161" t="str">
        <f ca="1">IF(ISERROR($S2323),"",OFFSET('Smelter Reference List'!$E$4,$S2323-4,0))</f>
        <v/>
      </c>
      <c r="G2323" s="161" t="str">
        <f ca="1">IF(C2323=$U$4,"Enter smelter details", IF(ISERROR($S2323),"",OFFSET('Smelter Reference List'!$F$4,$S2323-4,0)))</f>
        <v/>
      </c>
      <c r="H2323" s="247" t="str">
        <f ca="1">IF(ISERROR($S2323),"",OFFSET('Smelter Reference List'!$G$4,$S2323-4,0))</f>
        <v/>
      </c>
      <c r="I2323" s="248" t="str">
        <f ca="1">IF(ISERROR($S2323),"",OFFSET('Smelter Reference List'!$H$4,$S2323-4,0))</f>
        <v/>
      </c>
      <c r="J2323" s="248" t="str">
        <f ca="1">IF(ISERROR($S2323),"",OFFSET('Smelter Reference List'!$I$4,$S2323-4,0))</f>
        <v/>
      </c>
      <c r="K2323" s="245"/>
      <c r="L2323" s="245"/>
      <c r="M2323" s="245"/>
      <c r="N2323" s="245"/>
      <c r="O2323" s="245"/>
      <c r="P2323" s="245"/>
      <c r="Q2323" s="246"/>
      <c r="R2323" s="233"/>
      <c r="S2323" s="234" t="e">
        <f>IF(C2323="",NA(),MATCH($B2323&amp;$C2323,'Smelter Reference List'!$J:$J,0))</f>
        <v>#N/A</v>
      </c>
      <c r="T2323" s="235"/>
      <c r="U2323" s="235">
        <f t="shared" ca="1" si="72"/>
        <v>0</v>
      </c>
      <c r="V2323" s="235"/>
      <c r="W2323" s="235"/>
      <c r="Y2323" s="228" t="str">
        <f t="shared" si="73"/>
        <v/>
      </c>
    </row>
    <row r="2324" spans="1:25" s="228" customFormat="1" ht="20.25">
      <c r="A2324" s="257"/>
      <c r="B2324" s="232" t="str">
        <f>IF(LEN(A2324)=0,"",INDEX('Smelter Reference List'!$A:$A,MATCH($A2324,'Smelter Reference List'!$E:$E,0)))</f>
        <v/>
      </c>
      <c r="C2324" s="297" t="str">
        <f>IF(LEN(A2324)=0,"",INDEX('Smelter Reference List'!$C:$C,MATCH($A2324,'Smelter Reference List'!$E:$E,0)))</f>
        <v/>
      </c>
      <c r="D2324" s="161" t="str">
        <f ca="1">IF(ISERROR($S2324),"",OFFSET('Smelter Reference List'!$C$4,$S2324-4,0)&amp;"")</f>
        <v/>
      </c>
      <c r="E2324" s="161" t="str">
        <f ca="1">IF(ISERROR($S2324),"",OFFSET('Smelter Reference List'!$D$4,$S2324-4,0)&amp;"")</f>
        <v/>
      </c>
      <c r="F2324" s="161" t="str">
        <f ca="1">IF(ISERROR($S2324),"",OFFSET('Smelter Reference List'!$E$4,$S2324-4,0))</f>
        <v/>
      </c>
      <c r="G2324" s="161" t="str">
        <f ca="1">IF(C2324=$U$4,"Enter smelter details", IF(ISERROR($S2324),"",OFFSET('Smelter Reference List'!$F$4,$S2324-4,0)))</f>
        <v/>
      </c>
      <c r="H2324" s="247" t="str">
        <f ca="1">IF(ISERROR($S2324),"",OFFSET('Smelter Reference List'!$G$4,$S2324-4,0))</f>
        <v/>
      </c>
      <c r="I2324" s="248" t="str">
        <f ca="1">IF(ISERROR($S2324),"",OFFSET('Smelter Reference List'!$H$4,$S2324-4,0))</f>
        <v/>
      </c>
      <c r="J2324" s="248" t="str">
        <f ca="1">IF(ISERROR($S2324),"",OFFSET('Smelter Reference List'!$I$4,$S2324-4,0))</f>
        <v/>
      </c>
      <c r="K2324" s="245"/>
      <c r="L2324" s="245"/>
      <c r="M2324" s="245"/>
      <c r="N2324" s="245"/>
      <c r="O2324" s="245"/>
      <c r="P2324" s="245"/>
      <c r="Q2324" s="246"/>
      <c r="R2324" s="233"/>
      <c r="S2324" s="234" t="e">
        <f>IF(C2324="",NA(),MATCH($B2324&amp;$C2324,'Smelter Reference List'!$J:$J,0))</f>
        <v>#N/A</v>
      </c>
      <c r="T2324" s="235"/>
      <c r="U2324" s="235">
        <f t="shared" ca="1" si="72"/>
        <v>0</v>
      </c>
      <c r="V2324" s="235"/>
      <c r="W2324" s="235"/>
      <c r="Y2324" s="228" t="str">
        <f t="shared" si="73"/>
        <v/>
      </c>
    </row>
    <row r="2325" spans="1:25" s="228" customFormat="1" ht="20.25">
      <c r="A2325" s="257"/>
      <c r="B2325" s="232" t="str">
        <f>IF(LEN(A2325)=0,"",INDEX('Smelter Reference List'!$A:$A,MATCH($A2325,'Smelter Reference List'!$E:$E,0)))</f>
        <v/>
      </c>
      <c r="C2325" s="297" t="str">
        <f>IF(LEN(A2325)=0,"",INDEX('Smelter Reference List'!$C:$C,MATCH($A2325,'Smelter Reference List'!$E:$E,0)))</f>
        <v/>
      </c>
      <c r="D2325" s="161" t="str">
        <f ca="1">IF(ISERROR($S2325),"",OFFSET('Smelter Reference List'!$C$4,$S2325-4,0)&amp;"")</f>
        <v/>
      </c>
      <c r="E2325" s="161" t="str">
        <f ca="1">IF(ISERROR($S2325),"",OFFSET('Smelter Reference List'!$D$4,$S2325-4,0)&amp;"")</f>
        <v/>
      </c>
      <c r="F2325" s="161" t="str">
        <f ca="1">IF(ISERROR($S2325),"",OFFSET('Smelter Reference List'!$E$4,$S2325-4,0))</f>
        <v/>
      </c>
      <c r="G2325" s="161" t="str">
        <f ca="1">IF(C2325=$U$4,"Enter smelter details", IF(ISERROR($S2325),"",OFFSET('Smelter Reference List'!$F$4,$S2325-4,0)))</f>
        <v/>
      </c>
      <c r="H2325" s="247" t="str">
        <f ca="1">IF(ISERROR($S2325),"",OFFSET('Smelter Reference List'!$G$4,$S2325-4,0))</f>
        <v/>
      </c>
      <c r="I2325" s="248" t="str">
        <f ca="1">IF(ISERROR($S2325),"",OFFSET('Smelter Reference List'!$H$4,$S2325-4,0))</f>
        <v/>
      </c>
      <c r="J2325" s="248" t="str">
        <f ca="1">IF(ISERROR($S2325),"",OFFSET('Smelter Reference List'!$I$4,$S2325-4,0))</f>
        <v/>
      </c>
      <c r="K2325" s="245"/>
      <c r="L2325" s="245"/>
      <c r="M2325" s="245"/>
      <c r="N2325" s="245"/>
      <c r="O2325" s="245"/>
      <c r="P2325" s="245"/>
      <c r="Q2325" s="246"/>
      <c r="R2325" s="233"/>
      <c r="S2325" s="234" t="e">
        <f>IF(C2325="",NA(),MATCH($B2325&amp;$C2325,'Smelter Reference List'!$J:$J,0))</f>
        <v>#N/A</v>
      </c>
      <c r="T2325" s="235"/>
      <c r="U2325" s="235">
        <f t="shared" ca="1" si="72"/>
        <v>0</v>
      </c>
      <c r="V2325" s="235"/>
      <c r="W2325" s="235"/>
      <c r="Y2325" s="228" t="str">
        <f t="shared" si="73"/>
        <v/>
      </c>
    </row>
    <row r="2326" spans="1:25" s="228" customFormat="1" ht="20.25">
      <c r="A2326" s="257"/>
      <c r="B2326" s="232" t="str">
        <f>IF(LEN(A2326)=0,"",INDEX('Smelter Reference List'!$A:$A,MATCH($A2326,'Smelter Reference List'!$E:$E,0)))</f>
        <v/>
      </c>
      <c r="C2326" s="297" t="str">
        <f>IF(LEN(A2326)=0,"",INDEX('Smelter Reference List'!$C:$C,MATCH($A2326,'Smelter Reference List'!$E:$E,0)))</f>
        <v/>
      </c>
      <c r="D2326" s="161" t="str">
        <f ca="1">IF(ISERROR($S2326),"",OFFSET('Smelter Reference List'!$C$4,$S2326-4,0)&amp;"")</f>
        <v/>
      </c>
      <c r="E2326" s="161" t="str">
        <f ca="1">IF(ISERROR($S2326),"",OFFSET('Smelter Reference List'!$D$4,$S2326-4,0)&amp;"")</f>
        <v/>
      </c>
      <c r="F2326" s="161" t="str">
        <f ca="1">IF(ISERROR($S2326),"",OFFSET('Smelter Reference List'!$E$4,$S2326-4,0))</f>
        <v/>
      </c>
      <c r="G2326" s="161" t="str">
        <f ca="1">IF(C2326=$U$4,"Enter smelter details", IF(ISERROR($S2326),"",OFFSET('Smelter Reference List'!$F$4,$S2326-4,0)))</f>
        <v/>
      </c>
      <c r="H2326" s="247" t="str">
        <f ca="1">IF(ISERROR($S2326),"",OFFSET('Smelter Reference List'!$G$4,$S2326-4,0))</f>
        <v/>
      </c>
      <c r="I2326" s="248" t="str">
        <f ca="1">IF(ISERROR($S2326),"",OFFSET('Smelter Reference List'!$H$4,$S2326-4,0))</f>
        <v/>
      </c>
      <c r="J2326" s="248" t="str">
        <f ca="1">IF(ISERROR($S2326),"",OFFSET('Smelter Reference List'!$I$4,$S2326-4,0))</f>
        <v/>
      </c>
      <c r="K2326" s="245"/>
      <c r="L2326" s="245"/>
      <c r="M2326" s="245"/>
      <c r="N2326" s="245"/>
      <c r="O2326" s="245"/>
      <c r="P2326" s="245"/>
      <c r="Q2326" s="246"/>
      <c r="R2326" s="233"/>
      <c r="S2326" s="234" t="e">
        <f>IF(C2326="",NA(),MATCH($B2326&amp;$C2326,'Smelter Reference List'!$J:$J,0))</f>
        <v>#N/A</v>
      </c>
      <c r="T2326" s="235"/>
      <c r="U2326" s="235">
        <f t="shared" ca="1" si="72"/>
        <v>0</v>
      </c>
      <c r="V2326" s="235"/>
      <c r="W2326" s="235"/>
      <c r="Y2326" s="228" t="str">
        <f t="shared" si="73"/>
        <v/>
      </c>
    </row>
    <row r="2327" spans="1:25" s="228" customFormat="1" ht="20.25">
      <c r="A2327" s="257"/>
      <c r="B2327" s="232" t="str">
        <f>IF(LEN(A2327)=0,"",INDEX('Smelter Reference List'!$A:$A,MATCH($A2327,'Smelter Reference List'!$E:$E,0)))</f>
        <v/>
      </c>
      <c r="C2327" s="297" t="str">
        <f>IF(LEN(A2327)=0,"",INDEX('Smelter Reference List'!$C:$C,MATCH($A2327,'Smelter Reference List'!$E:$E,0)))</f>
        <v/>
      </c>
      <c r="D2327" s="161" t="str">
        <f ca="1">IF(ISERROR($S2327),"",OFFSET('Smelter Reference List'!$C$4,$S2327-4,0)&amp;"")</f>
        <v/>
      </c>
      <c r="E2327" s="161" t="str">
        <f ca="1">IF(ISERROR($S2327),"",OFFSET('Smelter Reference List'!$D$4,$S2327-4,0)&amp;"")</f>
        <v/>
      </c>
      <c r="F2327" s="161" t="str">
        <f ca="1">IF(ISERROR($S2327),"",OFFSET('Smelter Reference List'!$E$4,$S2327-4,0))</f>
        <v/>
      </c>
      <c r="G2327" s="161" t="str">
        <f ca="1">IF(C2327=$U$4,"Enter smelter details", IF(ISERROR($S2327),"",OFFSET('Smelter Reference List'!$F$4,$S2327-4,0)))</f>
        <v/>
      </c>
      <c r="H2327" s="247" t="str">
        <f ca="1">IF(ISERROR($S2327),"",OFFSET('Smelter Reference List'!$G$4,$S2327-4,0))</f>
        <v/>
      </c>
      <c r="I2327" s="248" t="str">
        <f ca="1">IF(ISERROR($S2327),"",OFFSET('Smelter Reference List'!$H$4,$S2327-4,0))</f>
        <v/>
      </c>
      <c r="J2327" s="248" t="str">
        <f ca="1">IF(ISERROR($S2327),"",OFFSET('Smelter Reference List'!$I$4,$S2327-4,0))</f>
        <v/>
      </c>
      <c r="K2327" s="245"/>
      <c r="L2327" s="245"/>
      <c r="M2327" s="245"/>
      <c r="N2327" s="245"/>
      <c r="O2327" s="245"/>
      <c r="P2327" s="245"/>
      <c r="Q2327" s="246"/>
      <c r="R2327" s="233"/>
      <c r="S2327" s="234" t="e">
        <f>IF(C2327="",NA(),MATCH($B2327&amp;$C2327,'Smelter Reference List'!$J:$J,0))</f>
        <v>#N/A</v>
      </c>
      <c r="T2327" s="235"/>
      <c r="U2327" s="235">
        <f t="shared" ca="1" si="72"/>
        <v>0</v>
      </c>
      <c r="V2327" s="235"/>
      <c r="W2327" s="235"/>
      <c r="Y2327" s="228" t="str">
        <f t="shared" si="73"/>
        <v/>
      </c>
    </row>
    <row r="2328" spans="1:25" s="228" customFormat="1" ht="20.25">
      <c r="A2328" s="257"/>
      <c r="B2328" s="232" t="str">
        <f>IF(LEN(A2328)=0,"",INDEX('Smelter Reference List'!$A:$A,MATCH($A2328,'Smelter Reference List'!$E:$E,0)))</f>
        <v/>
      </c>
      <c r="C2328" s="297" t="str">
        <f>IF(LEN(A2328)=0,"",INDEX('Smelter Reference List'!$C:$C,MATCH($A2328,'Smelter Reference List'!$E:$E,0)))</f>
        <v/>
      </c>
      <c r="D2328" s="161" t="str">
        <f ca="1">IF(ISERROR($S2328),"",OFFSET('Smelter Reference List'!$C$4,$S2328-4,0)&amp;"")</f>
        <v/>
      </c>
      <c r="E2328" s="161" t="str">
        <f ca="1">IF(ISERROR($S2328),"",OFFSET('Smelter Reference List'!$D$4,$S2328-4,0)&amp;"")</f>
        <v/>
      </c>
      <c r="F2328" s="161" t="str">
        <f ca="1">IF(ISERROR($S2328),"",OFFSET('Smelter Reference List'!$E$4,$S2328-4,0))</f>
        <v/>
      </c>
      <c r="G2328" s="161" t="str">
        <f ca="1">IF(C2328=$U$4,"Enter smelter details", IF(ISERROR($S2328),"",OFFSET('Smelter Reference List'!$F$4,$S2328-4,0)))</f>
        <v/>
      </c>
      <c r="H2328" s="247" t="str">
        <f ca="1">IF(ISERROR($S2328),"",OFFSET('Smelter Reference List'!$G$4,$S2328-4,0))</f>
        <v/>
      </c>
      <c r="I2328" s="248" t="str">
        <f ca="1">IF(ISERROR($S2328),"",OFFSET('Smelter Reference List'!$H$4,$S2328-4,0))</f>
        <v/>
      </c>
      <c r="J2328" s="248" t="str">
        <f ca="1">IF(ISERROR($S2328),"",OFFSET('Smelter Reference List'!$I$4,$S2328-4,0))</f>
        <v/>
      </c>
      <c r="K2328" s="245"/>
      <c r="L2328" s="245"/>
      <c r="M2328" s="245"/>
      <c r="N2328" s="245"/>
      <c r="O2328" s="245"/>
      <c r="P2328" s="245"/>
      <c r="Q2328" s="246"/>
      <c r="R2328" s="233"/>
      <c r="S2328" s="234" t="e">
        <f>IF(C2328="",NA(),MATCH($B2328&amp;$C2328,'Smelter Reference List'!$J:$J,0))</f>
        <v>#N/A</v>
      </c>
      <c r="T2328" s="235"/>
      <c r="U2328" s="235">
        <f t="shared" ca="1" si="72"/>
        <v>0</v>
      </c>
      <c r="V2328" s="235"/>
      <c r="W2328" s="235"/>
      <c r="Y2328" s="228" t="str">
        <f t="shared" si="73"/>
        <v/>
      </c>
    </row>
    <row r="2329" spans="1:25" s="228" customFormat="1" ht="20.25">
      <c r="A2329" s="257"/>
      <c r="B2329" s="232" t="str">
        <f>IF(LEN(A2329)=0,"",INDEX('Smelter Reference List'!$A:$A,MATCH($A2329,'Smelter Reference List'!$E:$E,0)))</f>
        <v/>
      </c>
      <c r="C2329" s="297" t="str">
        <f>IF(LEN(A2329)=0,"",INDEX('Smelter Reference List'!$C:$C,MATCH($A2329,'Smelter Reference List'!$E:$E,0)))</f>
        <v/>
      </c>
      <c r="D2329" s="161" t="str">
        <f ca="1">IF(ISERROR($S2329),"",OFFSET('Smelter Reference List'!$C$4,$S2329-4,0)&amp;"")</f>
        <v/>
      </c>
      <c r="E2329" s="161" t="str">
        <f ca="1">IF(ISERROR($S2329),"",OFFSET('Smelter Reference List'!$D$4,$S2329-4,0)&amp;"")</f>
        <v/>
      </c>
      <c r="F2329" s="161" t="str">
        <f ca="1">IF(ISERROR($S2329),"",OFFSET('Smelter Reference List'!$E$4,$S2329-4,0))</f>
        <v/>
      </c>
      <c r="G2329" s="161" t="str">
        <f ca="1">IF(C2329=$U$4,"Enter smelter details", IF(ISERROR($S2329),"",OFFSET('Smelter Reference List'!$F$4,$S2329-4,0)))</f>
        <v/>
      </c>
      <c r="H2329" s="247" t="str">
        <f ca="1">IF(ISERROR($S2329),"",OFFSET('Smelter Reference List'!$G$4,$S2329-4,0))</f>
        <v/>
      </c>
      <c r="I2329" s="248" t="str">
        <f ca="1">IF(ISERROR($S2329),"",OFFSET('Smelter Reference List'!$H$4,$S2329-4,0))</f>
        <v/>
      </c>
      <c r="J2329" s="248" t="str">
        <f ca="1">IF(ISERROR($S2329),"",OFFSET('Smelter Reference List'!$I$4,$S2329-4,0))</f>
        <v/>
      </c>
      <c r="K2329" s="245"/>
      <c r="L2329" s="245"/>
      <c r="M2329" s="245"/>
      <c r="N2329" s="245"/>
      <c r="O2329" s="245"/>
      <c r="P2329" s="245"/>
      <c r="Q2329" s="246"/>
      <c r="R2329" s="233"/>
      <c r="S2329" s="234" t="e">
        <f>IF(C2329="",NA(),MATCH($B2329&amp;$C2329,'Smelter Reference List'!$J:$J,0))</f>
        <v>#N/A</v>
      </c>
      <c r="T2329" s="235"/>
      <c r="U2329" s="235">
        <f t="shared" ca="1" si="72"/>
        <v>0</v>
      </c>
      <c r="V2329" s="235"/>
      <c r="W2329" s="235"/>
      <c r="Y2329" s="228" t="str">
        <f t="shared" si="73"/>
        <v/>
      </c>
    </row>
    <row r="2330" spans="1:25" s="228" customFormat="1" ht="20.25">
      <c r="A2330" s="257"/>
      <c r="B2330" s="232" t="str">
        <f>IF(LEN(A2330)=0,"",INDEX('Smelter Reference List'!$A:$A,MATCH($A2330,'Smelter Reference List'!$E:$E,0)))</f>
        <v/>
      </c>
      <c r="C2330" s="297" t="str">
        <f>IF(LEN(A2330)=0,"",INDEX('Smelter Reference List'!$C:$C,MATCH($A2330,'Smelter Reference List'!$E:$E,0)))</f>
        <v/>
      </c>
      <c r="D2330" s="161" t="str">
        <f ca="1">IF(ISERROR($S2330),"",OFFSET('Smelter Reference List'!$C$4,$S2330-4,0)&amp;"")</f>
        <v/>
      </c>
      <c r="E2330" s="161" t="str">
        <f ca="1">IF(ISERROR($S2330),"",OFFSET('Smelter Reference List'!$D$4,$S2330-4,0)&amp;"")</f>
        <v/>
      </c>
      <c r="F2330" s="161" t="str">
        <f ca="1">IF(ISERROR($S2330),"",OFFSET('Smelter Reference List'!$E$4,$S2330-4,0))</f>
        <v/>
      </c>
      <c r="G2330" s="161" t="str">
        <f ca="1">IF(C2330=$U$4,"Enter smelter details", IF(ISERROR($S2330),"",OFFSET('Smelter Reference List'!$F$4,$S2330-4,0)))</f>
        <v/>
      </c>
      <c r="H2330" s="247" t="str">
        <f ca="1">IF(ISERROR($S2330),"",OFFSET('Smelter Reference List'!$G$4,$S2330-4,0))</f>
        <v/>
      </c>
      <c r="I2330" s="248" t="str">
        <f ca="1">IF(ISERROR($S2330),"",OFFSET('Smelter Reference List'!$H$4,$S2330-4,0))</f>
        <v/>
      </c>
      <c r="J2330" s="248" t="str">
        <f ca="1">IF(ISERROR($S2330),"",OFFSET('Smelter Reference List'!$I$4,$S2330-4,0))</f>
        <v/>
      </c>
      <c r="K2330" s="245"/>
      <c r="L2330" s="245"/>
      <c r="M2330" s="245"/>
      <c r="N2330" s="245"/>
      <c r="O2330" s="245"/>
      <c r="P2330" s="245"/>
      <c r="Q2330" s="246"/>
      <c r="R2330" s="233"/>
      <c r="S2330" s="234" t="e">
        <f>IF(C2330="",NA(),MATCH($B2330&amp;$C2330,'Smelter Reference List'!$J:$J,0))</f>
        <v>#N/A</v>
      </c>
      <c r="T2330" s="235"/>
      <c r="U2330" s="235">
        <f t="shared" ca="1" si="72"/>
        <v>0</v>
      </c>
      <c r="V2330" s="235"/>
      <c r="W2330" s="235"/>
      <c r="Y2330" s="228" t="str">
        <f t="shared" si="73"/>
        <v/>
      </c>
    </row>
    <row r="2331" spans="1:25" s="228" customFormat="1" ht="20.25">
      <c r="A2331" s="257"/>
      <c r="B2331" s="232" t="str">
        <f>IF(LEN(A2331)=0,"",INDEX('Smelter Reference List'!$A:$A,MATCH($A2331,'Smelter Reference List'!$E:$E,0)))</f>
        <v/>
      </c>
      <c r="C2331" s="297" t="str">
        <f>IF(LEN(A2331)=0,"",INDEX('Smelter Reference List'!$C:$C,MATCH($A2331,'Smelter Reference List'!$E:$E,0)))</f>
        <v/>
      </c>
      <c r="D2331" s="161" t="str">
        <f ca="1">IF(ISERROR($S2331),"",OFFSET('Smelter Reference List'!$C$4,$S2331-4,0)&amp;"")</f>
        <v/>
      </c>
      <c r="E2331" s="161" t="str">
        <f ca="1">IF(ISERROR($S2331),"",OFFSET('Smelter Reference List'!$D$4,$S2331-4,0)&amp;"")</f>
        <v/>
      </c>
      <c r="F2331" s="161" t="str">
        <f ca="1">IF(ISERROR($S2331),"",OFFSET('Smelter Reference List'!$E$4,$S2331-4,0))</f>
        <v/>
      </c>
      <c r="G2331" s="161" t="str">
        <f ca="1">IF(C2331=$U$4,"Enter smelter details", IF(ISERROR($S2331),"",OFFSET('Smelter Reference List'!$F$4,$S2331-4,0)))</f>
        <v/>
      </c>
      <c r="H2331" s="247" t="str">
        <f ca="1">IF(ISERROR($S2331),"",OFFSET('Smelter Reference List'!$G$4,$S2331-4,0))</f>
        <v/>
      </c>
      <c r="I2331" s="248" t="str">
        <f ca="1">IF(ISERROR($S2331),"",OFFSET('Smelter Reference List'!$H$4,$S2331-4,0))</f>
        <v/>
      </c>
      <c r="J2331" s="248" t="str">
        <f ca="1">IF(ISERROR($S2331),"",OFFSET('Smelter Reference List'!$I$4,$S2331-4,0))</f>
        <v/>
      </c>
      <c r="K2331" s="245"/>
      <c r="L2331" s="245"/>
      <c r="M2331" s="245"/>
      <c r="N2331" s="245"/>
      <c r="O2331" s="245"/>
      <c r="P2331" s="245"/>
      <c r="Q2331" s="246"/>
      <c r="R2331" s="233"/>
      <c r="S2331" s="234" t="e">
        <f>IF(C2331="",NA(),MATCH($B2331&amp;$C2331,'Smelter Reference List'!$J:$J,0))</f>
        <v>#N/A</v>
      </c>
      <c r="T2331" s="235"/>
      <c r="U2331" s="235">
        <f t="shared" ca="1" si="72"/>
        <v>0</v>
      </c>
      <c r="V2331" s="235"/>
      <c r="W2331" s="235"/>
      <c r="Y2331" s="228" t="str">
        <f t="shared" si="73"/>
        <v/>
      </c>
    </row>
    <row r="2332" spans="1:25" s="228" customFormat="1" ht="20.25">
      <c r="A2332" s="257"/>
      <c r="B2332" s="232" t="str">
        <f>IF(LEN(A2332)=0,"",INDEX('Smelter Reference List'!$A:$A,MATCH($A2332,'Smelter Reference List'!$E:$E,0)))</f>
        <v/>
      </c>
      <c r="C2332" s="297" t="str">
        <f>IF(LEN(A2332)=0,"",INDEX('Smelter Reference List'!$C:$C,MATCH($A2332,'Smelter Reference List'!$E:$E,0)))</f>
        <v/>
      </c>
      <c r="D2332" s="161" t="str">
        <f ca="1">IF(ISERROR($S2332),"",OFFSET('Smelter Reference List'!$C$4,$S2332-4,0)&amp;"")</f>
        <v/>
      </c>
      <c r="E2332" s="161" t="str">
        <f ca="1">IF(ISERROR($S2332),"",OFFSET('Smelter Reference List'!$D$4,$S2332-4,0)&amp;"")</f>
        <v/>
      </c>
      <c r="F2332" s="161" t="str">
        <f ca="1">IF(ISERROR($S2332),"",OFFSET('Smelter Reference List'!$E$4,$S2332-4,0))</f>
        <v/>
      </c>
      <c r="G2332" s="161" t="str">
        <f ca="1">IF(C2332=$U$4,"Enter smelter details", IF(ISERROR($S2332),"",OFFSET('Smelter Reference List'!$F$4,$S2332-4,0)))</f>
        <v/>
      </c>
      <c r="H2332" s="247" t="str">
        <f ca="1">IF(ISERROR($S2332),"",OFFSET('Smelter Reference List'!$G$4,$S2332-4,0))</f>
        <v/>
      </c>
      <c r="I2332" s="248" t="str">
        <f ca="1">IF(ISERROR($S2332),"",OFFSET('Smelter Reference List'!$H$4,$S2332-4,0))</f>
        <v/>
      </c>
      <c r="J2332" s="248" t="str">
        <f ca="1">IF(ISERROR($S2332),"",OFFSET('Smelter Reference List'!$I$4,$S2332-4,0))</f>
        <v/>
      </c>
      <c r="K2332" s="245"/>
      <c r="L2332" s="245"/>
      <c r="M2332" s="245"/>
      <c r="N2332" s="245"/>
      <c r="O2332" s="245"/>
      <c r="P2332" s="245"/>
      <c r="Q2332" s="246"/>
      <c r="R2332" s="233"/>
      <c r="S2332" s="234" t="e">
        <f>IF(C2332="",NA(),MATCH($B2332&amp;$C2332,'Smelter Reference List'!$J:$J,0))</f>
        <v>#N/A</v>
      </c>
      <c r="T2332" s="235"/>
      <c r="U2332" s="235">
        <f t="shared" ca="1" si="72"/>
        <v>0</v>
      </c>
      <c r="V2332" s="235"/>
      <c r="W2332" s="235"/>
      <c r="Y2332" s="228" t="str">
        <f t="shared" si="73"/>
        <v/>
      </c>
    </row>
    <row r="2333" spans="1:25" s="228" customFormat="1" ht="20.25">
      <c r="A2333" s="257"/>
      <c r="B2333" s="232" t="str">
        <f>IF(LEN(A2333)=0,"",INDEX('Smelter Reference List'!$A:$A,MATCH($A2333,'Smelter Reference List'!$E:$E,0)))</f>
        <v/>
      </c>
      <c r="C2333" s="297" t="str">
        <f>IF(LEN(A2333)=0,"",INDEX('Smelter Reference List'!$C:$C,MATCH($A2333,'Smelter Reference List'!$E:$E,0)))</f>
        <v/>
      </c>
      <c r="D2333" s="161" t="str">
        <f ca="1">IF(ISERROR($S2333),"",OFFSET('Smelter Reference List'!$C$4,$S2333-4,0)&amp;"")</f>
        <v/>
      </c>
      <c r="E2333" s="161" t="str">
        <f ca="1">IF(ISERROR($S2333),"",OFFSET('Smelter Reference List'!$D$4,$S2333-4,0)&amp;"")</f>
        <v/>
      </c>
      <c r="F2333" s="161" t="str">
        <f ca="1">IF(ISERROR($S2333),"",OFFSET('Smelter Reference List'!$E$4,$S2333-4,0))</f>
        <v/>
      </c>
      <c r="G2333" s="161" t="str">
        <f ca="1">IF(C2333=$U$4,"Enter smelter details", IF(ISERROR($S2333),"",OFFSET('Smelter Reference List'!$F$4,$S2333-4,0)))</f>
        <v/>
      </c>
      <c r="H2333" s="247" t="str">
        <f ca="1">IF(ISERROR($S2333),"",OFFSET('Smelter Reference List'!$G$4,$S2333-4,0))</f>
        <v/>
      </c>
      <c r="I2333" s="248" t="str">
        <f ca="1">IF(ISERROR($S2333),"",OFFSET('Smelter Reference List'!$H$4,$S2333-4,0))</f>
        <v/>
      </c>
      <c r="J2333" s="248" t="str">
        <f ca="1">IF(ISERROR($S2333),"",OFFSET('Smelter Reference List'!$I$4,$S2333-4,0))</f>
        <v/>
      </c>
      <c r="K2333" s="245"/>
      <c r="L2333" s="245"/>
      <c r="M2333" s="245"/>
      <c r="N2333" s="245"/>
      <c r="O2333" s="245"/>
      <c r="P2333" s="245"/>
      <c r="Q2333" s="246"/>
      <c r="R2333" s="233"/>
      <c r="S2333" s="234" t="e">
        <f>IF(C2333="",NA(),MATCH($B2333&amp;$C2333,'Smelter Reference List'!$J:$J,0))</f>
        <v>#N/A</v>
      </c>
      <c r="T2333" s="235"/>
      <c r="U2333" s="235">
        <f t="shared" ca="1" si="72"/>
        <v>0</v>
      </c>
      <c r="V2333" s="235"/>
      <c r="W2333" s="235"/>
      <c r="Y2333" s="228" t="str">
        <f t="shared" si="73"/>
        <v/>
      </c>
    </row>
    <row r="2334" spans="1:25" s="228" customFormat="1" ht="20.25">
      <c r="A2334" s="257"/>
      <c r="B2334" s="232" t="str">
        <f>IF(LEN(A2334)=0,"",INDEX('Smelter Reference List'!$A:$A,MATCH($A2334,'Smelter Reference List'!$E:$E,0)))</f>
        <v/>
      </c>
      <c r="C2334" s="297" t="str">
        <f>IF(LEN(A2334)=0,"",INDEX('Smelter Reference List'!$C:$C,MATCH($A2334,'Smelter Reference List'!$E:$E,0)))</f>
        <v/>
      </c>
      <c r="D2334" s="161" t="str">
        <f ca="1">IF(ISERROR($S2334),"",OFFSET('Smelter Reference List'!$C$4,$S2334-4,0)&amp;"")</f>
        <v/>
      </c>
      <c r="E2334" s="161" t="str">
        <f ca="1">IF(ISERROR($S2334),"",OFFSET('Smelter Reference List'!$D$4,$S2334-4,0)&amp;"")</f>
        <v/>
      </c>
      <c r="F2334" s="161" t="str">
        <f ca="1">IF(ISERROR($S2334),"",OFFSET('Smelter Reference List'!$E$4,$S2334-4,0))</f>
        <v/>
      </c>
      <c r="G2334" s="161" t="str">
        <f ca="1">IF(C2334=$U$4,"Enter smelter details", IF(ISERROR($S2334),"",OFFSET('Smelter Reference List'!$F$4,$S2334-4,0)))</f>
        <v/>
      </c>
      <c r="H2334" s="247" t="str">
        <f ca="1">IF(ISERROR($S2334),"",OFFSET('Smelter Reference List'!$G$4,$S2334-4,0))</f>
        <v/>
      </c>
      <c r="I2334" s="248" t="str">
        <f ca="1">IF(ISERROR($S2334),"",OFFSET('Smelter Reference List'!$H$4,$S2334-4,0))</f>
        <v/>
      </c>
      <c r="J2334" s="248" t="str">
        <f ca="1">IF(ISERROR($S2334),"",OFFSET('Smelter Reference List'!$I$4,$S2334-4,0))</f>
        <v/>
      </c>
      <c r="K2334" s="245"/>
      <c r="L2334" s="245"/>
      <c r="M2334" s="245"/>
      <c r="N2334" s="245"/>
      <c r="O2334" s="245"/>
      <c r="P2334" s="245"/>
      <c r="Q2334" s="246"/>
      <c r="R2334" s="233"/>
      <c r="S2334" s="234" t="e">
        <f>IF(C2334="",NA(),MATCH($B2334&amp;$C2334,'Smelter Reference List'!$J:$J,0))</f>
        <v>#N/A</v>
      </c>
      <c r="T2334" s="235"/>
      <c r="U2334" s="235">
        <f t="shared" ca="1" si="72"/>
        <v>0</v>
      </c>
      <c r="V2334" s="235"/>
      <c r="W2334" s="235"/>
      <c r="Y2334" s="228" t="str">
        <f t="shared" si="73"/>
        <v/>
      </c>
    </row>
    <row r="2335" spans="1:25" s="228" customFormat="1" ht="20.25">
      <c r="A2335" s="257"/>
      <c r="B2335" s="232" t="str">
        <f>IF(LEN(A2335)=0,"",INDEX('Smelter Reference List'!$A:$A,MATCH($A2335,'Smelter Reference List'!$E:$E,0)))</f>
        <v/>
      </c>
      <c r="C2335" s="297" t="str">
        <f>IF(LEN(A2335)=0,"",INDEX('Smelter Reference List'!$C:$C,MATCH($A2335,'Smelter Reference List'!$E:$E,0)))</f>
        <v/>
      </c>
      <c r="D2335" s="161" t="str">
        <f ca="1">IF(ISERROR($S2335),"",OFFSET('Smelter Reference List'!$C$4,$S2335-4,0)&amp;"")</f>
        <v/>
      </c>
      <c r="E2335" s="161" t="str">
        <f ca="1">IF(ISERROR($S2335),"",OFFSET('Smelter Reference List'!$D$4,$S2335-4,0)&amp;"")</f>
        <v/>
      </c>
      <c r="F2335" s="161" t="str">
        <f ca="1">IF(ISERROR($S2335),"",OFFSET('Smelter Reference List'!$E$4,$S2335-4,0))</f>
        <v/>
      </c>
      <c r="G2335" s="161" t="str">
        <f ca="1">IF(C2335=$U$4,"Enter smelter details", IF(ISERROR($S2335),"",OFFSET('Smelter Reference List'!$F$4,$S2335-4,0)))</f>
        <v/>
      </c>
      <c r="H2335" s="247" t="str">
        <f ca="1">IF(ISERROR($S2335),"",OFFSET('Smelter Reference List'!$G$4,$S2335-4,0))</f>
        <v/>
      </c>
      <c r="I2335" s="248" t="str">
        <f ca="1">IF(ISERROR($S2335),"",OFFSET('Smelter Reference List'!$H$4,$S2335-4,0))</f>
        <v/>
      </c>
      <c r="J2335" s="248" t="str">
        <f ca="1">IF(ISERROR($S2335),"",OFFSET('Smelter Reference List'!$I$4,$S2335-4,0))</f>
        <v/>
      </c>
      <c r="K2335" s="245"/>
      <c r="L2335" s="245"/>
      <c r="M2335" s="245"/>
      <c r="N2335" s="245"/>
      <c r="O2335" s="245"/>
      <c r="P2335" s="245"/>
      <c r="Q2335" s="246"/>
      <c r="R2335" s="233"/>
      <c r="S2335" s="234" t="e">
        <f>IF(C2335="",NA(),MATCH($B2335&amp;$C2335,'Smelter Reference List'!$J:$J,0))</f>
        <v>#N/A</v>
      </c>
      <c r="T2335" s="235"/>
      <c r="U2335" s="235">
        <f t="shared" ca="1" si="72"/>
        <v>0</v>
      </c>
      <c r="V2335" s="235"/>
      <c r="W2335" s="235"/>
      <c r="Y2335" s="228" t="str">
        <f t="shared" si="73"/>
        <v/>
      </c>
    </row>
    <row r="2336" spans="1:25" s="228" customFormat="1" ht="20.25">
      <c r="A2336" s="257"/>
      <c r="B2336" s="232" t="str">
        <f>IF(LEN(A2336)=0,"",INDEX('Smelter Reference List'!$A:$A,MATCH($A2336,'Smelter Reference List'!$E:$E,0)))</f>
        <v/>
      </c>
      <c r="C2336" s="297" t="str">
        <f>IF(LEN(A2336)=0,"",INDEX('Smelter Reference List'!$C:$C,MATCH($A2336,'Smelter Reference List'!$E:$E,0)))</f>
        <v/>
      </c>
      <c r="D2336" s="161" t="str">
        <f ca="1">IF(ISERROR($S2336),"",OFFSET('Smelter Reference List'!$C$4,$S2336-4,0)&amp;"")</f>
        <v/>
      </c>
      <c r="E2336" s="161" t="str">
        <f ca="1">IF(ISERROR($S2336),"",OFFSET('Smelter Reference List'!$D$4,$S2336-4,0)&amp;"")</f>
        <v/>
      </c>
      <c r="F2336" s="161" t="str">
        <f ca="1">IF(ISERROR($S2336),"",OFFSET('Smelter Reference List'!$E$4,$S2336-4,0))</f>
        <v/>
      </c>
      <c r="G2336" s="161" t="str">
        <f ca="1">IF(C2336=$U$4,"Enter smelter details", IF(ISERROR($S2336),"",OFFSET('Smelter Reference List'!$F$4,$S2336-4,0)))</f>
        <v/>
      </c>
      <c r="H2336" s="247" t="str">
        <f ca="1">IF(ISERROR($S2336),"",OFFSET('Smelter Reference List'!$G$4,$S2336-4,0))</f>
        <v/>
      </c>
      <c r="I2336" s="248" t="str">
        <f ca="1">IF(ISERROR($S2336),"",OFFSET('Smelter Reference List'!$H$4,$S2336-4,0))</f>
        <v/>
      </c>
      <c r="J2336" s="248" t="str">
        <f ca="1">IF(ISERROR($S2336),"",OFFSET('Smelter Reference List'!$I$4,$S2336-4,0))</f>
        <v/>
      </c>
      <c r="K2336" s="245"/>
      <c r="L2336" s="245"/>
      <c r="M2336" s="245"/>
      <c r="N2336" s="245"/>
      <c r="O2336" s="245"/>
      <c r="P2336" s="245"/>
      <c r="Q2336" s="246"/>
      <c r="R2336" s="233"/>
      <c r="S2336" s="234" t="e">
        <f>IF(C2336="",NA(),MATCH($B2336&amp;$C2336,'Smelter Reference List'!$J:$J,0))</f>
        <v>#N/A</v>
      </c>
      <c r="T2336" s="235"/>
      <c r="U2336" s="235">
        <f t="shared" ca="1" si="72"/>
        <v>0</v>
      </c>
      <c r="V2336" s="235"/>
      <c r="W2336" s="235"/>
      <c r="Y2336" s="228" t="str">
        <f t="shared" si="73"/>
        <v/>
      </c>
    </row>
    <row r="2337" spans="1:25" s="228" customFormat="1" ht="20.25">
      <c r="A2337" s="257"/>
      <c r="B2337" s="232" t="str">
        <f>IF(LEN(A2337)=0,"",INDEX('Smelter Reference List'!$A:$A,MATCH($A2337,'Smelter Reference List'!$E:$E,0)))</f>
        <v/>
      </c>
      <c r="C2337" s="297" t="str">
        <f>IF(LEN(A2337)=0,"",INDEX('Smelter Reference List'!$C:$C,MATCH($A2337,'Smelter Reference List'!$E:$E,0)))</f>
        <v/>
      </c>
      <c r="D2337" s="161" t="str">
        <f ca="1">IF(ISERROR($S2337),"",OFFSET('Smelter Reference List'!$C$4,$S2337-4,0)&amp;"")</f>
        <v/>
      </c>
      <c r="E2337" s="161" t="str">
        <f ca="1">IF(ISERROR($S2337),"",OFFSET('Smelter Reference List'!$D$4,$S2337-4,0)&amp;"")</f>
        <v/>
      </c>
      <c r="F2337" s="161" t="str">
        <f ca="1">IF(ISERROR($S2337),"",OFFSET('Smelter Reference List'!$E$4,$S2337-4,0))</f>
        <v/>
      </c>
      <c r="G2337" s="161" t="str">
        <f ca="1">IF(C2337=$U$4,"Enter smelter details", IF(ISERROR($S2337),"",OFFSET('Smelter Reference List'!$F$4,$S2337-4,0)))</f>
        <v/>
      </c>
      <c r="H2337" s="247" t="str">
        <f ca="1">IF(ISERROR($S2337),"",OFFSET('Smelter Reference List'!$G$4,$S2337-4,0))</f>
        <v/>
      </c>
      <c r="I2337" s="248" t="str">
        <f ca="1">IF(ISERROR($S2337),"",OFFSET('Smelter Reference List'!$H$4,$S2337-4,0))</f>
        <v/>
      </c>
      <c r="J2337" s="248" t="str">
        <f ca="1">IF(ISERROR($S2337),"",OFFSET('Smelter Reference List'!$I$4,$S2337-4,0))</f>
        <v/>
      </c>
      <c r="K2337" s="245"/>
      <c r="L2337" s="245"/>
      <c r="M2337" s="245"/>
      <c r="N2337" s="245"/>
      <c r="O2337" s="245"/>
      <c r="P2337" s="245"/>
      <c r="Q2337" s="246"/>
      <c r="R2337" s="233"/>
      <c r="S2337" s="234" t="e">
        <f>IF(C2337="",NA(),MATCH($B2337&amp;$C2337,'Smelter Reference List'!$J:$J,0))</f>
        <v>#N/A</v>
      </c>
      <c r="T2337" s="235"/>
      <c r="U2337" s="235">
        <f t="shared" ca="1" si="72"/>
        <v>0</v>
      </c>
      <c r="V2337" s="235"/>
      <c r="W2337" s="235"/>
      <c r="Y2337" s="228" t="str">
        <f t="shared" si="73"/>
        <v/>
      </c>
    </row>
    <row r="2338" spans="1:25" s="228" customFormat="1" ht="20.25">
      <c r="A2338" s="257"/>
      <c r="B2338" s="232" t="str">
        <f>IF(LEN(A2338)=0,"",INDEX('Smelter Reference List'!$A:$A,MATCH($A2338,'Smelter Reference List'!$E:$E,0)))</f>
        <v/>
      </c>
      <c r="C2338" s="297" t="str">
        <f>IF(LEN(A2338)=0,"",INDEX('Smelter Reference List'!$C:$C,MATCH($A2338,'Smelter Reference List'!$E:$E,0)))</f>
        <v/>
      </c>
      <c r="D2338" s="161" t="str">
        <f ca="1">IF(ISERROR($S2338),"",OFFSET('Smelter Reference List'!$C$4,$S2338-4,0)&amp;"")</f>
        <v/>
      </c>
      <c r="E2338" s="161" t="str">
        <f ca="1">IF(ISERROR($S2338),"",OFFSET('Smelter Reference List'!$D$4,$S2338-4,0)&amp;"")</f>
        <v/>
      </c>
      <c r="F2338" s="161" t="str">
        <f ca="1">IF(ISERROR($S2338),"",OFFSET('Smelter Reference List'!$E$4,$S2338-4,0))</f>
        <v/>
      </c>
      <c r="G2338" s="161" t="str">
        <f ca="1">IF(C2338=$U$4,"Enter smelter details", IF(ISERROR($S2338),"",OFFSET('Smelter Reference List'!$F$4,$S2338-4,0)))</f>
        <v/>
      </c>
      <c r="H2338" s="247" t="str">
        <f ca="1">IF(ISERROR($S2338),"",OFFSET('Smelter Reference List'!$G$4,$S2338-4,0))</f>
        <v/>
      </c>
      <c r="I2338" s="248" t="str">
        <f ca="1">IF(ISERROR($S2338),"",OFFSET('Smelter Reference List'!$H$4,$S2338-4,0))</f>
        <v/>
      </c>
      <c r="J2338" s="248" t="str">
        <f ca="1">IF(ISERROR($S2338),"",OFFSET('Smelter Reference List'!$I$4,$S2338-4,0))</f>
        <v/>
      </c>
      <c r="K2338" s="245"/>
      <c r="L2338" s="245"/>
      <c r="M2338" s="245"/>
      <c r="N2338" s="245"/>
      <c r="O2338" s="245"/>
      <c r="P2338" s="245"/>
      <c r="Q2338" s="246"/>
      <c r="R2338" s="233"/>
      <c r="S2338" s="234" t="e">
        <f>IF(C2338="",NA(),MATCH($B2338&amp;$C2338,'Smelter Reference List'!$J:$J,0))</f>
        <v>#N/A</v>
      </c>
      <c r="T2338" s="235"/>
      <c r="U2338" s="235">
        <f t="shared" ca="1" si="72"/>
        <v>0</v>
      </c>
      <c r="V2338" s="235"/>
      <c r="W2338" s="235"/>
      <c r="Y2338" s="228" t="str">
        <f t="shared" si="73"/>
        <v/>
      </c>
    </row>
    <row r="2339" spans="1:25" s="228" customFormat="1" ht="20.25">
      <c r="A2339" s="257"/>
      <c r="B2339" s="232" t="str">
        <f>IF(LEN(A2339)=0,"",INDEX('Smelter Reference List'!$A:$A,MATCH($A2339,'Smelter Reference List'!$E:$E,0)))</f>
        <v/>
      </c>
      <c r="C2339" s="297" t="str">
        <f>IF(LEN(A2339)=0,"",INDEX('Smelter Reference List'!$C:$C,MATCH($A2339,'Smelter Reference List'!$E:$E,0)))</f>
        <v/>
      </c>
      <c r="D2339" s="161" t="str">
        <f ca="1">IF(ISERROR($S2339),"",OFFSET('Smelter Reference List'!$C$4,$S2339-4,0)&amp;"")</f>
        <v/>
      </c>
      <c r="E2339" s="161" t="str">
        <f ca="1">IF(ISERROR($S2339),"",OFFSET('Smelter Reference List'!$D$4,$S2339-4,0)&amp;"")</f>
        <v/>
      </c>
      <c r="F2339" s="161" t="str">
        <f ca="1">IF(ISERROR($S2339),"",OFFSET('Smelter Reference List'!$E$4,$S2339-4,0))</f>
        <v/>
      </c>
      <c r="G2339" s="161" t="str">
        <f ca="1">IF(C2339=$U$4,"Enter smelter details", IF(ISERROR($S2339),"",OFFSET('Smelter Reference List'!$F$4,$S2339-4,0)))</f>
        <v/>
      </c>
      <c r="H2339" s="247" t="str">
        <f ca="1">IF(ISERROR($S2339),"",OFFSET('Smelter Reference List'!$G$4,$S2339-4,0))</f>
        <v/>
      </c>
      <c r="I2339" s="248" t="str">
        <f ca="1">IF(ISERROR($S2339),"",OFFSET('Smelter Reference List'!$H$4,$S2339-4,0))</f>
        <v/>
      </c>
      <c r="J2339" s="248" t="str">
        <f ca="1">IF(ISERROR($S2339),"",OFFSET('Smelter Reference List'!$I$4,$S2339-4,0))</f>
        <v/>
      </c>
      <c r="K2339" s="245"/>
      <c r="L2339" s="245"/>
      <c r="M2339" s="245"/>
      <c r="N2339" s="245"/>
      <c r="O2339" s="245"/>
      <c r="P2339" s="245"/>
      <c r="Q2339" s="246"/>
      <c r="R2339" s="233"/>
      <c r="S2339" s="234" t="e">
        <f>IF(C2339="",NA(),MATCH($B2339&amp;$C2339,'Smelter Reference List'!$J:$J,0))</f>
        <v>#N/A</v>
      </c>
      <c r="T2339" s="235"/>
      <c r="U2339" s="235">
        <f t="shared" ca="1" si="72"/>
        <v>0</v>
      </c>
      <c r="V2339" s="235"/>
      <c r="W2339" s="235"/>
      <c r="Y2339" s="228" t="str">
        <f t="shared" si="73"/>
        <v/>
      </c>
    </row>
    <row r="2340" spans="1:25" s="228" customFormat="1" ht="20.25">
      <c r="A2340" s="257"/>
      <c r="B2340" s="232" t="str">
        <f>IF(LEN(A2340)=0,"",INDEX('Smelter Reference List'!$A:$A,MATCH($A2340,'Smelter Reference List'!$E:$E,0)))</f>
        <v/>
      </c>
      <c r="C2340" s="297" t="str">
        <f>IF(LEN(A2340)=0,"",INDEX('Smelter Reference List'!$C:$C,MATCH($A2340,'Smelter Reference List'!$E:$E,0)))</f>
        <v/>
      </c>
      <c r="D2340" s="161" t="str">
        <f ca="1">IF(ISERROR($S2340),"",OFFSET('Smelter Reference List'!$C$4,$S2340-4,0)&amp;"")</f>
        <v/>
      </c>
      <c r="E2340" s="161" t="str">
        <f ca="1">IF(ISERROR($S2340),"",OFFSET('Smelter Reference List'!$D$4,$S2340-4,0)&amp;"")</f>
        <v/>
      </c>
      <c r="F2340" s="161" t="str">
        <f ca="1">IF(ISERROR($S2340),"",OFFSET('Smelter Reference List'!$E$4,$S2340-4,0))</f>
        <v/>
      </c>
      <c r="G2340" s="161" t="str">
        <f ca="1">IF(C2340=$U$4,"Enter smelter details", IF(ISERROR($S2340),"",OFFSET('Smelter Reference List'!$F$4,$S2340-4,0)))</f>
        <v/>
      </c>
      <c r="H2340" s="247" t="str">
        <f ca="1">IF(ISERROR($S2340),"",OFFSET('Smelter Reference List'!$G$4,$S2340-4,0))</f>
        <v/>
      </c>
      <c r="I2340" s="248" t="str">
        <f ca="1">IF(ISERROR($S2340),"",OFFSET('Smelter Reference List'!$H$4,$S2340-4,0))</f>
        <v/>
      </c>
      <c r="J2340" s="248" t="str">
        <f ca="1">IF(ISERROR($S2340),"",OFFSET('Smelter Reference List'!$I$4,$S2340-4,0))</f>
        <v/>
      </c>
      <c r="K2340" s="245"/>
      <c r="L2340" s="245"/>
      <c r="M2340" s="245"/>
      <c r="N2340" s="245"/>
      <c r="O2340" s="245"/>
      <c r="P2340" s="245"/>
      <c r="Q2340" s="246"/>
      <c r="R2340" s="233"/>
      <c r="S2340" s="234" t="e">
        <f>IF(C2340="",NA(),MATCH($B2340&amp;$C2340,'Smelter Reference List'!$J:$J,0))</f>
        <v>#N/A</v>
      </c>
      <c r="T2340" s="235"/>
      <c r="U2340" s="235">
        <f t="shared" ca="1" si="72"/>
        <v>0</v>
      </c>
      <c r="V2340" s="235"/>
      <c r="W2340" s="235"/>
      <c r="Y2340" s="228" t="str">
        <f t="shared" si="73"/>
        <v/>
      </c>
    </row>
    <row r="2341" spans="1:25" s="228" customFormat="1" ht="20.25">
      <c r="A2341" s="257"/>
      <c r="B2341" s="232" t="str">
        <f>IF(LEN(A2341)=0,"",INDEX('Smelter Reference List'!$A:$A,MATCH($A2341,'Smelter Reference List'!$E:$E,0)))</f>
        <v/>
      </c>
      <c r="C2341" s="297" t="str">
        <f>IF(LEN(A2341)=0,"",INDEX('Smelter Reference List'!$C:$C,MATCH($A2341,'Smelter Reference List'!$E:$E,0)))</f>
        <v/>
      </c>
      <c r="D2341" s="161" t="str">
        <f ca="1">IF(ISERROR($S2341),"",OFFSET('Smelter Reference List'!$C$4,$S2341-4,0)&amp;"")</f>
        <v/>
      </c>
      <c r="E2341" s="161" t="str">
        <f ca="1">IF(ISERROR($S2341),"",OFFSET('Smelter Reference List'!$D$4,$S2341-4,0)&amp;"")</f>
        <v/>
      </c>
      <c r="F2341" s="161" t="str">
        <f ca="1">IF(ISERROR($S2341),"",OFFSET('Smelter Reference List'!$E$4,$S2341-4,0))</f>
        <v/>
      </c>
      <c r="G2341" s="161" t="str">
        <f ca="1">IF(C2341=$U$4,"Enter smelter details", IF(ISERROR($S2341),"",OFFSET('Smelter Reference List'!$F$4,$S2341-4,0)))</f>
        <v/>
      </c>
      <c r="H2341" s="247" t="str">
        <f ca="1">IF(ISERROR($S2341),"",OFFSET('Smelter Reference List'!$G$4,$S2341-4,0))</f>
        <v/>
      </c>
      <c r="I2341" s="248" t="str">
        <f ca="1">IF(ISERROR($S2341),"",OFFSET('Smelter Reference List'!$H$4,$S2341-4,0))</f>
        <v/>
      </c>
      <c r="J2341" s="248" t="str">
        <f ca="1">IF(ISERROR($S2341),"",OFFSET('Smelter Reference List'!$I$4,$S2341-4,0))</f>
        <v/>
      </c>
      <c r="K2341" s="245"/>
      <c r="L2341" s="245"/>
      <c r="M2341" s="245"/>
      <c r="N2341" s="245"/>
      <c r="O2341" s="245"/>
      <c r="P2341" s="245"/>
      <c r="Q2341" s="246"/>
      <c r="R2341" s="233"/>
      <c r="S2341" s="234" t="e">
        <f>IF(C2341="",NA(),MATCH($B2341&amp;$C2341,'Smelter Reference List'!$J:$J,0))</f>
        <v>#N/A</v>
      </c>
      <c r="T2341" s="235"/>
      <c r="U2341" s="235">
        <f t="shared" ca="1" si="72"/>
        <v>0</v>
      </c>
      <c r="V2341" s="235"/>
      <c r="W2341" s="235"/>
      <c r="Y2341" s="228" t="str">
        <f t="shared" si="73"/>
        <v/>
      </c>
    </row>
    <row r="2342" spans="1:25" s="228" customFormat="1" ht="20.25">
      <c r="A2342" s="257"/>
      <c r="B2342" s="232" t="str">
        <f>IF(LEN(A2342)=0,"",INDEX('Smelter Reference List'!$A:$A,MATCH($A2342,'Smelter Reference List'!$E:$E,0)))</f>
        <v/>
      </c>
      <c r="C2342" s="297" t="str">
        <f>IF(LEN(A2342)=0,"",INDEX('Smelter Reference List'!$C:$C,MATCH($A2342,'Smelter Reference List'!$E:$E,0)))</f>
        <v/>
      </c>
      <c r="D2342" s="161" t="str">
        <f ca="1">IF(ISERROR($S2342),"",OFFSET('Smelter Reference List'!$C$4,$S2342-4,0)&amp;"")</f>
        <v/>
      </c>
      <c r="E2342" s="161" t="str">
        <f ca="1">IF(ISERROR($S2342),"",OFFSET('Smelter Reference List'!$D$4,$S2342-4,0)&amp;"")</f>
        <v/>
      </c>
      <c r="F2342" s="161" t="str">
        <f ca="1">IF(ISERROR($S2342),"",OFFSET('Smelter Reference List'!$E$4,$S2342-4,0))</f>
        <v/>
      </c>
      <c r="G2342" s="161" t="str">
        <f ca="1">IF(C2342=$U$4,"Enter smelter details", IF(ISERROR($S2342),"",OFFSET('Smelter Reference List'!$F$4,$S2342-4,0)))</f>
        <v/>
      </c>
      <c r="H2342" s="247" t="str">
        <f ca="1">IF(ISERROR($S2342),"",OFFSET('Smelter Reference List'!$G$4,$S2342-4,0))</f>
        <v/>
      </c>
      <c r="I2342" s="248" t="str">
        <f ca="1">IF(ISERROR($S2342),"",OFFSET('Smelter Reference List'!$H$4,$S2342-4,0))</f>
        <v/>
      </c>
      <c r="J2342" s="248" t="str">
        <f ca="1">IF(ISERROR($S2342),"",OFFSET('Smelter Reference List'!$I$4,$S2342-4,0))</f>
        <v/>
      </c>
      <c r="K2342" s="245"/>
      <c r="L2342" s="245"/>
      <c r="M2342" s="245"/>
      <c r="N2342" s="245"/>
      <c r="O2342" s="245"/>
      <c r="P2342" s="245"/>
      <c r="Q2342" s="246"/>
      <c r="R2342" s="233"/>
      <c r="S2342" s="234" t="e">
        <f>IF(C2342="",NA(),MATCH($B2342&amp;$C2342,'Smelter Reference List'!$J:$J,0))</f>
        <v>#N/A</v>
      </c>
      <c r="T2342" s="235"/>
      <c r="U2342" s="235">
        <f t="shared" ca="1" si="72"/>
        <v>0</v>
      </c>
      <c r="V2342" s="235"/>
      <c r="W2342" s="235"/>
      <c r="Y2342" s="228" t="str">
        <f t="shared" si="73"/>
        <v/>
      </c>
    </row>
    <row r="2343" spans="1:25" s="228" customFormat="1" ht="20.25">
      <c r="A2343" s="257"/>
      <c r="B2343" s="232" t="str">
        <f>IF(LEN(A2343)=0,"",INDEX('Smelter Reference List'!$A:$A,MATCH($A2343,'Smelter Reference List'!$E:$E,0)))</f>
        <v/>
      </c>
      <c r="C2343" s="297" t="str">
        <f>IF(LEN(A2343)=0,"",INDEX('Smelter Reference List'!$C:$C,MATCH($A2343,'Smelter Reference List'!$E:$E,0)))</f>
        <v/>
      </c>
      <c r="D2343" s="161" t="str">
        <f ca="1">IF(ISERROR($S2343),"",OFFSET('Smelter Reference List'!$C$4,$S2343-4,0)&amp;"")</f>
        <v/>
      </c>
      <c r="E2343" s="161" t="str">
        <f ca="1">IF(ISERROR($S2343),"",OFFSET('Smelter Reference List'!$D$4,$S2343-4,0)&amp;"")</f>
        <v/>
      </c>
      <c r="F2343" s="161" t="str">
        <f ca="1">IF(ISERROR($S2343),"",OFFSET('Smelter Reference List'!$E$4,$S2343-4,0))</f>
        <v/>
      </c>
      <c r="G2343" s="161" t="str">
        <f ca="1">IF(C2343=$U$4,"Enter smelter details", IF(ISERROR($S2343),"",OFFSET('Smelter Reference List'!$F$4,$S2343-4,0)))</f>
        <v/>
      </c>
      <c r="H2343" s="247" t="str">
        <f ca="1">IF(ISERROR($S2343),"",OFFSET('Smelter Reference List'!$G$4,$S2343-4,0))</f>
        <v/>
      </c>
      <c r="I2343" s="248" t="str">
        <f ca="1">IF(ISERROR($S2343),"",OFFSET('Smelter Reference List'!$H$4,$S2343-4,0))</f>
        <v/>
      </c>
      <c r="J2343" s="248" t="str">
        <f ca="1">IF(ISERROR($S2343),"",OFFSET('Smelter Reference List'!$I$4,$S2343-4,0))</f>
        <v/>
      </c>
      <c r="K2343" s="245"/>
      <c r="L2343" s="245"/>
      <c r="M2343" s="245"/>
      <c r="N2343" s="245"/>
      <c r="O2343" s="245"/>
      <c r="P2343" s="245"/>
      <c r="Q2343" s="246"/>
      <c r="R2343" s="233"/>
      <c r="S2343" s="234" t="e">
        <f>IF(C2343="",NA(),MATCH($B2343&amp;$C2343,'Smelter Reference List'!$J:$J,0))</f>
        <v>#N/A</v>
      </c>
      <c r="T2343" s="235"/>
      <c r="U2343" s="235">
        <f t="shared" ca="1" si="72"/>
        <v>0</v>
      </c>
      <c r="V2343" s="235"/>
      <c r="W2343" s="235"/>
      <c r="Y2343" s="228" t="str">
        <f t="shared" si="73"/>
        <v/>
      </c>
    </row>
    <row r="2344" spans="1:25" s="228" customFormat="1" ht="20.25">
      <c r="A2344" s="257"/>
      <c r="B2344" s="232" t="str">
        <f>IF(LEN(A2344)=0,"",INDEX('Smelter Reference List'!$A:$A,MATCH($A2344,'Smelter Reference List'!$E:$E,0)))</f>
        <v/>
      </c>
      <c r="C2344" s="297" t="str">
        <f>IF(LEN(A2344)=0,"",INDEX('Smelter Reference List'!$C:$C,MATCH($A2344,'Smelter Reference List'!$E:$E,0)))</f>
        <v/>
      </c>
      <c r="D2344" s="161" t="str">
        <f ca="1">IF(ISERROR($S2344),"",OFFSET('Smelter Reference List'!$C$4,$S2344-4,0)&amp;"")</f>
        <v/>
      </c>
      <c r="E2344" s="161" t="str">
        <f ca="1">IF(ISERROR($S2344),"",OFFSET('Smelter Reference List'!$D$4,$S2344-4,0)&amp;"")</f>
        <v/>
      </c>
      <c r="F2344" s="161" t="str">
        <f ca="1">IF(ISERROR($S2344),"",OFFSET('Smelter Reference List'!$E$4,$S2344-4,0))</f>
        <v/>
      </c>
      <c r="G2344" s="161" t="str">
        <f ca="1">IF(C2344=$U$4,"Enter smelter details", IF(ISERROR($S2344),"",OFFSET('Smelter Reference List'!$F$4,$S2344-4,0)))</f>
        <v/>
      </c>
      <c r="H2344" s="247" t="str">
        <f ca="1">IF(ISERROR($S2344),"",OFFSET('Smelter Reference List'!$G$4,$S2344-4,0))</f>
        <v/>
      </c>
      <c r="I2344" s="248" t="str">
        <f ca="1">IF(ISERROR($S2344),"",OFFSET('Smelter Reference List'!$H$4,$S2344-4,0))</f>
        <v/>
      </c>
      <c r="J2344" s="248" t="str">
        <f ca="1">IF(ISERROR($S2344),"",OFFSET('Smelter Reference List'!$I$4,$S2344-4,0))</f>
        <v/>
      </c>
      <c r="K2344" s="245"/>
      <c r="L2344" s="245"/>
      <c r="M2344" s="245"/>
      <c r="N2344" s="245"/>
      <c r="O2344" s="245"/>
      <c r="P2344" s="245"/>
      <c r="Q2344" s="246"/>
      <c r="R2344" s="233"/>
      <c r="S2344" s="234" t="e">
        <f>IF(C2344="",NA(),MATCH($B2344&amp;$C2344,'Smelter Reference List'!$J:$J,0))</f>
        <v>#N/A</v>
      </c>
      <c r="T2344" s="235"/>
      <c r="U2344" s="235">
        <f t="shared" ca="1" si="72"/>
        <v>0</v>
      </c>
      <c r="V2344" s="235"/>
      <c r="W2344" s="235"/>
      <c r="Y2344" s="228" t="str">
        <f t="shared" si="73"/>
        <v/>
      </c>
    </row>
    <row r="2345" spans="1:25" s="228" customFormat="1" ht="20.25">
      <c r="A2345" s="257"/>
      <c r="B2345" s="232" t="str">
        <f>IF(LEN(A2345)=0,"",INDEX('Smelter Reference List'!$A:$A,MATCH($A2345,'Smelter Reference List'!$E:$E,0)))</f>
        <v/>
      </c>
      <c r="C2345" s="297" t="str">
        <f>IF(LEN(A2345)=0,"",INDEX('Smelter Reference List'!$C:$C,MATCH($A2345,'Smelter Reference List'!$E:$E,0)))</f>
        <v/>
      </c>
      <c r="D2345" s="161" t="str">
        <f ca="1">IF(ISERROR($S2345),"",OFFSET('Smelter Reference List'!$C$4,$S2345-4,0)&amp;"")</f>
        <v/>
      </c>
      <c r="E2345" s="161" t="str">
        <f ca="1">IF(ISERROR($S2345),"",OFFSET('Smelter Reference List'!$D$4,$S2345-4,0)&amp;"")</f>
        <v/>
      </c>
      <c r="F2345" s="161" t="str">
        <f ca="1">IF(ISERROR($S2345),"",OFFSET('Smelter Reference List'!$E$4,$S2345-4,0))</f>
        <v/>
      </c>
      <c r="G2345" s="161" t="str">
        <f ca="1">IF(C2345=$U$4,"Enter smelter details", IF(ISERROR($S2345),"",OFFSET('Smelter Reference List'!$F$4,$S2345-4,0)))</f>
        <v/>
      </c>
      <c r="H2345" s="247" t="str">
        <f ca="1">IF(ISERROR($S2345),"",OFFSET('Smelter Reference List'!$G$4,$S2345-4,0))</f>
        <v/>
      </c>
      <c r="I2345" s="248" t="str">
        <f ca="1">IF(ISERROR($S2345),"",OFFSET('Smelter Reference List'!$H$4,$S2345-4,0))</f>
        <v/>
      </c>
      <c r="J2345" s="248" t="str">
        <f ca="1">IF(ISERROR($S2345),"",OFFSET('Smelter Reference List'!$I$4,$S2345-4,0))</f>
        <v/>
      </c>
      <c r="K2345" s="245"/>
      <c r="L2345" s="245"/>
      <c r="M2345" s="245"/>
      <c r="N2345" s="245"/>
      <c r="O2345" s="245"/>
      <c r="P2345" s="245"/>
      <c r="Q2345" s="246"/>
      <c r="R2345" s="233"/>
      <c r="S2345" s="234" t="e">
        <f>IF(C2345="",NA(),MATCH($B2345&amp;$C2345,'Smelter Reference List'!$J:$J,0))</f>
        <v>#N/A</v>
      </c>
      <c r="T2345" s="235"/>
      <c r="U2345" s="235">
        <f t="shared" ca="1" si="72"/>
        <v>0</v>
      </c>
      <c r="V2345" s="235"/>
      <c r="W2345" s="235"/>
      <c r="Y2345" s="228" t="str">
        <f t="shared" si="73"/>
        <v/>
      </c>
    </row>
    <row r="2346" spans="1:25" s="228" customFormat="1" ht="20.25">
      <c r="A2346" s="257"/>
      <c r="B2346" s="232" t="str">
        <f>IF(LEN(A2346)=0,"",INDEX('Smelter Reference List'!$A:$A,MATCH($A2346,'Smelter Reference List'!$E:$E,0)))</f>
        <v/>
      </c>
      <c r="C2346" s="297" t="str">
        <f>IF(LEN(A2346)=0,"",INDEX('Smelter Reference List'!$C:$C,MATCH($A2346,'Smelter Reference List'!$E:$E,0)))</f>
        <v/>
      </c>
      <c r="D2346" s="161" t="str">
        <f ca="1">IF(ISERROR($S2346),"",OFFSET('Smelter Reference List'!$C$4,$S2346-4,0)&amp;"")</f>
        <v/>
      </c>
      <c r="E2346" s="161" t="str">
        <f ca="1">IF(ISERROR($S2346),"",OFFSET('Smelter Reference List'!$D$4,$S2346-4,0)&amp;"")</f>
        <v/>
      </c>
      <c r="F2346" s="161" t="str">
        <f ca="1">IF(ISERROR($S2346),"",OFFSET('Smelter Reference List'!$E$4,$S2346-4,0))</f>
        <v/>
      </c>
      <c r="G2346" s="161" t="str">
        <f ca="1">IF(C2346=$U$4,"Enter smelter details", IF(ISERROR($S2346),"",OFFSET('Smelter Reference List'!$F$4,$S2346-4,0)))</f>
        <v/>
      </c>
      <c r="H2346" s="247" t="str">
        <f ca="1">IF(ISERROR($S2346),"",OFFSET('Smelter Reference List'!$G$4,$S2346-4,0))</f>
        <v/>
      </c>
      <c r="I2346" s="248" t="str">
        <f ca="1">IF(ISERROR($S2346),"",OFFSET('Smelter Reference List'!$H$4,$S2346-4,0))</f>
        <v/>
      </c>
      <c r="J2346" s="248" t="str">
        <f ca="1">IF(ISERROR($S2346),"",OFFSET('Smelter Reference List'!$I$4,$S2346-4,0))</f>
        <v/>
      </c>
      <c r="K2346" s="245"/>
      <c r="L2346" s="245"/>
      <c r="M2346" s="245"/>
      <c r="N2346" s="245"/>
      <c r="O2346" s="245"/>
      <c r="P2346" s="245"/>
      <c r="Q2346" s="246"/>
      <c r="R2346" s="233"/>
      <c r="S2346" s="234" t="e">
        <f>IF(C2346="",NA(),MATCH($B2346&amp;$C2346,'Smelter Reference List'!$J:$J,0))</f>
        <v>#N/A</v>
      </c>
      <c r="T2346" s="235"/>
      <c r="U2346" s="235">
        <f t="shared" ca="1" si="72"/>
        <v>0</v>
      </c>
      <c r="V2346" s="235"/>
      <c r="W2346" s="235"/>
      <c r="Y2346" s="228" t="str">
        <f t="shared" si="73"/>
        <v/>
      </c>
    </row>
    <row r="2347" spans="1:25" s="228" customFormat="1" ht="20.25">
      <c r="A2347" s="257"/>
      <c r="B2347" s="232" t="str">
        <f>IF(LEN(A2347)=0,"",INDEX('Smelter Reference List'!$A:$A,MATCH($A2347,'Smelter Reference List'!$E:$E,0)))</f>
        <v/>
      </c>
      <c r="C2347" s="297" t="str">
        <f>IF(LEN(A2347)=0,"",INDEX('Smelter Reference List'!$C:$C,MATCH($A2347,'Smelter Reference List'!$E:$E,0)))</f>
        <v/>
      </c>
      <c r="D2347" s="161" t="str">
        <f ca="1">IF(ISERROR($S2347),"",OFFSET('Smelter Reference List'!$C$4,$S2347-4,0)&amp;"")</f>
        <v/>
      </c>
      <c r="E2347" s="161" t="str">
        <f ca="1">IF(ISERROR($S2347),"",OFFSET('Smelter Reference List'!$D$4,$S2347-4,0)&amp;"")</f>
        <v/>
      </c>
      <c r="F2347" s="161" t="str">
        <f ca="1">IF(ISERROR($S2347),"",OFFSET('Smelter Reference List'!$E$4,$S2347-4,0))</f>
        <v/>
      </c>
      <c r="G2347" s="161" t="str">
        <f ca="1">IF(C2347=$U$4,"Enter smelter details", IF(ISERROR($S2347),"",OFFSET('Smelter Reference List'!$F$4,$S2347-4,0)))</f>
        <v/>
      </c>
      <c r="H2347" s="247" t="str">
        <f ca="1">IF(ISERROR($S2347),"",OFFSET('Smelter Reference List'!$G$4,$S2347-4,0))</f>
        <v/>
      </c>
      <c r="I2347" s="248" t="str">
        <f ca="1">IF(ISERROR($S2347),"",OFFSET('Smelter Reference List'!$H$4,$S2347-4,0))</f>
        <v/>
      </c>
      <c r="J2347" s="248" t="str">
        <f ca="1">IF(ISERROR($S2347),"",OFFSET('Smelter Reference List'!$I$4,$S2347-4,0))</f>
        <v/>
      </c>
      <c r="K2347" s="245"/>
      <c r="L2347" s="245"/>
      <c r="M2347" s="245"/>
      <c r="N2347" s="245"/>
      <c r="O2347" s="245"/>
      <c r="P2347" s="245"/>
      <c r="Q2347" s="246"/>
      <c r="R2347" s="233"/>
      <c r="S2347" s="234" t="e">
        <f>IF(C2347="",NA(),MATCH($B2347&amp;$C2347,'Smelter Reference List'!$J:$J,0))</f>
        <v>#N/A</v>
      </c>
      <c r="T2347" s="235"/>
      <c r="U2347" s="235">
        <f t="shared" ca="1" si="72"/>
        <v>0</v>
      </c>
      <c r="V2347" s="235"/>
      <c r="W2347" s="235"/>
      <c r="Y2347" s="228" t="str">
        <f t="shared" si="73"/>
        <v/>
      </c>
    </row>
    <row r="2348" spans="1:25" s="228" customFormat="1" ht="20.25">
      <c r="A2348" s="257"/>
      <c r="B2348" s="232" t="str">
        <f>IF(LEN(A2348)=0,"",INDEX('Smelter Reference List'!$A:$A,MATCH($A2348,'Smelter Reference List'!$E:$E,0)))</f>
        <v/>
      </c>
      <c r="C2348" s="297" t="str">
        <f>IF(LEN(A2348)=0,"",INDEX('Smelter Reference List'!$C:$C,MATCH($A2348,'Smelter Reference List'!$E:$E,0)))</f>
        <v/>
      </c>
      <c r="D2348" s="161" t="str">
        <f ca="1">IF(ISERROR($S2348),"",OFFSET('Smelter Reference List'!$C$4,$S2348-4,0)&amp;"")</f>
        <v/>
      </c>
      <c r="E2348" s="161" t="str">
        <f ca="1">IF(ISERROR($S2348),"",OFFSET('Smelter Reference List'!$D$4,$S2348-4,0)&amp;"")</f>
        <v/>
      </c>
      <c r="F2348" s="161" t="str">
        <f ca="1">IF(ISERROR($S2348),"",OFFSET('Smelter Reference List'!$E$4,$S2348-4,0))</f>
        <v/>
      </c>
      <c r="G2348" s="161" t="str">
        <f ca="1">IF(C2348=$U$4,"Enter smelter details", IF(ISERROR($S2348),"",OFFSET('Smelter Reference List'!$F$4,$S2348-4,0)))</f>
        <v/>
      </c>
      <c r="H2348" s="247" t="str">
        <f ca="1">IF(ISERROR($S2348),"",OFFSET('Smelter Reference List'!$G$4,$S2348-4,0))</f>
        <v/>
      </c>
      <c r="I2348" s="248" t="str">
        <f ca="1">IF(ISERROR($S2348),"",OFFSET('Smelter Reference List'!$H$4,$S2348-4,0))</f>
        <v/>
      </c>
      <c r="J2348" s="248" t="str">
        <f ca="1">IF(ISERROR($S2348),"",OFFSET('Smelter Reference List'!$I$4,$S2348-4,0))</f>
        <v/>
      </c>
      <c r="K2348" s="245"/>
      <c r="L2348" s="245"/>
      <c r="M2348" s="245"/>
      <c r="N2348" s="245"/>
      <c r="O2348" s="245"/>
      <c r="P2348" s="245"/>
      <c r="Q2348" s="246"/>
      <c r="R2348" s="233"/>
      <c r="S2348" s="234" t="e">
        <f>IF(C2348="",NA(),MATCH($B2348&amp;$C2348,'Smelter Reference List'!$J:$J,0))</f>
        <v>#N/A</v>
      </c>
      <c r="T2348" s="235"/>
      <c r="U2348" s="235">
        <f t="shared" ca="1" si="72"/>
        <v>0</v>
      </c>
      <c r="V2348" s="235"/>
      <c r="W2348" s="235"/>
      <c r="Y2348" s="228" t="str">
        <f t="shared" si="73"/>
        <v/>
      </c>
    </row>
    <row r="2349" spans="1:25" s="228" customFormat="1" ht="20.25">
      <c r="A2349" s="257"/>
      <c r="B2349" s="232" t="str">
        <f>IF(LEN(A2349)=0,"",INDEX('Smelter Reference List'!$A:$A,MATCH($A2349,'Smelter Reference List'!$E:$E,0)))</f>
        <v/>
      </c>
      <c r="C2349" s="297" t="str">
        <f>IF(LEN(A2349)=0,"",INDEX('Smelter Reference List'!$C:$C,MATCH($A2349,'Smelter Reference List'!$E:$E,0)))</f>
        <v/>
      </c>
      <c r="D2349" s="161" t="str">
        <f ca="1">IF(ISERROR($S2349),"",OFFSET('Smelter Reference List'!$C$4,$S2349-4,0)&amp;"")</f>
        <v/>
      </c>
      <c r="E2349" s="161" t="str">
        <f ca="1">IF(ISERROR($S2349),"",OFFSET('Smelter Reference List'!$D$4,$S2349-4,0)&amp;"")</f>
        <v/>
      </c>
      <c r="F2349" s="161" t="str">
        <f ca="1">IF(ISERROR($S2349),"",OFFSET('Smelter Reference List'!$E$4,$S2349-4,0))</f>
        <v/>
      </c>
      <c r="G2349" s="161" t="str">
        <f ca="1">IF(C2349=$U$4,"Enter smelter details", IF(ISERROR($S2349),"",OFFSET('Smelter Reference List'!$F$4,$S2349-4,0)))</f>
        <v/>
      </c>
      <c r="H2349" s="247" t="str">
        <f ca="1">IF(ISERROR($S2349),"",OFFSET('Smelter Reference List'!$G$4,$S2349-4,0))</f>
        <v/>
      </c>
      <c r="I2349" s="248" t="str">
        <f ca="1">IF(ISERROR($S2349),"",OFFSET('Smelter Reference List'!$H$4,$S2349-4,0))</f>
        <v/>
      </c>
      <c r="J2349" s="248" t="str">
        <f ca="1">IF(ISERROR($S2349),"",OFFSET('Smelter Reference List'!$I$4,$S2349-4,0))</f>
        <v/>
      </c>
      <c r="K2349" s="245"/>
      <c r="L2349" s="245"/>
      <c r="M2349" s="245"/>
      <c r="N2349" s="245"/>
      <c r="O2349" s="245"/>
      <c r="P2349" s="245"/>
      <c r="Q2349" s="246"/>
      <c r="R2349" s="233"/>
      <c r="S2349" s="234" t="e">
        <f>IF(C2349="",NA(),MATCH($B2349&amp;$C2349,'Smelter Reference List'!$J:$J,0))</f>
        <v>#N/A</v>
      </c>
      <c r="T2349" s="235"/>
      <c r="U2349" s="235">
        <f t="shared" ca="1" si="72"/>
        <v>0</v>
      </c>
      <c r="V2349" s="235"/>
      <c r="W2349" s="235"/>
      <c r="Y2349" s="228" t="str">
        <f t="shared" si="73"/>
        <v/>
      </c>
    </row>
    <row r="2350" spans="1:25" s="228" customFormat="1" ht="20.25">
      <c r="A2350" s="257"/>
      <c r="B2350" s="232" t="str">
        <f>IF(LEN(A2350)=0,"",INDEX('Smelter Reference List'!$A:$A,MATCH($A2350,'Smelter Reference List'!$E:$E,0)))</f>
        <v/>
      </c>
      <c r="C2350" s="297" t="str">
        <f>IF(LEN(A2350)=0,"",INDEX('Smelter Reference List'!$C:$C,MATCH($A2350,'Smelter Reference List'!$E:$E,0)))</f>
        <v/>
      </c>
      <c r="D2350" s="161" t="str">
        <f ca="1">IF(ISERROR($S2350),"",OFFSET('Smelter Reference List'!$C$4,$S2350-4,0)&amp;"")</f>
        <v/>
      </c>
      <c r="E2350" s="161" t="str">
        <f ca="1">IF(ISERROR($S2350),"",OFFSET('Smelter Reference List'!$D$4,$S2350-4,0)&amp;"")</f>
        <v/>
      </c>
      <c r="F2350" s="161" t="str">
        <f ca="1">IF(ISERROR($S2350),"",OFFSET('Smelter Reference List'!$E$4,$S2350-4,0))</f>
        <v/>
      </c>
      <c r="G2350" s="161" t="str">
        <f ca="1">IF(C2350=$U$4,"Enter smelter details", IF(ISERROR($S2350),"",OFFSET('Smelter Reference List'!$F$4,$S2350-4,0)))</f>
        <v/>
      </c>
      <c r="H2350" s="247" t="str">
        <f ca="1">IF(ISERROR($S2350),"",OFFSET('Smelter Reference List'!$G$4,$S2350-4,0))</f>
        <v/>
      </c>
      <c r="I2350" s="248" t="str">
        <f ca="1">IF(ISERROR($S2350),"",OFFSET('Smelter Reference List'!$H$4,$S2350-4,0))</f>
        <v/>
      </c>
      <c r="J2350" s="248" t="str">
        <f ca="1">IF(ISERROR($S2350),"",OFFSET('Smelter Reference List'!$I$4,$S2350-4,0))</f>
        <v/>
      </c>
      <c r="K2350" s="245"/>
      <c r="L2350" s="245"/>
      <c r="M2350" s="245"/>
      <c r="N2350" s="245"/>
      <c r="O2350" s="245"/>
      <c r="P2350" s="245"/>
      <c r="Q2350" s="246"/>
      <c r="R2350" s="233"/>
      <c r="S2350" s="234" t="e">
        <f>IF(C2350="",NA(),MATCH($B2350&amp;$C2350,'Smelter Reference List'!$J:$J,0))</f>
        <v>#N/A</v>
      </c>
      <c r="T2350" s="235"/>
      <c r="U2350" s="235">
        <f t="shared" ca="1" si="72"/>
        <v>0</v>
      </c>
      <c r="V2350" s="235"/>
      <c r="W2350" s="235"/>
      <c r="Y2350" s="228" t="str">
        <f t="shared" si="73"/>
        <v/>
      </c>
    </row>
    <row r="2351" spans="1:25" s="228" customFormat="1" ht="20.25">
      <c r="A2351" s="257"/>
      <c r="B2351" s="232" t="str">
        <f>IF(LEN(A2351)=0,"",INDEX('Smelter Reference List'!$A:$A,MATCH($A2351,'Smelter Reference List'!$E:$E,0)))</f>
        <v/>
      </c>
      <c r="C2351" s="297" t="str">
        <f>IF(LEN(A2351)=0,"",INDEX('Smelter Reference List'!$C:$C,MATCH($A2351,'Smelter Reference List'!$E:$E,0)))</f>
        <v/>
      </c>
      <c r="D2351" s="161" t="str">
        <f ca="1">IF(ISERROR($S2351),"",OFFSET('Smelter Reference List'!$C$4,$S2351-4,0)&amp;"")</f>
        <v/>
      </c>
      <c r="E2351" s="161" t="str">
        <f ca="1">IF(ISERROR($S2351),"",OFFSET('Smelter Reference List'!$D$4,$S2351-4,0)&amp;"")</f>
        <v/>
      </c>
      <c r="F2351" s="161" t="str">
        <f ca="1">IF(ISERROR($S2351),"",OFFSET('Smelter Reference List'!$E$4,$S2351-4,0))</f>
        <v/>
      </c>
      <c r="G2351" s="161" t="str">
        <f ca="1">IF(C2351=$U$4,"Enter smelter details", IF(ISERROR($S2351),"",OFFSET('Smelter Reference List'!$F$4,$S2351-4,0)))</f>
        <v/>
      </c>
      <c r="H2351" s="247" t="str">
        <f ca="1">IF(ISERROR($S2351),"",OFFSET('Smelter Reference List'!$G$4,$S2351-4,0))</f>
        <v/>
      </c>
      <c r="I2351" s="248" t="str">
        <f ca="1">IF(ISERROR($S2351),"",OFFSET('Smelter Reference List'!$H$4,$S2351-4,0))</f>
        <v/>
      </c>
      <c r="J2351" s="248" t="str">
        <f ca="1">IF(ISERROR($S2351),"",OFFSET('Smelter Reference List'!$I$4,$S2351-4,0))</f>
        <v/>
      </c>
      <c r="K2351" s="245"/>
      <c r="L2351" s="245"/>
      <c r="M2351" s="245"/>
      <c r="N2351" s="245"/>
      <c r="O2351" s="245"/>
      <c r="P2351" s="245"/>
      <c r="Q2351" s="246"/>
      <c r="R2351" s="233"/>
      <c r="S2351" s="234" t="e">
        <f>IF(C2351="",NA(),MATCH($B2351&amp;$C2351,'Smelter Reference List'!$J:$J,0))</f>
        <v>#N/A</v>
      </c>
      <c r="T2351" s="235"/>
      <c r="U2351" s="235">
        <f t="shared" ca="1" si="72"/>
        <v>0</v>
      </c>
      <c r="V2351" s="235"/>
      <c r="W2351" s="235"/>
      <c r="Y2351" s="228" t="str">
        <f t="shared" si="73"/>
        <v/>
      </c>
    </row>
    <row r="2352" spans="1:25" s="228" customFormat="1" ht="20.25">
      <c r="A2352" s="257"/>
      <c r="B2352" s="232" t="str">
        <f>IF(LEN(A2352)=0,"",INDEX('Smelter Reference List'!$A:$A,MATCH($A2352,'Smelter Reference List'!$E:$E,0)))</f>
        <v/>
      </c>
      <c r="C2352" s="297" t="str">
        <f>IF(LEN(A2352)=0,"",INDEX('Smelter Reference List'!$C:$C,MATCH($A2352,'Smelter Reference List'!$E:$E,0)))</f>
        <v/>
      </c>
      <c r="D2352" s="161" t="str">
        <f ca="1">IF(ISERROR($S2352),"",OFFSET('Smelter Reference List'!$C$4,$S2352-4,0)&amp;"")</f>
        <v/>
      </c>
      <c r="E2352" s="161" t="str">
        <f ca="1">IF(ISERROR($S2352),"",OFFSET('Smelter Reference List'!$D$4,$S2352-4,0)&amp;"")</f>
        <v/>
      </c>
      <c r="F2352" s="161" t="str">
        <f ca="1">IF(ISERROR($S2352),"",OFFSET('Smelter Reference List'!$E$4,$S2352-4,0))</f>
        <v/>
      </c>
      <c r="G2352" s="161" t="str">
        <f ca="1">IF(C2352=$U$4,"Enter smelter details", IF(ISERROR($S2352),"",OFFSET('Smelter Reference List'!$F$4,$S2352-4,0)))</f>
        <v/>
      </c>
      <c r="H2352" s="247" t="str">
        <f ca="1">IF(ISERROR($S2352),"",OFFSET('Smelter Reference List'!$G$4,$S2352-4,0))</f>
        <v/>
      </c>
      <c r="I2352" s="248" t="str">
        <f ca="1">IF(ISERROR($S2352),"",OFFSET('Smelter Reference List'!$H$4,$S2352-4,0))</f>
        <v/>
      </c>
      <c r="J2352" s="248" t="str">
        <f ca="1">IF(ISERROR($S2352),"",OFFSET('Smelter Reference List'!$I$4,$S2352-4,0))</f>
        <v/>
      </c>
      <c r="K2352" s="245"/>
      <c r="L2352" s="245"/>
      <c r="M2352" s="245"/>
      <c r="N2352" s="245"/>
      <c r="O2352" s="245"/>
      <c r="P2352" s="245"/>
      <c r="Q2352" s="246"/>
      <c r="R2352" s="233"/>
      <c r="S2352" s="234" t="e">
        <f>IF(C2352="",NA(),MATCH($B2352&amp;$C2352,'Smelter Reference List'!$J:$J,0))</f>
        <v>#N/A</v>
      </c>
      <c r="T2352" s="235"/>
      <c r="U2352" s="235">
        <f t="shared" ca="1" si="72"/>
        <v>0</v>
      </c>
      <c r="V2352" s="235"/>
      <c r="W2352" s="235"/>
      <c r="Y2352" s="228" t="str">
        <f t="shared" si="73"/>
        <v/>
      </c>
    </row>
    <row r="2353" spans="1:25" s="228" customFormat="1" ht="20.25">
      <c r="A2353" s="257"/>
      <c r="B2353" s="232" t="str">
        <f>IF(LEN(A2353)=0,"",INDEX('Smelter Reference List'!$A:$A,MATCH($A2353,'Smelter Reference List'!$E:$E,0)))</f>
        <v/>
      </c>
      <c r="C2353" s="297" t="str">
        <f>IF(LEN(A2353)=0,"",INDEX('Smelter Reference List'!$C:$C,MATCH($A2353,'Smelter Reference List'!$E:$E,0)))</f>
        <v/>
      </c>
      <c r="D2353" s="161" t="str">
        <f ca="1">IF(ISERROR($S2353),"",OFFSET('Smelter Reference List'!$C$4,$S2353-4,0)&amp;"")</f>
        <v/>
      </c>
      <c r="E2353" s="161" t="str">
        <f ca="1">IF(ISERROR($S2353),"",OFFSET('Smelter Reference List'!$D$4,$S2353-4,0)&amp;"")</f>
        <v/>
      </c>
      <c r="F2353" s="161" t="str">
        <f ca="1">IF(ISERROR($S2353),"",OFFSET('Smelter Reference List'!$E$4,$S2353-4,0))</f>
        <v/>
      </c>
      <c r="G2353" s="161" t="str">
        <f ca="1">IF(C2353=$U$4,"Enter smelter details", IF(ISERROR($S2353),"",OFFSET('Smelter Reference List'!$F$4,$S2353-4,0)))</f>
        <v/>
      </c>
      <c r="H2353" s="247" t="str">
        <f ca="1">IF(ISERROR($S2353),"",OFFSET('Smelter Reference List'!$G$4,$S2353-4,0))</f>
        <v/>
      </c>
      <c r="I2353" s="248" t="str">
        <f ca="1">IF(ISERROR($S2353),"",OFFSET('Smelter Reference List'!$H$4,$S2353-4,0))</f>
        <v/>
      </c>
      <c r="J2353" s="248" t="str">
        <f ca="1">IF(ISERROR($S2353),"",OFFSET('Smelter Reference List'!$I$4,$S2353-4,0))</f>
        <v/>
      </c>
      <c r="K2353" s="245"/>
      <c r="L2353" s="245"/>
      <c r="M2353" s="245"/>
      <c r="N2353" s="245"/>
      <c r="O2353" s="245"/>
      <c r="P2353" s="245"/>
      <c r="Q2353" s="246"/>
      <c r="R2353" s="233"/>
      <c r="S2353" s="234" t="e">
        <f>IF(C2353="",NA(),MATCH($B2353&amp;$C2353,'Smelter Reference List'!$J:$J,0))</f>
        <v>#N/A</v>
      </c>
      <c r="T2353" s="235"/>
      <c r="U2353" s="235">
        <f t="shared" ca="1" si="72"/>
        <v>0</v>
      </c>
      <c r="V2353" s="235"/>
      <c r="W2353" s="235"/>
      <c r="Y2353" s="228" t="str">
        <f t="shared" si="73"/>
        <v/>
      </c>
    </row>
    <row r="2354" spans="1:25" s="228" customFormat="1" ht="20.25">
      <c r="A2354" s="257"/>
      <c r="B2354" s="232" t="str">
        <f>IF(LEN(A2354)=0,"",INDEX('Smelter Reference List'!$A:$A,MATCH($A2354,'Smelter Reference List'!$E:$E,0)))</f>
        <v/>
      </c>
      <c r="C2354" s="297" t="str">
        <f>IF(LEN(A2354)=0,"",INDEX('Smelter Reference List'!$C:$C,MATCH($A2354,'Smelter Reference List'!$E:$E,0)))</f>
        <v/>
      </c>
      <c r="D2354" s="161" t="str">
        <f ca="1">IF(ISERROR($S2354),"",OFFSET('Smelter Reference List'!$C$4,$S2354-4,0)&amp;"")</f>
        <v/>
      </c>
      <c r="E2354" s="161" t="str">
        <f ca="1">IF(ISERROR($S2354),"",OFFSET('Smelter Reference List'!$D$4,$S2354-4,0)&amp;"")</f>
        <v/>
      </c>
      <c r="F2354" s="161" t="str">
        <f ca="1">IF(ISERROR($S2354),"",OFFSET('Smelter Reference List'!$E$4,$S2354-4,0))</f>
        <v/>
      </c>
      <c r="G2354" s="161" t="str">
        <f ca="1">IF(C2354=$U$4,"Enter smelter details", IF(ISERROR($S2354),"",OFFSET('Smelter Reference List'!$F$4,$S2354-4,0)))</f>
        <v/>
      </c>
      <c r="H2354" s="247" t="str">
        <f ca="1">IF(ISERROR($S2354),"",OFFSET('Smelter Reference List'!$G$4,$S2354-4,0))</f>
        <v/>
      </c>
      <c r="I2354" s="248" t="str">
        <f ca="1">IF(ISERROR($S2354),"",OFFSET('Smelter Reference List'!$H$4,$S2354-4,0))</f>
        <v/>
      </c>
      <c r="J2354" s="248" t="str">
        <f ca="1">IF(ISERROR($S2354),"",OFFSET('Smelter Reference List'!$I$4,$S2354-4,0))</f>
        <v/>
      </c>
      <c r="K2354" s="245"/>
      <c r="L2354" s="245"/>
      <c r="M2354" s="245"/>
      <c r="N2354" s="245"/>
      <c r="O2354" s="245"/>
      <c r="P2354" s="245"/>
      <c r="Q2354" s="246"/>
      <c r="R2354" s="233"/>
      <c r="S2354" s="234" t="e">
        <f>IF(C2354="",NA(),MATCH($B2354&amp;$C2354,'Smelter Reference List'!$J:$J,0))</f>
        <v>#N/A</v>
      </c>
      <c r="T2354" s="235"/>
      <c r="U2354" s="235">
        <f t="shared" ca="1" si="72"/>
        <v>0</v>
      </c>
      <c r="V2354" s="235"/>
      <c r="W2354" s="235"/>
      <c r="Y2354" s="228" t="str">
        <f t="shared" si="73"/>
        <v/>
      </c>
    </row>
    <row r="2355" spans="1:25" s="228" customFormat="1" ht="20.25">
      <c r="A2355" s="257"/>
      <c r="B2355" s="232" t="str">
        <f>IF(LEN(A2355)=0,"",INDEX('Smelter Reference List'!$A:$A,MATCH($A2355,'Smelter Reference List'!$E:$E,0)))</f>
        <v/>
      </c>
      <c r="C2355" s="297" t="str">
        <f>IF(LEN(A2355)=0,"",INDEX('Smelter Reference List'!$C:$C,MATCH($A2355,'Smelter Reference List'!$E:$E,0)))</f>
        <v/>
      </c>
      <c r="D2355" s="161" t="str">
        <f ca="1">IF(ISERROR($S2355),"",OFFSET('Smelter Reference List'!$C$4,$S2355-4,0)&amp;"")</f>
        <v/>
      </c>
      <c r="E2355" s="161" t="str">
        <f ca="1">IF(ISERROR($S2355),"",OFFSET('Smelter Reference List'!$D$4,$S2355-4,0)&amp;"")</f>
        <v/>
      </c>
      <c r="F2355" s="161" t="str">
        <f ca="1">IF(ISERROR($S2355),"",OFFSET('Smelter Reference List'!$E$4,$S2355-4,0))</f>
        <v/>
      </c>
      <c r="G2355" s="161" t="str">
        <f ca="1">IF(C2355=$U$4,"Enter smelter details", IF(ISERROR($S2355),"",OFFSET('Smelter Reference List'!$F$4,$S2355-4,0)))</f>
        <v/>
      </c>
      <c r="H2355" s="247" t="str">
        <f ca="1">IF(ISERROR($S2355),"",OFFSET('Smelter Reference List'!$G$4,$S2355-4,0))</f>
        <v/>
      </c>
      <c r="I2355" s="248" t="str">
        <f ca="1">IF(ISERROR($S2355),"",OFFSET('Smelter Reference List'!$H$4,$S2355-4,0))</f>
        <v/>
      </c>
      <c r="J2355" s="248" t="str">
        <f ca="1">IF(ISERROR($S2355),"",OFFSET('Smelter Reference List'!$I$4,$S2355-4,0))</f>
        <v/>
      </c>
      <c r="K2355" s="245"/>
      <c r="L2355" s="245"/>
      <c r="M2355" s="245"/>
      <c r="N2355" s="245"/>
      <c r="O2355" s="245"/>
      <c r="P2355" s="245"/>
      <c r="Q2355" s="246"/>
      <c r="R2355" s="233"/>
      <c r="S2355" s="234" t="e">
        <f>IF(C2355="",NA(),MATCH($B2355&amp;$C2355,'Smelter Reference List'!$J:$J,0))</f>
        <v>#N/A</v>
      </c>
      <c r="T2355" s="235"/>
      <c r="U2355" s="235">
        <f t="shared" ca="1" si="72"/>
        <v>0</v>
      </c>
      <c r="V2355" s="235"/>
      <c r="W2355" s="235"/>
      <c r="Y2355" s="228" t="str">
        <f t="shared" si="73"/>
        <v/>
      </c>
    </row>
    <row r="2356" spans="1:25" s="228" customFormat="1" ht="20.25">
      <c r="A2356" s="257"/>
      <c r="B2356" s="232" t="str">
        <f>IF(LEN(A2356)=0,"",INDEX('Smelter Reference List'!$A:$A,MATCH($A2356,'Smelter Reference List'!$E:$E,0)))</f>
        <v/>
      </c>
      <c r="C2356" s="297" t="str">
        <f>IF(LEN(A2356)=0,"",INDEX('Smelter Reference List'!$C:$C,MATCH($A2356,'Smelter Reference List'!$E:$E,0)))</f>
        <v/>
      </c>
      <c r="D2356" s="161" t="str">
        <f ca="1">IF(ISERROR($S2356),"",OFFSET('Smelter Reference List'!$C$4,$S2356-4,0)&amp;"")</f>
        <v/>
      </c>
      <c r="E2356" s="161" t="str">
        <f ca="1">IF(ISERROR($S2356),"",OFFSET('Smelter Reference List'!$D$4,$S2356-4,0)&amp;"")</f>
        <v/>
      </c>
      <c r="F2356" s="161" t="str">
        <f ca="1">IF(ISERROR($S2356),"",OFFSET('Smelter Reference List'!$E$4,$S2356-4,0))</f>
        <v/>
      </c>
      <c r="G2356" s="161" t="str">
        <f ca="1">IF(C2356=$U$4,"Enter smelter details", IF(ISERROR($S2356),"",OFFSET('Smelter Reference List'!$F$4,$S2356-4,0)))</f>
        <v/>
      </c>
      <c r="H2356" s="247" t="str">
        <f ca="1">IF(ISERROR($S2356),"",OFFSET('Smelter Reference List'!$G$4,$S2356-4,0))</f>
        <v/>
      </c>
      <c r="I2356" s="248" t="str">
        <f ca="1">IF(ISERROR($S2356),"",OFFSET('Smelter Reference List'!$H$4,$S2356-4,0))</f>
        <v/>
      </c>
      <c r="J2356" s="248" t="str">
        <f ca="1">IF(ISERROR($S2356),"",OFFSET('Smelter Reference List'!$I$4,$S2356-4,0))</f>
        <v/>
      </c>
      <c r="K2356" s="245"/>
      <c r="L2356" s="245"/>
      <c r="M2356" s="245"/>
      <c r="N2356" s="245"/>
      <c r="O2356" s="245"/>
      <c r="P2356" s="245"/>
      <c r="Q2356" s="246"/>
      <c r="R2356" s="233"/>
      <c r="S2356" s="234" t="e">
        <f>IF(C2356="",NA(),MATCH($B2356&amp;$C2356,'Smelter Reference List'!$J:$J,0))</f>
        <v>#N/A</v>
      </c>
      <c r="T2356" s="235"/>
      <c r="U2356" s="235">
        <f t="shared" ca="1" si="72"/>
        <v>0</v>
      </c>
      <c r="V2356" s="235"/>
      <c r="W2356" s="235"/>
      <c r="Y2356" s="228" t="str">
        <f t="shared" si="73"/>
        <v/>
      </c>
    </row>
    <row r="2357" spans="1:25" s="228" customFormat="1" ht="20.25">
      <c r="A2357" s="257"/>
      <c r="B2357" s="232" t="str">
        <f>IF(LEN(A2357)=0,"",INDEX('Smelter Reference List'!$A:$A,MATCH($A2357,'Smelter Reference List'!$E:$E,0)))</f>
        <v/>
      </c>
      <c r="C2357" s="297" t="str">
        <f>IF(LEN(A2357)=0,"",INDEX('Smelter Reference List'!$C:$C,MATCH($A2357,'Smelter Reference List'!$E:$E,0)))</f>
        <v/>
      </c>
      <c r="D2357" s="161" t="str">
        <f ca="1">IF(ISERROR($S2357),"",OFFSET('Smelter Reference List'!$C$4,$S2357-4,0)&amp;"")</f>
        <v/>
      </c>
      <c r="E2357" s="161" t="str">
        <f ca="1">IF(ISERROR($S2357),"",OFFSET('Smelter Reference List'!$D$4,$S2357-4,0)&amp;"")</f>
        <v/>
      </c>
      <c r="F2357" s="161" t="str">
        <f ca="1">IF(ISERROR($S2357),"",OFFSET('Smelter Reference List'!$E$4,$S2357-4,0))</f>
        <v/>
      </c>
      <c r="G2357" s="161" t="str">
        <f ca="1">IF(C2357=$U$4,"Enter smelter details", IF(ISERROR($S2357),"",OFFSET('Smelter Reference List'!$F$4,$S2357-4,0)))</f>
        <v/>
      </c>
      <c r="H2357" s="247" t="str">
        <f ca="1">IF(ISERROR($S2357),"",OFFSET('Smelter Reference List'!$G$4,$S2357-4,0))</f>
        <v/>
      </c>
      <c r="I2357" s="248" t="str">
        <f ca="1">IF(ISERROR($S2357),"",OFFSET('Smelter Reference List'!$H$4,$S2357-4,0))</f>
        <v/>
      </c>
      <c r="J2357" s="248" t="str">
        <f ca="1">IF(ISERROR($S2357),"",OFFSET('Smelter Reference List'!$I$4,$S2357-4,0))</f>
        <v/>
      </c>
      <c r="K2357" s="245"/>
      <c r="L2357" s="245"/>
      <c r="M2357" s="245"/>
      <c r="N2357" s="245"/>
      <c r="O2357" s="245"/>
      <c r="P2357" s="245"/>
      <c r="Q2357" s="246"/>
      <c r="R2357" s="233"/>
      <c r="S2357" s="234" t="e">
        <f>IF(C2357="",NA(),MATCH($B2357&amp;$C2357,'Smelter Reference List'!$J:$J,0))</f>
        <v>#N/A</v>
      </c>
      <c r="T2357" s="235"/>
      <c r="U2357" s="235">
        <f t="shared" ca="1" si="72"/>
        <v>0</v>
      </c>
      <c r="V2357" s="235"/>
      <c r="W2357" s="235"/>
      <c r="Y2357" s="228" t="str">
        <f t="shared" si="73"/>
        <v/>
      </c>
    </row>
    <row r="2358" spans="1:25" s="228" customFormat="1" ht="20.25">
      <c r="A2358" s="257"/>
      <c r="B2358" s="232" t="str">
        <f>IF(LEN(A2358)=0,"",INDEX('Smelter Reference List'!$A:$A,MATCH($A2358,'Smelter Reference List'!$E:$E,0)))</f>
        <v/>
      </c>
      <c r="C2358" s="297" t="str">
        <f>IF(LEN(A2358)=0,"",INDEX('Smelter Reference List'!$C:$C,MATCH($A2358,'Smelter Reference List'!$E:$E,0)))</f>
        <v/>
      </c>
      <c r="D2358" s="161" t="str">
        <f ca="1">IF(ISERROR($S2358),"",OFFSET('Smelter Reference List'!$C$4,$S2358-4,0)&amp;"")</f>
        <v/>
      </c>
      <c r="E2358" s="161" t="str">
        <f ca="1">IF(ISERROR($S2358),"",OFFSET('Smelter Reference List'!$D$4,$S2358-4,0)&amp;"")</f>
        <v/>
      </c>
      <c r="F2358" s="161" t="str">
        <f ca="1">IF(ISERROR($S2358),"",OFFSET('Smelter Reference List'!$E$4,$S2358-4,0))</f>
        <v/>
      </c>
      <c r="G2358" s="161" t="str">
        <f ca="1">IF(C2358=$U$4,"Enter smelter details", IF(ISERROR($S2358),"",OFFSET('Smelter Reference List'!$F$4,$S2358-4,0)))</f>
        <v/>
      </c>
      <c r="H2358" s="247" t="str">
        <f ca="1">IF(ISERROR($S2358),"",OFFSET('Smelter Reference List'!$G$4,$S2358-4,0))</f>
        <v/>
      </c>
      <c r="I2358" s="248" t="str">
        <f ca="1">IF(ISERROR($S2358),"",OFFSET('Smelter Reference List'!$H$4,$S2358-4,0))</f>
        <v/>
      </c>
      <c r="J2358" s="248" t="str">
        <f ca="1">IF(ISERROR($S2358),"",OFFSET('Smelter Reference List'!$I$4,$S2358-4,0))</f>
        <v/>
      </c>
      <c r="K2358" s="245"/>
      <c r="L2358" s="245"/>
      <c r="M2358" s="245"/>
      <c r="N2358" s="245"/>
      <c r="O2358" s="245"/>
      <c r="P2358" s="245"/>
      <c r="Q2358" s="246"/>
      <c r="R2358" s="233"/>
      <c r="S2358" s="234" t="e">
        <f>IF(C2358="",NA(),MATCH($B2358&amp;$C2358,'Smelter Reference List'!$J:$J,0))</f>
        <v>#N/A</v>
      </c>
      <c r="T2358" s="235"/>
      <c r="U2358" s="235">
        <f t="shared" ca="1" si="72"/>
        <v>0</v>
      </c>
      <c r="V2358" s="235"/>
      <c r="W2358" s="235"/>
      <c r="Y2358" s="228" t="str">
        <f t="shared" si="73"/>
        <v/>
      </c>
    </row>
    <row r="2359" spans="1:25" s="228" customFormat="1" ht="20.25">
      <c r="A2359" s="257"/>
      <c r="B2359" s="232" t="str">
        <f>IF(LEN(A2359)=0,"",INDEX('Smelter Reference List'!$A:$A,MATCH($A2359,'Smelter Reference List'!$E:$E,0)))</f>
        <v/>
      </c>
      <c r="C2359" s="297" t="str">
        <f>IF(LEN(A2359)=0,"",INDEX('Smelter Reference List'!$C:$C,MATCH($A2359,'Smelter Reference List'!$E:$E,0)))</f>
        <v/>
      </c>
      <c r="D2359" s="161" t="str">
        <f ca="1">IF(ISERROR($S2359),"",OFFSET('Smelter Reference List'!$C$4,$S2359-4,0)&amp;"")</f>
        <v/>
      </c>
      <c r="E2359" s="161" t="str">
        <f ca="1">IF(ISERROR($S2359),"",OFFSET('Smelter Reference List'!$D$4,$S2359-4,0)&amp;"")</f>
        <v/>
      </c>
      <c r="F2359" s="161" t="str">
        <f ca="1">IF(ISERROR($S2359),"",OFFSET('Smelter Reference List'!$E$4,$S2359-4,0))</f>
        <v/>
      </c>
      <c r="G2359" s="161" t="str">
        <f ca="1">IF(C2359=$U$4,"Enter smelter details", IF(ISERROR($S2359),"",OFFSET('Smelter Reference List'!$F$4,$S2359-4,0)))</f>
        <v/>
      </c>
      <c r="H2359" s="247" t="str">
        <f ca="1">IF(ISERROR($S2359),"",OFFSET('Smelter Reference List'!$G$4,$S2359-4,0))</f>
        <v/>
      </c>
      <c r="I2359" s="248" t="str">
        <f ca="1">IF(ISERROR($S2359),"",OFFSET('Smelter Reference List'!$H$4,$S2359-4,0))</f>
        <v/>
      </c>
      <c r="J2359" s="248" t="str">
        <f ca="1">IF(ISERROR($S2359),"",OFFSET('Smelter Reference List'!$I$4,$S2359-4,0))</f>
        <v/>
      </c>
      <c r="K2359" s="245"/>
      <c r="L2359" s="245"/>
      <c r="M2359" s="245"/>
      <c r="N2359" s="245"/>
      <c r="O2359" s="245"/>
      <c r="P2359" s="245"/>
      <c r="Q2359" s="246"/>
      <c r="R2359" s="233"/>
      <c r="S2359" s="234" t="e">
        <f>IF(C2359="",NA(),MATCH($B2359&amp;$C2359,'Smelter Reference List'!$J:$J,0))</f>
        <v>#N/A</v>
      </c>
      <c r="T2359" s="235"/>
      <c r="U2359" s="235">
        <f t="shared" ca="1" si="72"/>
        <v>0</v>
      </c>
      <c r="V2359" s="235"/>
      <c r="W2359" s="235"/>
      <c r="Y2359" s="228" t="str">
        <f t="shared" si="73"/>
        <v/>
      </c>
    </row>
    <row r="2360" spans="1:25" s="228" customFormat="1" ht="20.25">
      <c r="A2360" s="257"/>
      <c r="B2360" s="232" t="str">
        <f>IF(LEN(A2360)=0,"",INDEX('Smelter Reference List'!$A:$A,MATCH($A2360,'Smelter Reference List'!$E:$E,0)))</f>
        <v/>
      </c>
      <c r="C2360" s="297" t="str">
        <f>IF(LEN(A2360)=0,"",INDEX('Smelter Reference List'!$C:$C,MATCH($A2360,'Smelter Reference List'!$E:$E,0)))</f>
        <v/>
      </c>
      <c r="D2360" s="161" t="str">
        <f ca="1">IF(ISERROR($S2360),"",OFFSET('Smelter Reference List'!$C$4,$S2360-4,0)&amp;"")</f>
        <v/>
      </c>
      <c r="E2360" s="161" t="str">
        <f ca="1">IF(ISERROR($S2360),"",OFFSET('Smelter Reference List'!$D$4,$S2360-4,0)&amp;"")</f>
        <v/>
      </c>
      <c r="F2360" s="161" t="str">
        <f ca="1">IF(ISERROR($S2360),"",OFFSET('Smelter Reference List'!$E$4,$S2360-4,0))</f>
        <v/>
      </c>
      <c r="G2360" s="161" t="str">
        <f ca="1">IF(C2360=$U$4,"Enter smelter details", IF(ISERROR($S2360),"",OFFSET('Smelter Reference List'!$F$4,$S2360-4,0)))</f>
        <v/>
      </c>
      <c r="H2360" s="247" t="str">
        <f ca="1">IF(ISERROR($S2360),"",OFFSET('Smelter Reference List'!$G$4,$S2360-4,0))</f>
        <v/>
      </c>
      <c r="I2360" s="248" t="str">
        <f ca="1">IF(ISERROR($S2360),"",OFFSET('Smelter Reference List'!$H$4,$S2360-4,0))</f>
        <v/>
      </c>
      <c r="J2360" s="248" t="str">
        <f ca="1">IF(ISERROR($S2360),"",OFFSET('Smelter Reference List'!$I$4,$S2360-4,0))</f>
        <v/>
      </c>
      <c r="K2360" s="245"/>
      <c r="L2360" s="245"/>
      <c r="M2360" s="245"/>
      <c r="N2360" s="245"/>
      <c r="O2360" s="245"/>
      <c r="P2360" s="245"/>
      <c r="Q2360" s="246"/>
      <c r="R2360" s="233"/>
      <c r="S2360" s="234" t="e">
        <f>IF(C2360="",NA(),MATCH($B2360&amp;$C2360,'Smelter Reference List'!$J:$J,0))</f>
        <v>#N/A</v>
      </c>
      <c r="T2360" s="235"/>
      <c r="U2360" s="235">
        <f t="shared" ca="1" si="72"/>
        <v>0</v>
      </c>
      <c r="V2360" s="235"/>
      <c r="W2360" s="235"/>
      <c r="Y2360" s="228" t="str">
        <f t="shared" si="73"/>
        <v/>
      </c>
    </row>
    <row r="2361" spans="1:25" s="228" customFormat="1" ht="20.25">
      <c r="A2361" s="257"/>
      <c r="B2361" s="232" t="str">
        <f>IF(LEN(A2361)=0,"",INDEX('Smelter Reference List'!$A:$A,MATCH($A2361,'Smelter Reference List'!$E:$E,0)))</f>
        <v/>
      </c>
      <c r="C2361" s="297" t="str">
        <f>IF(LEN(A2361)=0,"",INDEX('Smelter Reference List'!$C:$C,MATCH($A2361,'Smelter Reference List'!$E:$E,0)))</f>
        <v/>
      </c>
      <c r="D2361" s="161" t="str">
        <f ca="1">IF(ISERROR($S2361),"",OFFSET('Smelter Reference List'!$C$4,$S2361-4,0)&amp;"")</f>
        <v/>
      </c>
      <c r="E2361" s="161" t="str">
        <f ca="1">IF(ISERROR($S2361),"",OFFSET('Smelter Reference List'!$D$4,$S2361-4,0)&amp;"")</f>
        <v/>
      </c>
      <c r="F2361" s="161" t="str">
        <f ca="1">IF(ISERROR($S2361),"",OFFSET('Smelter Reference List'!$E$4,$S2361-4,0))</f>
        <v/>
      </c>
      <c r="G2361" s="161" t="str">
        <f ca="1">IF(C2361=$U$4,"Enter smelter details", IF(ISERROR($S2361),"",OFFSET('Smelter Reference List'!$F$4,$S2361-4,0)))</f>
        <v/>
      </c>
      <c r="H2361" s="247" t="str">
        <f ca="1">IF(ISERROR($S2361),"",OFFSET('Smelter Reference List'!$G$4,$S2361-4,0))</f>
        <v/>
      </c>
      <c r="I2361" s="248" t="str">
        <f ca="1">IF(ISERROR($S2361),"",OFFSET('Smelter Reference List'!$H$4,$S2361-4,0))</f>
        <v/>
      </c>
      <c r="J2361" s="248" t="str">
        <f ca="1">IF(ISERROR($S2361),"",OFFSET('Smelter Reference List'!$I$4,$S2361-4,0))</f>
        <v/>
      </c>
      <c r="K2361" s="245"/>
      <c r="L2361" s="245"/>
      <c r="M2361" s="245"/>
      <c r="N2361" s="245"/>
      <c r="O2361" s="245"/>
      <c r="P2361" s="245"/>
      <c r="Q2361" s="246"/>
      <c r="R2361" s="233"/>
      <c r="S2361" s="234" t="e">
        <f>IF(C2361="",NA(),MATCH($B2361&amp;$C2361,'Smelter Reference List'!$J:$J,0))</f>
        <v>#N/A</v>
      </c>
      <c r="T2361" s="235"/>
      <c r="U2361" s="235">
        <f t="shared" ca="1" si="72"/>
        <v>0</v>
      </c>
      <c r="V2361" s="235"/>
      <c r="W2361" s="235"/>
      <c r="Y2361" s="228" t="str">
        <f t="shared" si="73"/>
        <v/>
      </c>
    </row>
    <row r="2362" spans="1:25" s="228" customFormat="1" ht="20.25">
      <c r="A2362" s="257"/>
      <c r="B2362" s="232" t="str">
        <f>IF(LEN(A2362)=0,"",INDEX('Smelter Reference List'!$A:$A,MATCH($A2362,'Smelter Reference List'!$E:$E,0)))</f>
        <v/>
      </c>
      <c r="C2362" s="297" t="str">
        <f>IF(LEN(A2362)=0,"",INDEX('Smelter Reference List'!$C:$C,MATCH($A2362,'Smelter Reference List'!$E:$E,0)))</f>
        <v/>
      </c>
      <c r="D2362" s="161" t="str">
        <f ca="1">IF(ISERROR($S2362),"",OFFSET('Smelter Reference List'!$C$4,$S2362-4,0)&amp;"")</f>
        <v/>
      </c>
      <c r="E2362" s="161" t="str">
        <f ca="1">IF(ISERROR($S2362),"",OFFSET('Smelter Reference List'!$D$4,$S2362-4,0)&amp;"")</f>
        <v/>
      </c>
      <c r="F2362" s="161" t="str">
        <f ca="1">IF(ISERROR($S2362),"",OFFSET('Smelter Reference List'!$E$4,$S2362-4,0))</f>
        <v/>
      </c>
      <c r="G2362" s="161" t="str">
        <f ca="1">IF(C2362=$U$4,"Enter smelter details", IF(ISERROR($S2362),"",OFFSET('Smelter Reference List'!$F$4,$S2362-4,0)))</f>
        <v/>
      </c>
      <c r="H2362" s="247" t="str">
        <f ca="1">IF(ISERROR($S2362),"",OFFSET('Smelter Reference List'!$G$4,$S2362-4,0))</f>
        <v/>
      </c>
      <c r="I2362" s="248" t="str">
        <f ca="1">IF(ISERROR($S2362),"",OFFSET('Smelter Reference List'!$H$4,$S2362-4,0))</f>
        <v/>
      </c>
      <c r="J2362" s="248" t="str">
        <f ca="1">IF(ISERROR($S2362),"",OFFSET('Smelter Reference List'!$I$4,$S2362-4,0))</f>
        <v/>
      </c>
      <c r="K2362" s="245"/>
      <c r="L2362" s="245"/>
      <c r="M2362" s="245"/>
      <c r="N2362" s="245"/>
      <c r="O2362" s="245"/>
      <c r="P2362" s="245"/>
      <c r="Q2362" s="246"/>
      <c r="R2362" s="233"/>
      <c r="S2362" s="234" t="e">
        <f>IF(C2362="",NA(),MATCH($B2362&amp;$C2362,'Smelter Reference List'!$J:$J,0))</f>
        <v>#N/A</v>
      </c>
      <c r="T2362" s="235"/>
      <c r="U2362" s="235">
        <f t="shared" ca="1" si="72"/>
        <v>0</v>
      </c>
      <c r="V2362" s="235"/>
      <c r="W2362" s="235"/>
      <c r="Y2362" s="228" t="str">
        <f t="shared" si="73"/>
        <v/>
      </c>
    </row>
    <row r="2363" spans="1:25" s="228" customFormat="1" ht="20.25">
      <c r="A2363" s="257"/>
      <c r="B2363" s="232" t="str">
        <f>IF(LEN(A2363)=0,"",INDEX('Smelter Reference List'!$A:$A,MATCH($A2363,'Smelter Reference List'!$E:$E,0)))</f>
        <v/>
      </c>
      <c r="C2363" s="297" t="str">
        <f>IF(LEN(A2363)=0,"",INDEX('Smelter Reference List'!$C:$C,MATCH($A2363,'Smelter Reference List'!$E:$E,0)))</f>
        <v/>
      </c>
      <c r="D2363" s="161" t="str">
        <f ca="1">IF(ISERROR($S2363),"",OFFSET('Smelter Reference List'!$C$4,$S2363-4,0)&amp;"")</f>
        <v/>
      </c>
      <c r="E2363" s="161" t="str">
        <f ca="1">IF(ISERROR($S2363),"",OFFSET('Smelter Reference List'!$D$4,$S2363-4,0)&amp;"")</f>
        <v/>
      </c>
      <c r="F2363" s="161" t="str">
        <f ca="1">IF(ISERROR($S2363),"",OFFSET('Smelter Reference List'!$E$4,$S2363-4,0))</f>
        <v/>
      </c>
      <c r="G2363" s="161" t="str">
        <f ca="1">IF(C2363=$U$4,"Enter smelter details", IF(ISERROR($S2363),"",OFFSET('Smelter Reference List'!$F$4,$S2363-4,0)))</f>
        <v/>
      </c>
      <c r="H2363" s="247" t="str">
        <f ca="1">IF(ISERROR($S2363),"",OFFSET('Smelter Reference List'!$G$4,$S2363-4,0))</f>
        <v/>
      </c>
      <c r="I2363" s="248" t="str">
        <f ca="1">IF(ISERROR($S2363),"",OFFSET('Smelter Reference List'!$H$4,$S2363-4,0))</f>
        <v/>
      </c>
      <c r="J2363" s="248" t="str">
        <f ca="1">IF(ISERROR($S2363),"",OFFSET('Smelter Reference List'!$I$4,$S2363-4,0))</f>
        <v/>
      </c>
      <c r="K2363" s="245"/>
      <c r="L2363" s="245"/>
      <c r="M2363" s="245"/>
      <c r="N2363" s="245"/>
      <c r="O2363" s="245"/>
      <c r="P2363" s="245"/>
      <c r="Q2363" s="246"/>
      <c r="R2363" s="233"/>
      <c r="S2363" s="234" t="e">
        <f>IF(C2363="",NA(),MATCH($B2363&amp;$C2363,'Smelter Reference List'!$J:$J,0))</f>
        <v>#N/A</v>
      </c>
      <c r="T2363" s="235"/>
      <c r="U2363" s="235">
        <f t="shared" ca="1" si="72"/>
        <v>0</v>
      </c>
      <c r="V2363" s="235"/>
      <c r="W2363" s="235"/>
      <c r="Y2363" s="228" t="str">
        <f t="shared" si="73"/>
        <v/>
      </c>
    </row>
    <row r="2364" spans="1:25" s="228" customFormat="1" ht="20.25">
      <c r="A2364" s="257"/>
      <c r="B2364" s="232" t="str">
        <f>IF(LEN(A2364)=0,"",INDEX('Smelter Reference List'!$A:$A,MATCH($A2364,'Smelter Reference List'!$E:$E,0)))</f>
        <v/>
      </c>
      <c r="C2364" s="297" t="str">
        <f>IF(LEN(A2364)=0,"",INDEX('Smelter Reference List'!$C:$C,MATCH($A2364,'Smelter Reference List'!$E:$E,0)))</f>
        <v/>
      </c>
      <c r="D2364" s="161" t="str">
        <f ca="1">IF(ISERROR($S2364),"",OFFSET('Smelter Reference List'!$C$4,$S2364-4,0)&amp;"")</f>
        <v/>
      </c>
      <c r="E2364" s="161" t="str">
        <f ca="1">IF(ISERROR($S2364),"",OFFSET('Smelter Reference List'!$D$4,$S2364-4,0)&amp;"")</f>
        <v/>
      </c>
      <c r="F2364" s="161" t="str">
        <f ca="1">IF(ISERROR($S2364),"",OFFSET('Smelter Reference List'!$E$4,$S2364-4,0))</f>
        <v/>
      </c>
      <c r="G2364" s="161" t="str">
        <f ca="1">IF(C2364=$U$4,"Enter smelter details", IF(ISERROR($S2364),"",OFFSET('Smelter Reference List'!$F$4,$S2364-4,0)))</f>
        <v/>
      </c>
      <c r="H2364" s="247" t="str">
        <f ca="1">IF(ISERROR($S2364),"",OFFSET('Smelter Reference List'!$G$4,$S2364-4,0))</f>
        <v/>
      </c>
      <c r="I2364" s="248" t="str">
        <f ca="1">IF(ISERROR($S2364),"",OFFSET('Smelter Reference List'!$H$4,$S2364-4,0))</f>
        <v/>
      </c>
      <c r="J2364" s="248" t="str">
        <f ca="1">IF(ISERROR($S2364),"",OFFSET('Smelter Reference List'!$I$4,$S2364-4,0))</f>
        <v/>
      </c>
      <c r="K2364" s="245"/>
      <c r="L2364" s="245"/>
      <c r="M2364" s="245"/>
      <c r="N2364" s="245"/>
      <c r="O2364" s="245"/>
      <c r="P2364" s="245"/>
      <c r="Q2364" s="246"/>
      <c r="R2364" s="233"/>
      <c r="S2364" s="234" t="e">
        <f>IF(C2364="",NA(),MATCH($B2364&amp;$C2364,'Smelter Reference List'!$J:$J,0))</f>
        <v>#N/A</v>
      </c>
      <c r="T2364" s="235"/>
      <c r="U2364" s="235">
        <f t="shared" ca="1" si="72"/>
        <v>0</v>
      </c>
      <c r="V2364" s="235"/>
      <c r="W2364" s="235"/>
      <c r="Y2364" s="228" t="str">
        <f t="shared" si="73"/>
        <v/>
      </c>
    </row>
    <row r="2365" spans="1:25" s="228" customFormat="1" ht="20.25">
      <c r="A2365" s="257"/>
      <c r="B2365" s="232" t="str">
        <f>IF(LEN(A2365)=0,"",INDEX('Smelter Reference List'!$A:$A,MATCH($A2365,'Smelter Reference List'!$E:$E,0)))</f>
        <v/>
      </c>
      <c r="C2365" s="297" t="str">
        <f>IF(LEN(A2365)=0,"",INDEX('Smelter Reference List'!$C:$C,MATCH($A2365,'Smelter Reference List'!$E:$E,0)))</f>
        <v/>
      </c>
      <c r="D2365" s="161" t="str">
        <f ca="1">IF(ISERROR($S2365),"",OFFSET('Smelter Reference List'!$C$4,$S2365-4,0)&amp;"")</f>
        <v/>
      </c>
      <c r="E2365" s="161" t="str">
        <f ca="1">IF(ISERROR($S2365),"",OFFSET('Smelter Reference List'!$D$4,$S2365-4,0)&amp;"")</f>
        <v/>
      </c>
      <c r="F2365" s="161" t="str">
        <f ca="1">IF(ISERROR($S2365),"",OFFSET('Smelter Reference List'!$E$4,$S2365-4,0))</f>
        <v/>
      </c>
      <c r="G2365" s="161" t="str">
        <f ca="1">IF(C2365=$U$4,"Enter smelter details", IF(ISERROR($S2365),"",OFFSET('Smelter Reference List'!$F$4,$S2365-4,0)))</f>
        <v/>
      </c>
      <c r="H2365" s="247" t="str">
        <f ca="1">IF(ISERROR($S2365),"",OFFSET('Smelter Reference List'!$G$4,$S2365-4,0))</f>
        <v/>
      </c>
      <c r="I2365" s="248" t="str">
        <f ca="1">IF(ISERROR($S2365),"",OFFSET('Smelter Reference List'!$H$4,$S2365-4,0))</f>
        <v/>
      </c>
      <c r="J2365" s="248" t="str">
        <f ca="1">IF(ISERROR($S2365),"",OFFSET('Smelter Reference List'!$I$4,$S2365-4,0))</f>
        <v/>
      </c>
      <c r="K2365" s="245"/>
      <c r="L2365" s="245"/>
      <c r="M2365" s="245"/>
      <c r="N2365" s="245"/>
      <c r="O2365" s="245"/>
      <c r="P2365" s="245"/>
      <c r="Q2365" s="246"/>
      <c r="R2365" s="233"/>
      <c r="S2365" s="234" t="e">
        <f>IF(C2365="",NA(),MATCH($B2365&amp;$C2365,'Smelter Reference List'!$J:$J,0))</f>
        <v>#N/A</v>
      </c>
      <c r="T2365" s="235"/>
      <c r="U2365" s="235">
        <f t="shared" ca="1" si="72"/>
        <v>0</v>
      </c>
      <c r="V2365" s="235"/>
      <c r="W2365" s="235"/>
      <c r="Y2365" s="228" t="str">
        <f t="shared" si="73"/>
        <v/>
      </c>
    </row>
    <row r="2366" spans="1:25" s="228" customFormat="1" ht="20.25">
      <c r="A2366" s="257"/>
      <c r="B2366" s="232" t="str">
        <f>IF(LEN(A2366)=0,"",INDEX('Smelter Reference List'!$A:$A,MATCH($A2366,'Smelter Reference List'!$E:$E,0)))</f>
        <v/>
      </c>
      <c r="C2366" s="297" t="str">
        <f>IF(LEN(A2366)=0,"",INDEX('Smelter Reference List'!$C:$C,MATCH($A2366,'Smelter Reference List'!$E:$E,0)))</f>
        <v/>
      </c>
      <c r="D2366" s="161" t="str">
        <f ca="1">IF(ISERROR($S2366),"",OFFSET('Smelter Reference List'!$C$4,$S2366-4,0)&amp;"")</f>
        <v/>
      </c>
      <c r="E2366" s="161" t="str">
        <f ca="1">IF(ISERROR($S2366),"",OFFSET('Smelter Reference List'!$D$4,$S2366-4,0)&amp;"")</f>
        <v/>
      </c>
      <c r="F2366" s="161" t="str">
        <f ca="1">IF(ISERROR($S2366),"",OFFSET('Smelter Reference List'!$E$4,$S2366-4,0))</f>
        <v/>
      </c>
      <c r="G2366" s="161" t="str">
        <f ca="1">IF(C2366=$U$4,"Enter smelter details", IF(ISERROR($S2366),"",OFFSET('Smelter Reference List'!$F$4,$S2366-4,0)))</f>
        <v/>
      </c>
      <c r="H2366" s="247" t="str">
        <f ca="1">IF(ISERROR($S2366),"",OFFSET('Smelter Reference List'!$G$4,$S2366-4,0))</f>
        <v/>
      </c>
      <c r="I2366" s="248" t="str">
        <f ca="1">IF(ISERROR($S2366),"",OFFSET('Smelter Reference List'!$H$4,$S2366-4,0))</f>
        <v/>
      </c>
      <c r="J2366" s="248" t="str">
        <f ca="1">IF(ISERROR($S2366),"",OFFSET('Smelter Reference List'!$I$4,$S2366-4,0))</f>
        <v/>
      </c>
      <c r="K2366" s="245"/>
      <c r="L2366" s="245"/>
      <c r="M2366" s="245"/>
      <c r="N2366" s="245"/>
      <c r="O2366" s="245"/>
      <c r="P2366" s="245"/>
      <c r="Q2366" s="246"/>
      <c r="R2366" s="233"/>
      <c r="S2366" s="234" t="e">
        <f>IF(C2366="",NA(),MATCH($B2366&amp;$C2366,'Smelter Reference List'!$J:$J,0))</f>
        <v>#N/A</v>
      </c>
      <c r="T2366" s="235"/>
      <c r="U2366" s="235">
        <f t="shared" ca="1" si="72"/>
        <v>0</v>
      </c>
      <c r="V2366" s="235"/>
      <c r="W2366" s="235"/>
      <c r="Y2366" s="228" t="str">
        <f t="shared" si="73"/>
        <v/>
      </c>
    </row>
    <row r="2367" spans="1:25" s="228" customFormat="1" ht="20.25">
      <c r="A2367" s="257"/>
      <c r="B2367" s="232" t="str">
        <f>IF(LEN(A2367)=0,"",INDEX('Smelter Reference List'!$A:$A,MATCH($A2367,'Smelter Reference List'!$E:$E,0)))</f>
        <v/>
      </c>
      <c r="C2367" s="297" t="str">
        <f>IF(LEN(A2367)=0,"",INDEX('Smelter Reference List'!$C:$C,MATCH($A2367,'Smelter Reference List'!$E:$E,0)))</f>
        <v/>
      </c>
      <c r="D2367" s="161" t="str">
        <f ca="1">IF(ISERROR($S2367),"",OFFSET('Smelter Reference List'!$C$4,$S2367-4,0)&amp;"")</f>
        <v/>
      </c>
      <c r="E2367" s="161" t="str">
        <f ca="1">IF(ISERROR($S2367),"",OFFSET('Smelter Reference List'!$D$4,$S2367-4,0)&amp;"")</f>
        <v/>
      </c>
      <c r="F2367" s="161" t="str">
        <f ca="1">IF(ISERROR($S2367),"",OFFSET('Smelter Reference List'!$E$4,$S2367-4,0))</f>
        <v/>
      </c>
      <c r="G2367" s="161" t="str">
        <f ca="1">IF(C2367=$U$4,"Enter smelter details", IF(ISERROR($S2367),"",OFFSET('Smelter Reference List'!$F$4,$S2367-4,0)))</f>
        <v/>
      </c>
      <c r="H2367" s="247" t="str">
        <f ca="1">IF(ISERROR($S2367),"",OFFSET('Smelter Reference List'!$G$4,$S2367-4,0))</f>
        <v/>
      </c>
      <c r="I2367" s="248" t="str">
        <f ca="1">IF(ISERROR($S2367),"",OFFSET('Smelter Reference List'!$H$4,$S2367-4,0))</f>
        <v/>
      </c>
      <c r="J2367" s="248" t="str">
        <f ca="1">IF(ISERROR($S2367),"",OFFSET('Smelter Reference List'!$I$4,$S2367-4,0))</f>
        <v/>
      </c>
      <c r="K2367" s="245"/>
      <c r="L2367" s="245"/>
      <c r="M2367" s="245"/>
      <c r="N2367" s="245"/>
      <c r="O2367" s="245"/>
      <c r="P2367" s="245"/>
      <c r="Q2367" s="246"/>
      <c r="R2367" s="233"/>
      <c r="S2367" s="234" t="e">
        <f>IF(C2367="",NA(),MATCH($B2367&amp;$C2367,'Smelter Reference List'!$J:$J,0))</f>
        <v>#N/A</v>
      </c>
      <c r="T2367" s="235"/>
      <c r="U2367" s="235">
        <f t="shared" ca="1" si="72"/>
        <v>0</v>
      </c>
      <c r="V2367" s="235"/>
      <c r="W2367" s="235"/>
      <c r="Y2367" s="228" t="str">
        <f t="shared" si="73"/>
        <v/>
      </c>
    </row>
    <row r="2368" spans="1:25" s="228" customFormat="1" ht="20.25">
      <c r="A2368" s="257"/>
      <c r="B2368" s="232" t="str">
        <f>IF(LEN(A2368)=0,"",INDEX('Smelter Reference List'!$A:$A,MATCH($A2368,'Smelter Reference List'!$E:$E,0)))</f>
        <v/>
      </c>
      <c r="C2368" s="297" t="str">
        <f>IF(LEN(A2368)=0,"",INDEX('Smelter Reference List'!$C:$C,MATCH($A2368,'Smelter Reference List'!$E:$E,0)))</f>
        <v/>
      </c>
      <c r="D2368" s="161" t="str">
        <f ca="1">IF(ISERROR($S2368),"",OFFSET('Smelter Reference List'!$C$4,$S2368-4,0)&amp;"")</f>
        <v/>
      </c>
      <c r="E2368" s="161" t="str">
        <f ca="1">IF(ISERROR($S2368),"",OFFSET('Smelter Reference List'!$D$4,$S2368-4,0)&amp;"")</f>
        <v/>
      </c>
      <c r="F2368" s="161" t="str">
        <f ca="1">IF(ISERROR($S2368),"",OFFSET('Smelter Reference List'!$E$4,$S2368-4,0))</f>
        <v/>
      </c>
      <c r="G2368" s="161" t="str">
        <f ca="1">IF(C2368=$U$4,"Enter smelter details", IF(ISERROR($S2368),"",OFFSET('Smelter Reference List'!$F$4,$S2368-4,0)))</f>
        <v/>
      </c>
      <c r="H2368" s="247" t="str">
        <f ca="1">IF(ISERROR($S2368),"",OFFSET('Smelter Reference List'!$G$4,$S2368-4,0))</f>
        <v/>
      </c>
      <c r="I2368" s="248" t="str">
        <f ca="1">IF(ISERROR($S2368),"",OFFSET('Smelter Reference List'!$H$4,$S2368-4,0))</f>
        <v/>
      </c>
      <c r="J2368" s="248" t="str">
        <f ca="1">IF(ISERROR($S2368),"",OFFSET('Smelter Reference List'!$I$4,$S2368-4,0))</f>
        <v/>
      </c>
      <c r="K2368" s="245"/>
      <c r="L2368" s="245"/>
      <c r="M2368" s="245"/>
      <c r="N2368" s="245"/>
      <c r="O2368" s="245"/>
      <c r="P2368" s="245"/>
      <c r="Q2368" s="246"/>
      <c r="R2368" s="233"/>
      <c r="S2368" s="234" t="e">
        <f>IF(C2368="",NA(),MATCH($B2368&amp;$C2368,'Smelter Reference List'!$J:$J,0))</f>
        <v>#N/A</v>
      </c>
      <c r="T2368" s="235"/>
      <c r="U2368" s="235">
        <f t="shared" ca="1" si="72"/>
        <v>0</v>
      </c>
      <c r="V2368" s="235"/>
      <c r="W2368" s="235"/>
      <c r="Y2368" s="228" t="str">
        <f t="shared" si="73"/>
        <v/>
      </c>
    </row>
    <row r="2369" spans="1:25" s="228" customFormat="1" ht="20.25">
      <c r="A2369" s="257"/>
      <c r="B2369" s="232" t="str">
        <f>IF(LEN(A2369)=0,"",INDEX('Smelter Reference List'!$A:$A,MATCH($A2369,'Smelter Reference List'!$E:$E,0)))</f>
        <v/>
      </c>
      <c r="C2369" s="297" t="str">
        <f>IF(LEN(A2369)=0,"",INDEX('Smelter Reference List'!$C:$C,MATCH($A2369,'Smelter Reference List'!$E:$E,0)))</f>
        <v/>
      </c>
      <c r="D2369" s="161" t="str">
        <f ca="1">IF(ISERROR($S2369),"",OFFSET('Smelter Reference List'!$C$4,$S2369-4,0)&amp;"")</f>
        <v/>
      </c>
      <c r="E2369" s="161" t="str">
        <f ca="1">IF(ISERROR($S2369),"",OFFSET('Smelter Reference List'!$D$4,$S2369-4,0)&amp;"")</f>
        <v/>
      </c>
      <c r="F2369" s="161" t="str">
        <f ca="1">IF(ISERROR($S2369),"",OFFSET('Smelter Reference List'!$E$4,$S2369-4,0))</f>
        <v/>
      </c>
      <c r="G2369" s="161" t="str">
        <f ca="1">IF(C2369=$U$4,"Enter smelter details", IF(ISERROR($S2369),"",OFFSET('Smelter Reference List'!$F$4,$S2369-4,0)))</f>
        <v/>
      </c>
      <c r="H2369" s="247" t="str">
        <f ca="1">IF(ISERROR($S2369),"",OFFSET('Smelter Reference List'!$G$4,$S2369-4,0))</f>
        <v/>
      </c>
      <c r="I2369" s="248" t="str">
        <f ca="1">IF(ISERROR($S2369),"",OFFSET('Smelter Reference List'!$H$4,$S2369-4,0))</f>
        <v/>
      </c>
      <c r="J2369" s="248" t="str">
        <f ca="1">IF(ISERROR($S2369),"",OFFSET('Smelter Reference List'!$I$4,$S2369-4,0))</f>
        <v/>
      </c>
      <c r="K2369" s="245"/>
      <c r="L2369" s="245"/>
      <c r="M2369" s="245"/>
      <c r="N2369" s="245"/>
      <c r="O2369" s="245"/>
      <c r="P2369" s="245"/>
      <c r="Q2369" s="246"/>
      <c r="R2369" s="233"/>
      <c r="S2369" s="234" t="e">
        <f>IF(C2369="",NA(),MATCH($B2369&amp;$C2369,'Smelter Reference List'!$J:$J,0))</f>
        <v>#N/A</v>
      </c>
      <c r="T2369" s="235"/>
      <c r="U2369" s="235">
        <f t="shared" ca="1" si="72"/>
        <v>0</v>
      </c>
      <c r="V2369" s="235"/>
      <c r="W2369" s="235"/>
      <c r="Y2369" s="228" t="str">
        <f t="shared" si="73"/>
        <v/>
      </c>
    </row>
    <row r="2370" spans="1:25" s="228" customFormat="1" ht="20.25">
      <c r="A2370" s="257"/>
      <c r="B2370" s="232" t="str">
        <f>IF(LEN(A2370)=0,"",INDEX('Smelter Reference List'!$A:$A,MATCH($A2370,'Smelter Reference List'!$E:$E,0)))</f>
        <v/>
      </c>
      <c r="C2370" s="297" t="str">
        <f>IF(LEN(A2370)=0,"",INDEX('Smelter Reference List'!$C:$C,MATCH($A2370,'Smelter Reference List'!$E:$E,0)))</f>
        <v/>
      </c>
      <c r="D2370" s="161" t="str">
        <f ca="1">IF(ISERROR($S2370),"",OFFSET('Smelter Reference List'!$C$4,$S2370-4,0)&amp;"")</f>
        <v/>
      </c>
      <c r="E2370" s="161" t="str">
        <f ca="1">IF(ISERROR($S2370),"",OFFSET('Smelter Reference List'!$D$4,$S2370-4,0)&amp;"")</f>
        <v/>
      </c>
      <c r="F2370" s="161" t="str">
        <f ca="1">IF(ISERROR($S2370),"",OFFSET('Smelter Reference List'!$E$4,$S2370-4,0))</f>
        <v/>
      </c>
      <c r="G2370" s="161" t="str">
        <f ca="1">IF(C2370=$U$4,"Enter smelter details", IF(ISERROR($S2370),"",OFFSET('Smelter Reference List'!$F$4,$S2370-4,0)))</f>
        <v/>
      </c>
      <c r="H2370" s="247" t="str">
        <f ca="1">IF(ISERROR($S2370),"",OFFSET('Smelter Reference List'!$G$4,$S2370-4,0))</f>
        <v/>
      </c>
      <c r="I2370" s="248" t="str">
        <f ca="1">IF(ISERROR($S2370),"",OFFSET('Smelter Reference List'!$H$4,$S2370-4,0))</f>
        <v/>
      </c>
      <c r="J2370" s="248" t="str">
        <f ca="1">IF(ISERROR($S2370),"",OFFSET('Smelter Reference List'!$I$4,$S2370-4,0))</f>
        <v/>
      </c>
      <c r="K2370" s="245"/>
      <c r="L2370" s="245"/>
      <c r="M2370" s="245"/>
      <c r="N2370" s="245"/>
      <c r="O2370" s="245"/>
      <c r="P2370" s="245"/>
      <c r="Q2370" s="246"/>
      <c r="R2370" s="233"/>
      <c r="S2370" s="234" t="e">
        <f>IF(C2370="",NA(),MATCH($B2370&amp;$C2370,'Smelter Reference List'!$J:$J,0))</f>
        <v>#N/A</v>
      </c>
      <c r="T2370" s="235"/>
      <c r="U2370" s="235">
        <f t="shared" ca="1" si="72"/>
        <v>0</v>
      </c>
      <c r="V2370" s="235"/>
      <c r="W2370" s="235"/>
      <c r="Y2370" s="228" t="str">
        <f t="shared" si="73"/>
        <v/>
      </c>
    </row>
    <row r="2371" spans="1:25" s="228" customFormat="1" ht="20.25">
      <c r="A2371" s="257"/>
      <c r="B2371" s="232" t="str">
        <f>IF(LEN(A2371)=0,"",INDEX('Smelter Reference List'!$A:$A,MATCH($A2371,'Smelter Reference List'!$E:$E,0)))</f>
        <v/>
      </c>
      <c r="C2371" s="297" t="str">
        <f>IF(LEN(A2371)=0,"",INDEX('Smelter Reference List'!$C:$C,MATCH($A2371,'Smelter Reference List'!$E:$E,0)))</f>
        <v/>
      </c>
      <c r="D2371" s="161" t="str">
        <f ca="1">IF(ISERROR($S2371),"",OFFSET('Smelter Reference List'!$C$4,$S2371-4,0)&amp;"")</f>
        <v/>
      </c>
      <c r="E2371" s="161" t="str">
        <f ca="1">IF(ISERROR($S2371),"",OFFSET('Smelter Reference List'!$D$4,$S2371-4,0)&amp;"")</f>
        <v/>
      </c>
      <c r="F2371" s="161" t="str">
        <f ca="1">IF(ISERROR($S2371),"",OFFSET('Smelter Reference List'!$E$4,$S2371-4,0))</f>
        <v/>
      </c>
      <c r="G2371" s="161" t="str">
        <f ca="1">IF(C2371=$U$4,"Enter smelter details", IF(ISERROR($S2371),"",OFFSET('Smelter Reference List'!$F$4,$S2371-4,0)))</f>
        <v/>
      </c>
      <c r="H2371" s="247" t="str">
        <f ca="1">IF(ISERROR($S2371),"",OFFSET('Smelter Reference List'!$G$4,$S2371-4,0))</f>
        <v/>
      </c>
      <c r="I2371" s="248" t="str">
        <f ca="1">IF(ISERROR($S2371),"",OFFSET('Smelter Reference List'!$H$4,$S2371-4,0))</f>
        <v/>
      </c>
      <c r="J2371" s="248" t="str">
        <f ca="1">IF(ISERROR($S2371),"",OFFSET('Smelter Reference List'!$I$4,$S2371-4,0))</f>
        <v/>
      </c>
      <c r="K2371" s="245"/>
      <c r="L2371" s="245"/>
      <c r="M2371" s="245"/>
      <c r="N2371" s="245"/>
      <c r="O2371" s="245"/>
      <c r="P2371" s="245"/>
      <c r="Q2371" s="246"/>
      <c r="R2371" s="233"/>
      <c r="S2371" s="234" t="e">
        <f>IF(C2371="",NA(),MATCH($B2371&amp;$C2371,'Smelter Reference List'!$J:$J,0))</f>
        <v>#N/A</v>
      </c>
      <c r="T2371" s="235"/>
      <c r="U2371" s="235">
        <f t="shared" ca="1" si="72"/>
        <v>0</v>
      </c>
      <c r="V2371" s="235"/>
      <c r="W2371" s="235"/>
      <c r="Y2371" s="228" t="str">
        <f t="shared" si="73"/>
        <v/>
      </c>
    </row>
    <row r="2372" spans="1:25" s="228" customFormat="1" ht="20.25">
      <c r="A2372" s="257"/>
      <c r="B2372" s="232" t="str">
        <f>IF(LEN(A2372)=0,"",INDEX('Smelter Reference List'!$A:$A,MATCH($A2372,'Smelter Reference List'!$E:$E,0)))</f>
        <v/>
      </c>
      <c r="C2372" s="297" t="str">
        <f>IF(LEN(A2372)=0,"",INDEX('Smelter Reference List'!$C:$C,MATCH($A2372,'Smelter Reference List'!$E:$E,0)))</f>
        <v/>
      </c>
      <c r="D2372" s="161" t="str">
        <f ca="1">IF(ISERROR($S2372),"",OFFSET('Smelter Reference List'!$C$4,$S2372-4,0)&amp;"")</f>
        <v/>
      </c>
      <c r="E2372" s="161" t="str">
        <f ca="1">IF(ISERROR($S2372),"",OFFSET('Smelter Reference List'!$D$4,$S2372-4,0)&amp;"")</f>
        <v/>
      </c>
      <c r="F2372" s="161" t="str">
        <f ca="1">IF(ISERROR($S2372),"",OFFSET('Smelter Reference List'!$E$4,$S2372-4,0))</f>
        <v/>
      </c>
      <c r="G2372" s="161" t="str">
        <f ca="1">IF(C2372=$U$4,"Enter smelter details", IF(ISERROR($S2372),"",OFFSET('Smelter Reference List'!$F$4,$S2372-4,0)))</f>
        <v/>
      </c>
      <c r="H2372" s="247" t="str">
        <f ca="1">IF(ISERROR($S2372),"",OFFSET('Smelter Reference List'!$G$4,$S2372-4,0))</f>
        <v/>
      </c>
      <c r="I2372" s="248" t="str">
        <f ca="1">IF(ISERROR($S2372),"",OFFSET('Smelter Reference List'!$H$4,$S2372-4,0))</f>
        <v/>
      </c>
      <c r="J2372" s="248" t="str">
        <f ca="1">IF(ISERROR($S2372),"",OFFSET('Smelter Reference List'!$I$4,$S2372-4,0))</f>
        <v/>
      </c>
      <c r="K2372" s="245"/>
      <c r="L2372" s="245"/>
      <c r="M2372" s="245"/>
      <c r="N2372" s="245"/>
      <c r="O2372" s="245"/>
      <c r="P2372" s="245"/>
      <c r="Q2372" s="246"/>
      <c r="R2372" s="233"/>
      <c r="S2372" s="234" t="e">
        <f>IF(C2372="",NA(),MATCH($B2372&amp;$C2372,'Smelter Reference List'!$J:$J,0))</f>
        <v>#N/A</v>
      </c>
      <c r="T2372" s="235"/>
      <c r="U2372" s="235">
        <f t="shared" ca="1" si="72"/>
        <v>0</v>
      </c>
      <c r="V2372" s="235"/>
      <c r="W2372" s="235"/>
      <c r="Y2372" s="228" t="str">
        <f t="shared" si="73"/>
        <v/>
      </c>
    </row>
    <row r="2373" spans="1:25" s="228" customFormat="1" ht="20.25">
      <c r="A2373" s="257"/>
      <c r="B2373" s="232" t="str">
        <f>IF(LEN(A2373)=0,"",INDEX('Smelter Reference List'!$A:$A,MATCH($A2373,'Smelter Reference List'!$E:$E,0)))</f>
        <v/>
      </c>
      <c r="C2373" s="297" t="str">
        <f>IF(LEN(A2373)=0,"",INDEX('Smelter Reference List'!$C:$C,MATCH($A2373,'Smelter Reference List'!$E:$E,0)))</f>
        <v/>
      </c>
      <c r="D2373" s="161" t="str">
        <f ca="1">IF(ISERROR($S2373),"",OFFSET('Smelter Reference List'!$C$4,$S2373-4,0)&amp;"")</f>
        <v/>
      </c>
      <c r="E2373" s="161" t="str">
        <f ca="1">IF(ISERROR($S2373),"",OFFSET('Smelter Reference List'!$D$4,$S2373-4,0)&amp;"")</f>
        <v/>
      </c>
      <c r="F2373" s="161" t="str">
        <f ca="1">IF(ISERROR($S2373),"",OFFSET('Smelter Reference List'!$E$4,$S2373-4,0))</f>
        <v/>
      </c>
      <c r="G2373" s="161" t="str">
        <f ca="1">IF(C2373=$U$4,"Enter smelter details", IF(ISERROR($S2373),"",OFFSET('Smelter Reference List'!$F$4,$S2373-4,0)))</f>
        <v/>
      </c>
      <c r="H2373" s="247" t="str">
        <f ca="1">IF(ISERROR($S2373),"",OFFSET('Smelter Reference List'!$G$4,$S2373-4,0))</f>
        <v/>
      </c>
      <c r="I2373" s="248" t="str">
        <f ca="1">IF(ISERROR($S2373),"",OFFSET('Smelter Reference List'!$H$4,$S2373-4,0))</f>
        <v/>
      </c>
      <c r="J2373" s="248" t="str">
        <f ca="1">IF(ISERROR($S2373),"",OFFSET('Smelter Reference List'!$I$4,$S2373-4,0))</f>
        <v/>
      </c>
      <c r="K2373" s="245"/>
      <c r="L2373" s="245"/>
      <c r="M2373" s="245"/>
      <c r="N2373" s="245"/>
      <c r="O2373" s="245"/>
      <c r="P2373" s="245"/>
      <c r="Q2373" s="246"/>
      <c r="R2373" s="233"/>
      <c r="S2373" s="234" t="e">
        <f>IF(C2373="",NA(),MATCH($B2373&amp;$C2373,'Smelter Reference List'!$J:$J,0))</f>
        <v>#N/A</v>
      </c>
      <c r="T2373" s="235"/>
      <c r="U2373" s="235">
        <f t="shared" ca="1" si="72"/>
        <v>0</v>
      </c>
      <c r="V2373" s="235"/>
      <c r="W2373" s="235"/>
      <c r="Y2373" s="228" t="str">
        <f t="shared" si="73"/>
        <v/>
      </c>
    </row>
    <row r="2374" spans="1:25" s="228" customFormat="1" ht="20.25">
      <c r="A2374" s="257"/>
      <c r="B2374" s="232" t="str">
        <f>IF(LEN(A2374)=0,"",INDEX('Smelter Reference List'!$A:$A,MATCH($A2374,'Smelter Reference List'!$E:$E,0)))</f>
        <v/>
      </c>
      <c r="C2374" s="297" t="str">
        <f>IF(LEN(A2374)=0,"",INDEX('Smelter Reference List'!$C:$C,MATCH($A2374,'Smelter Reference List'!$E:$E,0)))</f>
        <v/>
      </c>
      <c r="D2374" s="161" t="str">
        <f ca="1">IF(ISERROR($S2374),"",OFFSET('Smelter Reference List'!$C$4,$S2374-4,0)&amp;"")</f>
        <v/>
      </c>
      <c r="E2374" s="161" t="str">
        <f ca="1">IF(ISERROR($S2374),"",OFFSET('Smelter Reference List'!$D$4,$S2374-4,0)&amp;"")</f>
        <v/>
      </c>
      <c r="F2374" s="161" t="str">
        <f ca="1">IF(ISERROR($S2374),"",OFFSET('Smelter Reference List'!$E$4,$S2374-4,0))</f>
        <v/>
      </c>
      <c r="G2374" s="161" t="str">
        <f ca="1">IF(C2374=$U$4,"Enter smelter details", IF(ISERROR($S2374),"",OFFSET('Smelter Reference List'!$F$4,$S2374-4,0)))</f>
        <v/>
      </c>
      <c r="H2374" s="247" t="str">
        <f ca="1">IF(ISERROR($S2374),"",OFFSET('Smelter Reference List'!$G$4,$S2374-4,0))</f>
        <v/>
      </c>
      <c r="I2374" s="248" t="str">
        <f ca="1">IF(ISERROR($S2374),"",OFFSET('Smelter Reference List'!$H$4,$S2374-4,0))</f>
        <v/>
      </c>
      <c r="J2374" s="248" t="str">
        <f ca="1">IF(ISERROR($S2374),"",OFFSET('Smelter Reference List'!$I$4,$S2374-4,0))</f>
        <v/>
      </c>
      <c r="K2374" s="245"/>
      <c r="L2374" s="245"/>
      <c r="M2374" s="245"/>
      <c r="N2374" s="245"/>
      <c r="O2374" s="245"/>
      <c r="P2374" s="245"/>
      <c r="Q2374" s="246"/>
      <c r="R2374" s="233"/>
      <c r="S2374" s="234" t="e">
        <f>IF(C2374="",NA(),MATCH($B2374&amp;$C2374,'Smelter Reference List'!$J:$J,0))</f>
        <v>#N/A</v>
      </c>
      <c r="T2374" s="235"/>
      <c r="U2374" s="235">
        <f t="shared" ref="U2374:U2437" ca="1" si="74">IF(AND(C2374="Smelter not listed",OR(LEN(D2374)=0,LEN(E2374)=0)),1,0)</f>
        <v>0</v>
      </c>
      <c r="V2374" s="235"/>
      <c r="W2374" s="235"/>
      <c r="Y2374" s="228" t="str">
        <f t="shared" ref="Y2374:Y2437" si="75">B2374&amp;C2374</f>
        <v/>
      </c>
    </row>
    <row r="2375" spans="1:25" s="228" customFormat="1" ht="20.25">
      <c r="A2375" s="257"/>
      <c r="B2375" s="232" t="str">
        <f>IF(LEN(A2375)=0,"",INDEX('Smelter Reference List'!$A:$A,MATCH($A2375,'Smelter Reference List'!$E:$E,0)))</f>
        <v/>
      </c>
      <c r="C2375" s="297" t="str">
        <f>IF(LEN(A2375)=0,"",INDEX('Smelter Reference List'!$C:$C,MATCH($A2375,'Smelter Reference List'!$E:$E,0)))</f>
        <v/>
      </c>
      <c r="D2375" s="161" t="str">
        <f ca="1">IF(ISERROR($S2375),"",OFFSET('Smelter Reference List'!$C$4,$S2375-4,0)&amp;"")</f>
        <v/>
      </c>
      <c r="E2375" s="161" t="str">
        <f ca="1">IF(ISERROR($S2375),"",OFFSET('Smelter Reference List'!$D$4,$S2375-4,0)&amp;"")</f>
        <v/>
      </c>
      <c r="F2375" s="161" t="str">
        <f ca="1">IF(ISERROR($S2375),"",OFFSET('Smelter Reference List'!$E$4,$S2375-4,0))</f>
        <v/>
      </c>
      <c r="G2375" s="161" t="str">
        <f ca="1">IF(C2375=$U$4,"Enter smelter details", IF(ISERROR($S2375),"",OFFSET('Smelter Reference List'!$F$4,$S2375-4,0)))</f>
        <v/>
      </c>
      <c r="H2375" s="247" t="str">
        <f ca="1">IF(ISERROR($S2375),"",OFFSET('Smelter Reference List'!$G$4,$S2375-4,0))</f>
        <v/>
      </c>
      <c r="I2375" s="248" t="str">
        <f ca="1">IF(ISERROR($S2375),"",OFFSET('Smelter Reference List'!$H$4,$S2375-4,0))</f>
        <v/>
      </c>
      <c r="J2375" s="248" t="str">
        <f ca="1">IF(ISERROR($S2375),"",OFFSET('Smelter Reference List'!$I$4,$S2375-4,0))</f>
        <v/>
      </c>
      <c r="K2375" s="245"/>
      <c r="L2375" s="245"/>
      <c r="M2375" s="245"/>
      <c r="N2375" s="245"/>
      <c r="O2375" s="245"/>
      <c r="P2375" s="245"/>
      <c r="Q2375" s="246"/>
      <c r="R2375" s="233"/>
      <c r="S2375" s="234" t="e">
        <f>IF(C2375="",NA(),MATCH($B2375&amp;$C2375,'Smelter Reference List'!$J:$J,0))</f>
        <v>#N/A</v>
      </c>
      <c r="T2375" s="235"/>
      <c r="U2375" s="235">
        <f t="shared" ca="1" si="74"/>
        <v>0</v>
      </c>
      <c r="V2375" s="235"/>
      <c r="W2375" s="235"/>
      <c r="Y2375" s="228" t="str">
        <f t="shared" si="75"/>
        <v/>
      </c>
    </row>
    <row r="2376" spans="1:25" s="228" customFormat="1" ht="20.25">
      <c r="A2376" s="257"/>
      <c r="B2376" s="232" t="str">
        <f>IF(LEN(A2376)=0,"",INDEX('Smelter Reference List'!$A:$A,MATCH($A2376,'Smelter Reference List'!$E:$E,0)))</f>
        <v/>
      </c>
      <c r="C2376" s="297" t="str">
        <f>IF(LEN(A2376)=0,"",INDEX('Smelter Reference List'!$C:$C,MATCH($A2376,'Smelter Reference List'!$E:$E,0)))</f>
        <v/>
      </c>
      <c r="D2376" s="161" t="str">
        <f ca="1">IF(ISERROR($S2376),"",OFFSET('Smelter Reference List'!$C$4,$S2376-4,0)&amp;"")</f>
        <v/>
      </c>
      <c r="E2376" s="161" t="str">
        <f ca="1">IF(ISERROR($S2376),"",OFFSET('Smelter Reference List'!$D$4,$S2376-4,0)&amp;"")</f>
        <v/>
      </c>
      <c r="F2376" s="161" t="str">
        <f ca="1">IF(ISERROR($S2376),"",OFFSET('Smelter Reference List'!$E$4,$S2376-4,0))</f>
        <v/>
      </c>
      <c r="G2376" s="161" t="str">
        <f ca="1">IF(C2376=$U$4,"Enter smelter details", IF(ISERROR($S2376),"",OFFSET('Smelter Reference List'!$F$4,$S2376-4,0)))</f>
        <v/>
      </c>
      <c r="H2376" s="247" t="str">
        <f ca="1">IF(ISERROR($S2376),"",OFFSET('Smelter Reference List'!$G$4,$S2376-4,0))</f>
        <v/>
      </c>
      <c r="I2376" s="248" t="str">
        <f ca="1">IF(ISERROR($S2376),"",OFFSET('Smelter Reference List'!$H$4,$S2376-4,0))</f>
        <v/>
      </c>
      <c r="J2376" s="248" t="str">
        <f ca="1">IF(ISERROR($S2376),"",OFFSET('Smelter Reference List'!$I$4,$S2376-4,0))</f>
        <v/>
      </c>
      <c r="K2376" s="245"/>
      <c r="L2376" s="245"/>
      <c r="M2376" s="245"/>
      <c r="N2376" s="245"/>
      <c r="O2376" s="245"/>
      <c r="P2376" s="245"/>
      <c r="Q2376" s="246"/>
      <c r="R2376" s="233"/>
      <c r="S2376" s="234" t="e">
        <f>IF(C2376="",NA(),MATCH($B2376&amp;$C2376,'Smelter Reference List'!$J:$J,0))</f>
        <v>#N/A</v>
      </c>
      <c r="T2376" s="235"/>
      <c r="U2376" s="235">
        <f t="shared" ca="1" si="74"/>
        <v>0</v>
      </c>
      <c r="V2376" s="235"/>
      <c r="W2376" s="235"/>
      <c r="Y2376" s="228" t="str">
        <f t="shared" si="75"/>
        <v/>
      </c>
    </row>
    <row r="2377" spans="1:25" s="228" customFormat="1" ht="20.25">
      <c r="A2377" s="257"/>
      <c r="B2377" s="232" t="str">
        <f>IF(LEN(A2377)=0,"",INDEX('Smelter Reference List'!$A:$A,MATCH($A2377,'Smelter Reference List'!$E:$E,0)))</f>
        <v/>
      </c>
      <c r="C2377" s="297" t="str">
        <f>IF(LEN(A2377)=0,"",INDEX('Smelter Reference List'!$C:$C,MATCH($A2377,'Smelter Reference List'!$E:$E,0)))</f>
        <v/>
      </c>
      <c r="D2377" s="161" t="str">
        <f ca="1">IF(ISERROR($S2377),"",OFFSET('Smelter Reference List'!$C$4,$S2377-4,0)&amp;"")</f>
        <v/>
      </c>
      <c r="E2377" s="161" t="str">
        <f ca="1">IF(ISERROR($S2377),"",OFFSET('Smelter Reference List'!$D$4,$S2377-4,0)&amp;"")</f>
        <v/>
      </c>
      <c r="F2377" s="161" t="str">
        <f ca="1">IF(ISERROR($S2377),"",OFFSET('Smelter Reference List'!$E$4,$S2377-4,0))</f>
        <v/>
      </c>
      <c r="G2377" s="161" t="str">
        <f ca="1">IF(C2377=$U$4,"Enter smelter details", IF(ISERROR($S2377),"",OFFSET('Smelter Reference List'!$F$4,$S2377-4,0)))</f>
        <v/>
      </c>
      <c r="H2377" s="247" t="str">
        <f ca="1">IF(ISERROR($S2377),"",OFFSET('Smelter Reference List'!$G$4,$S2377-4,0))</f>
        <v/>
      </c>
      <c r="I2377" s="248" t="str">
        <f ca="1">IF(ISERROR($S2377),"",OFFSET('Smelter Reference List'!$H$4,$S2377-4,0))</f>
        <v/>
      </c>
      <c r="J2377" s="248" t="str">
        <f ca="1">IF(ISERROR($S2377),"",OFFSET('Smelter Reference List'!$I$4,$S2377-4,0))</f>
        <v/>
      </c>
      <c r="K2377" s="245"/>
      <c r="L2377" s="245"/>
      <c r="M2377" s="245"/>
      <c r="N2377" s="245"/>
      <c r="O2377" s="245"/>
      <c r="P2377" s="245"/>
      <c r="Q2377" s="246"/>
      <c r="R2377" s="233"/>
      <c r="S2377" s="234" t="e">
        <f>IF(C2377="",NA(),MATCH($B2377&amp;$C2377,'Smelter Reference List'!$J:$J,0))</f>
        <v>#N/A</v>
      </c>
      <c r="T2377" s="235"/>
      <c r="U2377" s="235">
        <f t="shared" ca="1" si="74"/>
        <v>0</v>
      </c>
      <c r="V2377" s="235"/>
      <c r="W2377" s="235"/>
      <c r="Y2377" s="228" t="str">
        <f t="shared" si="75"/>
        <v/>
      </c>
    </row>
    <row r="2378" spans="1:25" s="228" customFormat="1" ht="20.25">
      <c r="A2378" s="257"/>
      <c r="B2378" s="232" t="str">
        <f>IF(LEN(A2378)=0,"",INDEX('Smelter Reference List'!$A:$A,MATCH($A2378,'Smelter Reference List'!$E:$E,0)))</f>
        <v/>
      </c>
      <c r="C2378" s="297" t="str">
        <f>IF(LEN(A2378)=0,"",INDEX('Smelter Reference List'!$C:$C,MATCH($A2378,'Smelter Reference List'!$E:$E,0)))</f>
        <v/>
      </c>
      <c r="D2378" s="161" t="str">
        <f ca="1">IF(ISERROR($S2378),"",OFFSET('Smelter Reference List'!$C$4,$S2378-4,0)&amp;"")</f>
        <v/>
      </c>
      <c r="E2378" s="161" t="str">
        <f ca="1">IF(ISERROR($S2378),"",OFFSET('Smelter Reference List'!$D$4,$S2378-4,0)&amp;"")</f>
        <v/>
      </c>
      <c r="F2378" s="161" t="str">
        <f ca="1">IF(ISERROR($S2378),"",OFFSET('Smelter Reference List'!$E$4,$S2378-4,0))</f>
        <v/>
      </c>
      <c r="G2378" s="161" t="str">
        <f ca="1">IF(C2378=$U$4,"Enter smelter details", IF(ISERROR($S2378),"",OFFSET('Smelter Reference List'!$F$4,$S2378-4,0)))</f>
        <v/>
      </c>
      <c r="H2378" s="247" t="str">
        <f ca="1">IF(ISERROR($S2378),"",OFFSET('Smelter Reference List'!$G$4,$S2378-4,0))</f>
        <v/>
      </c>
      <c r="I2378" s="248" t="str">
        <f ca="1">IF(ISERROR($S2378),"",OFFSET('Smelter Reference List'!$H$4,$S2378-4,0))</f>
        <v/>
      </c>
      <c r="J2378" s="248" t="str">
        <f ca="1">IF(ISERROR($S2378),"",OFFSET('Smelter Reference List'!$I$4,$S2378-4,0))</f>
        <v/>
      </c>
      <c r="K2378" s="245"/>
      <c r="L2378" s="245"/>
      <c r="M2378" s="245"/>
      <c r="N2378" s="245"/>
      <c r="O2378" s="245"/>
      <c r="P2378" s="245"/>
      <c r="Q2378" s="246"/>
      <c r="R2378" s="233"/>
      <c r="S2378" s="234" t="e">
        <f>IF(C2378="",NA(),MATCH($B2378&amp;$C2378,'Smelter Reference List'!$J:$J,0))</f>
        <v>#N/A</v>
      </c>
      <c r="T2378" s="235"/>
      <c r="U2378" s="235">
        <f t="shared" ca="1" si="74"/>
        <v>0</v>
      </c>
      <c r="V2378" s="235"/>
      <c r="W2378" s="235"/>
      <c r="Y2378" s="228" t="str">
        <f t="shared" si="75"/>
        <v/>
      </c>
    </row>
    <row r="2379" spans="1:25" s="228" customFormat="1" ht="20.25">
      <c r="A2379" s="257"/>
      <c r="B2379" s="232" t="str">
        <f>IF(LEN(A2379)=0,"",INDEX('Smelter Reference List'!$A:$A,MATCH($A2379,'Smelter Reference List'!$E:$E,0)))</f>
        <v/>
      </c>
      <c r="C2379" s="297" t="str">
        <f>IF(LEN(A2379)=0,"",INDEX('Smelter Reference List'!$C:$C,MATCH($A2379,'Smelter Reference List'!$E:$E,0)))</f>
        <v/>
      </c>
      <c r="D2379" s="161" t="str">
        <f ca="1">IF(ISERROR($S2379),"",OFFSET('Smelter Reference List'!$C$4,$S2379-4,0)&amp;"")</f>
        <v/>
      </c>
      <c r="E2379" s="161" t="str">
        <f ca="1">IF(ISERROR($S2379),"",OFFSET('Smelter Reference List'!$D$4,$S2379-4,0)&amp;"")</f>
        <v/>
      </c>
      <c r="F2379" s="161" t="str">
        <f ca="1">IF(ISERROR($S2379),"",OFFSET('Smelter Reference List'!$E$4,$S2379-4,0))</f>
        <v/>
      </c>
      <c r="G2379" s="161" t="str">
        <f ca="1">IF(C2379=$U$4,"Enter smelter details", IF(ISERROR($S2379),"",OFFSET('Smelter Reference List'!$F$4,$S2379-4,0)))</f>
        <v/>
      </c>
      <c r="H2379" s="247" t="str">
        <f ca="1">IF(ISERROR($S2379),"",OFFSET('Smelter Reference List'!$G$4,$S2379-4,0))</f>
        <v/>
      </c>
      <c r="I2379" s="248" t="str">
        <f ca="1">IF(ISERROR($S2379),"",OFFSET('Smelter Reference List'!$H$4,$S2379-4,0))</f>
        <v/>
      </c>
      <c r="J2379" s="248" t="str">
        <f ca="1">IF(ISERROR($S2379),"",OFFSET('Smelter Reference List'!$I$4,$S2379-4,0))</f>
        <v/>
      </c>
      <c r="K2379" s="245"/>
      <c r="L2379" s="245"/>
      <c r="M2379" s="245"/>
      <c r="N2379" s="245"/>
      <c r="O2379" s="245"/>
      <c r="P2379" s="245"/>
      <c r="Q2379" s="246"/>
      <c r="R2379" s="233"/>
      <c r="S2379" s="234" t="e">
        <f>IF(C2379="",NA(),MATCH($B2379&amp;$C2379,'Smelter Reference List'!$J:$J,0))</f>
        <v>#N/A</v>
      </c>
      <c r="T2379" s="235"/>
      <c r="U2379" s="235">
        <f t="shared" ca="1" si="74"/>
        <v>0</v>
      </c>
      <c r="V2379" s="235"/>
      <c r="W2379" s="235"/>
      <c r="Y2379" s="228" t="str">
        <f t="shared" si="75"/>
        <v/>
      </c>
    </row>
    <row r="2380" spans="1:25" s="228" customFormat="1" ht="20.25">
      <c r="A2380" s="257"/>
      <c r="B2380" s="232" t="str">
        <f>IF(LEN(A2380)=0,"",INDEX('Smelter Reference List'!$A:$A,MATCH($A2380,'Smelter Reference List'!$E:$E,0)))</f>
        <v/>
      </c>
      <c r="C2380" s="297" t="str">
        <f>IF(LEN(A2380)=0,"",INDEX('Smelter Reference List'!$C:$C,MATCH($A2380,'Smelter Reference List'!$E:$E,0)))</f>
        <v/>
      </c>
      <c r="D2380" s="161" t="str">
        <f ca="1">IF(ISERROR($S2380),"",OFFSET('Smelter Reference List'!$C$4,$S2380-4,0)&amp;"")</f>
        <v/>
      </c>
      <c r="E2380" s="161" t="str">
        <f ca="1">IF(ISERROR($S2380),"",OFFSET('Smelter Reference List'!$D$4,$S2380-4,0)&amp;"")</f>
        <v/>
      </c>
      <c r="F2380" s="161" t="str">
        <f ca="1">IF(ISERROR($S2380),"",OFFSET('Smelter Reference List'!$E$4,$S2380-4,0))</f>
        <v/>
      </c>
      <c r="G2380" s="161" t="str">
        <f ca="1">IF(C2380=$U$4,"Enter smelter details", IF(ISERROR($S2380),"",OFFSET('Smelter Reference List'!$F$4,$S2380-4,0)))</f>
        <v/>
      </c>
      <c r="H2380" s="247" t="str">
        <f ca="1">IF(ISERROR($S2380),"",OFFSET('Smelter Reference List'!$G$4,$S2380-4,0))</f>
        <v/>
      </c>
      <c r="I2380" s="248" t="str">
        <f ca="1">IF(ISERROR($S2380),"",OFFSET('Smelter Reference List'!$H$4,$S2380-4,0))</f>
        <v/>
      </c>
      <c r="J2380" s="248" t="str">
        <f ca="1">IF(ISERROR($S2380),"",OFFSET('Smelter Reference List'!$I$4,$S2380-4,0))</f>
        <v/>
      </c>
      <c r="K2380" s="245"/>
      <c r="L2380" s="245"/>
      <c r="M2380" s="245"/>
      <c r="N2380" s="245"/>
      <c r="O2380" s="245"/>
      <c r="P2380" s="245"/>
      <c r="Q2380" s="246"/>
      <c r="R2380" s="233"/>
      <c r="S2380" s="234" t="e">
        <f>IF(C2380="",NA(),MATCH($B2380&amp;$C2380,'Smelter Reference List'!$J:$J,0))</f>
        <v>#N/A</v>
      </c>
      <c r="T2380" s="235"/>
      <c r="U2380" s="235">
        <f t="shared" ca="1" si="74"/>
        <v>0</v>
      </c>
      <c r="V2380" s="235"/>
      <c r="W2380" s="235"/>
      <c r="Y2380" s="228" t="str">
        <f t="shared" si="75"/>
        <v/>
      </c>
    </row>
    <row r="2381" spans="1:25" s="228" customFormat="1" ht="20.25">
      <c r="A2381" s="257"/>
      <c r="B2381" s="232" t="str">
        <f>IF(LEN(A2381)=0,"",INDEX('Smelter Reference List'!$A:$A,MATCH($A2381,'Smelter Reference List'!$E:$E,0)))</f>
        <v/>
      </c>
      <c r="C2381" s="297" t="str">
        <f>IF(LEN(A2381)=0,"",INDEX('Smelter Reference List'!$C:$C,MATCH($A2381,'Smelter Reference List'!$E:$E,0)))</f>
        <v/>
      </c>
      <c r="D2381" s="161" t="str">
        <f ca="1">IF(ISERROR($S2381),"",OFFSET('Smelter Reference List'!$C$4,$S2381-4,0)&amp;"")</f>
        <v/>
      </c>
      <c r="E2381" s="161" t="str">
        <f ca="1">IF(ISERROR($S2381),"",OFFSET('Smelter Reference List'!$D$4,$S2381-4,0)&amp;"")</f>
        <v/>
      </c>
      <c r="F2381" s="161" t="str">
        <f ca="1">IF(ISERROR($S2381),"",OFFSET('Smelter Reference List'!$E$4,$S2381-4,0))</f>
        <v/>
      </c>
      <c r="G2381" s="161" t="str">
        <f ca="1">IF(C2381=$U$4,"Enter smelter details", IF(ISERROR($S2381),"",OFFSET('Smelter Reference List'!$F$4,$S2381-4,0)))</f>
        <v/>
      </c>
      <c r="H2381" s="247" t="str">
        <f ca="1">IF(ISERROR($S2381),"",OFFSET('Smelter Reference List'!$G$4,$S2381-4,0))</f>
        <v/>
      </c>
      <c r="I2381" s="248" t="str">
        <f ca="1">IF(ISERROR($S2381),"",OFFSET('Smelter Reference List'!$H$4,$S2381-4,0))</f>
        <v/>
      </c>
      <c r="J2381" s="248" t="str">
        <f ca="1">IF(ISERROR($S2381),"",OFFSET('Smelter Reference List'!$I$4,$S2381-4,0))</f>
        <v/>
      </c>
      <c r="K2381" s="245"/>
      <c r="L2381" s="245"/>
      <c r="M2381" s="245"/>
      <c r="N2381" s="245"/>
      <c r="O2381" s="245"/>
      <c r="P2381" s="245"/>
      <c r="Q2381" s="246"/>
      <c r="R2381" s="233"/>
      <c r="S2381" s="234" t="e">
        <f>IF(C2381="",NA(),MATCH($B2381&amp;$C2381,'Smelter Reference List'!$J:$J,0))</f>
        <v>#N/A</v>
      </c>
      <c r="T2381" s="235"/>
      <c r="U2381" s="235">
        <f t="shared" ca="1" si="74"/>
        <v>0</v>
      </c>
      <c r="V2381" s="235"/>
      <c r="W2381" s="235"/>
      <c r="Y2381" s="228" t="str">
        <f t="shared" si="75"/>
        <v/>
      </c>
    </row>
    <row r="2382" spans="1:25" s="228" customFormat="1" ht="20.25">
      <c r="A2382" s="257"/>
      <c r="B2382" s="232" t="str">
        <f>IF(LEN(A2382)=0,"",INDEX('Smelter Reference List'!$A:$A,MATCH($A2382,'Smelter Reference List'!$E:$E,0)))</f>
        <v/>
      </c>
      <c r="C2382" s="297" t="str">
        <f>IF(LEN(A2382)=0,"",INDEX('Smelter Reference List'!$C:$C,MATCH($A2382,'Smelter Reference List'!$E:$E,0)))</f>
        <v/>
      </c>
      <c r="D2382" s="161" t="str">
        <f ca="1">IF(ISERROR($S2382),"",OFFSET('Smelter Reference List'!$C$4,$S2382-4,0)&amp;"")</f>
        <v/>
      </c>
      <c r="E2382" s="161" t="str">
        <f ca="1">IF(ISERROR($S2382),"",OFFSET('Smelter Reference List'!$D$4,$S2382-4,0)&amp;"")</f>
        <v/>
      </c>
      <c r="F2382" s="161" t="str">
        <f ca="1">IF(ISERROR($S2382),"",OFFSET('Smelter Reference List'!$E$4,$S2382-4,0))</f>
        <v/>
      </c>
      <c r="G2382" s="161" t="str">
        <f ca="1">IF(C2382=$U$4,"Enter smelter details", IF(ISERROR($S2382),"",OFFSET('Smelter Reference List'!$F$4,$S2382-4,0)))</f>
        <v/>
      </c>
      <c r="H2382" s="247" t="str">
        <f ca="1">IF(ISERROR($S2382),"",OFFSET('Smelter Reference List'!$G$4,$S2382-4,0))</f>
        <v/>
      </c>
      <c r="I2382" s="248" t="str">
        <f ca="1">IF(ISERROR($S2382),"",OFFSET('Smelter Reference List'!$H$4,$S2382-4,0))</f>
        <v/>
      </c>
      <c r="J2382" s="248" t="str">
        <f ca="1">IF(ISERROR($S2382),"",OFFSET('Smelter Reference List'!$I$4,$S2382-4,0))</f>
        <v/>
      </c>
      <c r="K2382" s="245"/>
      <c r="L2382" s="245"/>
      <c r="M2382" s="245"/>
      <c r="N2382" s="245"/>
      <c r="O2382" s="245"/>
      <c r="P2382" s="245"/>
      <c r="Q2382" s="246"/>
      <c r="R2382" s="233"/>
      <c r="S2382" s="234" t="e">
        <f>IF(C2382="",NA(),MATCH($B2382&amp;$C2382,'Smelter Reference List'!$J:$J,0))</f>
        <v>#N/A</v>
      </c>
      <c r="T2382" s="235"/>
      <c r="U2382" s="235">
        <f t="shared" ca="1" si="74"/>
        <v>0</v>
      </c>
      <c r="V2382" s="235"/>
      <c r="W2382" s="235"/>
      <c r="Y2382" s="228" t="str">
        <f t="shared" si="75"/>
        <v/>
      </c>
    </row>
    <row r="2383" spans="1:25" s="228" customFormat="1" ht="20.25">
      <c r="A2383" s="257"/>
      <c r="B2383" s="232" t="str">
        <f>IF(LEN(A2383)=0,"",INDEX('Smelter Reference List'!$A:$A,MATCH($A2383,'Smelter Reference List'!$E:$E,0)))</f>
        <v/>
      </c>
      <c r="C2383" s="297" t="str">
        <f>IF(LEN(A2383)=0,"",INDEX('Smelter Reference List'!$C:$C,MATCH($A2383,'Smelter Reference List'!$E:$E,0)))</f>
        <v/>
      </c>
      <c r="D2383" s="161" t="str">
        <f ca="1">IF(ISERROR($S2383),"",OFFSET('Smelter Reference List'!$C$4,$S2383-4,0)&amp;"")</f>
        <v/>
      </c>
      <c r="E2383" s="161" t="str">
        <f ca="1">IF(ISERROR($S2383),"",OFFSET('Smelter Reference List'!$D$4,$S2383-4,0)&amp;"")</f>
        <v/>
      </c>
      <c r="F2383" s="161" t="str">
        <f ca="1">IF(ISERROR($S2383),"",OFFSET('Smelter Reference List'!$E$4,$S2383-4,0))</f>
        <v/>
      </c>
      <c r="G2383" s="161" t="str">
        <f ca="1">IF(C2383=$U$4,"Enter smelter details", IF(ISERROR($S2383),"",OFFSET('Smelter Reference List'!$F$4,$S2383-4,0)))</f>
        <v/>
      </c>
      <c r="H2383" s="247" t="str">
        <f ca="1">IF(ISERROR($S2383),"",OFFSET('Smelter Reference List'!$G$4,$S2383-4,0))</f>
        <v/>
      </c>
      <c r="I2383" s="248" t="str">
        <f ca="1">IF(ISERROR($S2383),"",OFFSET('Smelter Reference List'!$H$4,$S2383-4,0))</f>
        <v/>
      </c>
      <c r="J2383" s="248" t="str">
        <f ca="1">IF(ISERROR($S2383),"",OFFSET('Smelter Reference List'!$I$4,$S2383-4,0))</f>
        <v/>
      </c>
      <c r="K2383" s="245"/>
      <c r="L2383" s="245"/>
      <c r="M2383" s="245"/>
      <c r="N2383" s="245"/>
      <c r="O2383" s="245"/>
      <c r="P2383" s="245"/>
      <c r="Q2383" s="246"/>
      <c r="R2383" s="233"/>
      <c r="S2383" s="234" t="e">
        <f>IF(C2383="",NA(),MATCH($B2383&amp;$C2383,'Smelter Reference List'!$J:$J,0))</f>
        <v>#N/A</v>
      </c>
      <c r="T2383" s="235"/>
      <c r="U2383" s="235">
        <f t="shared" ca="1" si="74"/>
        <v>0</v>
      </c>
      <c r="V2383" s="235"/>
      <c r="W2383" s="235"/>
      <c r="Y2383" s="228" t="str">
        <f t="shared" si="75"/>
        <v/>
      </c>
    </row>
    <row r="2384" spans="1:25" s="228" customFormat="1" ht="20.25">
      <c r="A2384" s="257"/>
      <c r="B2384" s="232" t="str">
        <f>IF(LEN(A2384)=0,"",INDEX('Smelter Reference List'!$A:$A,MATCH($A2384,'Smelter Reference List'!$E:$E,0)))</f>
        <v/>
      </c>
      <c r="C2384" s="297" t="str">
        <f>IF(LEN(A2384)=0,"",INDEX('Smelter Reference List'!$C:$C,MATCH($A2384,'Smelter Reference List'!$E:$E,0)))</f>
        <v/>
      </c>
      <c r="D2384" s="161" t="str">
        <f ca="1">IF(ISERROR($S2384),"",OFFSET('Smelter Reference List'!$C$4,$S2384-4,0)&amp;"")</f>
        <v/>
      </c>
      <c r="E2384" s="161" t="str">
        <f ca="1">IF(ISERROR($S2384),"",OFFSET('Smelter Reference List'!$D$4,$S2384-4,0)&amp;"")</f>
        <v/>
      </c>
      <c r="F2384" s="161" t="str">
        <f ca="1">IF(ISERROR($S2384),"",OFFSET('Smelter Reference List'!$E$4,$S2384-4,0))</f>
        <v/>
      </c>
      <c r="G2384" s="161" t="str">
        <f ca="1">IF(C2384=$U$4,"Enter smelter details", IF(ISERROR($S2384),"",OFFSET('Smelter Reference List'!$F$4,$S2384-4,0)))</f>
        <v/>
      </c>
      <c r="H2384" s="247" t="str">
        <f ca="1">IF(ISERROR($S2384),"",OFFSET('Smelter Reference List'!$G$4,$S2384-4,0))</f>
        <v/>
      </c>
      <c r="I2384" s="248" t="str">
        <f ca="1">IF(ISERROR($S2384),"",OFFSET('Smelter Reference List'!$H$4,$S2384-4,0))</f>
        <v/>
      </c>
      <c r="J2384" s="248" t="str">
        <f ca="1">IF(ISERROR($S2384),"",OFFSET('Smelter Reference List'!$I$4,$S2384-4,0))</f>
        <v/>
      </c>
      <c r="K2384" s="245"/>
      <c r="L2384" s="245"/>
      <c r="M2384" s="245"/>
      <c r="N2384" s="245"/>
      <c r="O2384" s="245"/>
      <c r="P2384" s="245"/>
      <c r="Q2384" s="246"/>
      <c r="R2384" s="233"/>
      <c r="S2384" s="234" t="e">
        <f>IF(C2384="",NA(),MATCH($B2384&amp;$C2384,'Smelter Reference List'!$J:$J,0))</f>
        <v>#N/A</v>
      </c>
      <c r="T2384" s="235"/>
      <c r="U2384" s="235">
        <f t="shared" ca="1" si="74"/>
        <v>0</v>
      </c>
      <c r="V2384" s="235"/>
      <c r="W2384" s="235"/>
      <c r="Y2384" s="228" t="str">
        <f t="shared" si="75"/>
        <v/>
      </c>
    </row>
    <row r="2385" spans="1:25" s="228" customFormat="1" ht="20.25">
      <c r="A2385" s="257"/>
      <c r="B2385" s="232" t="str">
        <f>IF(LEN(A2385)=0,"",INDEX('Smelter Reference List'!$A:$A,MATCH($A2385,'Smelter Reference List'!$E:$E,0)))</f>
        <v/>
      </c>
      <c r="C2385" s="297" t="str">
        <f>IF(LEN(A2385)=0,"",INDEX('Smelter Reference List'!$C:$C,MATCH($A2385,'Smelter Reference List'!$E:$E,0)))</f>
        <v/>
      </c>
      <c r="D2385" s="161" t="str">
        <f ca="1">IF(ISERROR($S2385),"",OFFSET('Smelter Reference List'!$C$4,$S2385-4,0)&amp;"")</f>
        <v/>
      </c>
      <c r="E2385" s="161" t="str">
        <f ca="1">IF(ISERROR($S2385),"",OFFSET('Smelter Reference List'!$D$4,$S2385-4,0)&amp;"")</f>
        <v/>
      </c>
      <c r="F2385" s="161" t="str">
        <f ca="1">IF(ISERROR($S2385),"",OFFSET('Smelter Reference List'!$E$4,$S2385-4,0))</f>
        <v/>
      </c>
      <c r="G2385" s="161" t="str">
        <f ca="1">IF(C2385=$U$4,"Enter smelter details", IF(ISERROR($S2385),"",OFFSET('Smelter Reference List'!$F$4,$S2385-4,0)))</f>
        <v/>
      </c>
      <c r="H2385" s="247" t="str">
        <f ca="1">IF(ISERROR($S2385),"",OFFSET('Smelter Reference List'!$G$4,$S2385-4,0))</f>
        <v/>
      </c>
      <c r="I2385" s="248" t="str">
        <f ca="1">IF(ISERROR($S2385),"",OFFSET('Smelter Reference List'!$H$4,$S2385-4,0))</f>
        <v/>
      </c>
      <c r="J2385" s="248" t="str">
        <f ca="1">IF(ISERROR($S2385),"",OFFSET('Smelter Reference List'!$I$4,$S2385-4,0))</f>
        <v/>
      </c>
      <c r="K2385" s="245"/>
      <c r="L2385" s="245"/>
      <c r="M2385" s="245"/>
      <c r="N2385" s="245"/>
      <c r="O2385" s="245"/>
      <c r="P2385" s="245"/>
      <c r="Q2385" s="246"/>
      <c r="R2385" s="233"/>
      <c r="S2385" s="234" t="e">
        <f>IF(C2385="",NA(),MATCH($B2385&amp;$C2385,'Smelter Reference List'!$J:$J,0))</f>
        <v>#N/A</v>
      </c>
      <c r="T2385" s="235"/>
      <c r="U2385" s="235">
        <f t="shared" ca="1" si="74"/>
        <v>0</v>
      </c>
      <c r="V2385" s="235"/>
      <c r="W2385" s="235"/>
      <c r="Y2385" s="228" t="str">
        <f t="shared" si="75"/>
        <v/>
      </c>
    </row>
    <row r="2386" spans="1:25" s="228" customFormat="1" ht="20.25">
      <c r="A2386" s="257"/>
      <c r="B2386" s="232" t="str">
        <f>IF(LEN(A2386)=0,"",INDEX('Smelter Reference List'!$A:$A,MATCH($A2386,'Smelter Reference List'!$E:$E,0)))</f>
        <v/>
      </c>
      <c r="C2386" s="297" t="str">
        <f>IF(LEN(A2386)=0,"",INDEX('Smelter Reference List'!$C:$C,MATCH($A2386,'Smelter Reference List'!$E:$E,0)))</f>
        <v/>
      </c>
      <c r="D2386" s="161" t="str">
        <f ca="1">IF(ISERROR($S2386),"",OFFSET('Smelter Reference List'!$C$4,$S2386-4,0)&amp;"")</f>
        <v/>
      </c>
      <c r="E2386" s="161" t="str">
        <f ca="1">IF(ISERROR($S2386),"",OFFSET('Smelter Reference List'!$D$4,$S2386-4,0)&amp;"")</f>
        <v/>
      </c>
      <c r="F2386" s="161" t="str">
        <f ca="1">IF(ISERROR($S2386),"",OFFSET('Smelter Reference List'!$E$4,$S2386-4,0))</f>
        <v/>
      </c>
      <c r="G2386" s="161" t="str">
        <f ca="1">IF(C2386=$U$4,"Enter smelter details", IF(ISERROR($S2386),"",OFFSET('Smelter Reference List'!$F$4,$S2386-4,0)))</f>
        <v/>
      </c>
      <c r="H2386" s="247" t="str">
        <f ca="1">IF(ISERROR($S2386),"",OFFSET('Smelter Reference List'!$G$4,$S2386-4,0))</f>
        <v/>
      </c>
      <c r="I2386" s="248" t="str">
        <f ca="1">IF(ISERROR($S2386),"",OFFSET('Smelter Reference List'!$H$4,$S2386-4,0))</f>
        <v/>
      </c>
      <c r="J2386" s="248" t="str">
        <f ca="1">IF(ISERROR($S2386),"",OFFSET('Smelter Reference List'!$I$4,$S2386-4,0))</f>
        <v/>
      </c>
      <c r="K2386" s="245"/>
      <c r="L2386" s="245"/>
      <c r="M2386" s="245"/>
      <c r="N2386" s="245"/>
      <c r="O2386" s="245"/>
      <c r="P2386" s="245"/>
      <c r="Q2386" s="246"/>
      <c r="R2386" s="233"/>
      <c r="S2386" s="234" t="e">
        <f>IF(C2386="",NA(),MATCH($B2386&amp;$C2386,'Smelter Reference List'!$J:$J,0))</f>
        <v>#N/A</v>
      </c>
      <c r="T2386" s="235"/>
      <c r="U2386" s="235">
        <f t="shared" ca="1" si="74"/>
        <v>0</v>
      </c>
      <c r="V2386" s="235"/>
      <c r="W2386" s="235"/>
      <c r="Y2386" s="228" t="str">
        <f t="shared" si="75"/>
        <v/>
      </c>
    </row>
    <row r="2387" spans="1:25" s="228" customFormat="1" ht="20.25">
      <c r="A2387" s="257"/>
      <c r="B2387" s="232" t="str">
        <f>IF(LEN(A2387)=0,"",INDEX('Smelter Reference List'!$A:$A,MATCH($A2387,'Smelter Reference List'!$E:$E,0)))</f>
        <v/>
      </c>
      <c r="C2387" s="297" t="str">
        <f>IF(LEN(A2387)=0,"",INDEX('Smelter Reference List'!$C:$C,MATCH($A2387,'Smelter Reference List'!$E:$E,0)))</f>
        <v/>
      </c>
      <c r="D2387" s="161" t="str">
        <f ca="1">IF(ISERROR($S2387),"",OFFSET('Smelter Reference List'!$C$4,$S2387-4,0)&amp;"")</f>
        <v/>
      </c>
      <c r="E2387" s="161" t="str">
        <f ca="1">IF(ISERROR($S2387),"",OFFSET('Smelter Reference List'!$D$4,$S2387-4,0)&amp;"")</f>
        <v/>
      </c>
      <c r="F2387" s="161" t="str">
        <f ca="1">IF(ISERROR($S2387),"",OFFSET('Smelter Reference List'!$E$4,$S2387-4,0))</f>
        <v/>
      </c>
      <c r="G2387" s="161" t="str">
        <f ca="1">IF(C2387=$U$4,"Enter smelter details", IF(ISERROR($S2387),"",OFFSET('Smelter Reference List'!$F$4,$S2387-4,0)))</f>
        <v/>
      </c>
      <c r="H2387" s="247" t="str">
        <f ca="1">IF(ISERROR($S2387),"",OFFSET('Smelter Reference List'!$G$4,$S2387-4,0))</f>
        <v/>
      </c>
      <c r="I2387" s="248" t="str">
        <f ca="1">IF(ISERROR($S2387),"",OFFSET('Smelter Reference List'!$H$4,$S2387-4,0))</f>
        <v/>
      </c>
      <c r="J2387" s="248" t="str">
        <f ca="1">IF(ISERROR($S2387),"",OFFSET('Smelter Reference List'!$I$4,$S2387-4,0))</f>
        <v/>
      </c>
      <c r="K2387" s="245"/>
      <c r="L2387" s="245"/>
      <c r="M2387" s="245"/>
      <c r="N2387" s="245"/>
      <c r="O2387" s="245"/>
      <c r="P2387" s="245"/>
      <c r="Q2387" s="246"/>
      <c r="R2387" s="233"/>
      <c r="S2387" s="234" t="e">
        <f>IF(C2387="",NA(),MATCH($B2387&amp;$C2387,'Smelter Reference List'!$J:$J,0))</f>
        <v>#N/A</v>
      </c>
      <c r="T2387" s="235"/>
      <c r="U2387" s="235">
        <f t="shared" ca="1" si="74"/>
        <v>0</v>
      </c>
      <c r="V2387" s="235"/>
      <c r="W2387" s="235"/>
      <c r="Y2387" s="228" t="str">
        <f t="shared" si="75"/>
        <v/>
      </c>
    </row>
    <row r="2388" spans="1:25" s="228" customFormat="1" ht="20.25">
      <c r="A2388" s="257"/>
      <c r="B2388" s="232" t="str">
        <f>IF(LEN(A2388)=0,"",INDEX('Smelter Reference List'!$A:$A,MATCH($A2388,'Smelter Reference List'!$E:$E,0)))</f>
        <v/>
      </c>
      <c r="C2388" s="297" t="str">
        <f>IF(LEN(A2388)=0,"",INDEX('Smelter Reference List'!$C:$C,MATCH($A2388,'Smelter Reference List'!$E:$E,0)))</f>
        <v/>
      </c>
      <c r="D2388" s="161" t="str">
        <f ca="1">IF(ISERROR($S2388),"",OFFSET('Smelter Reference List'!$C$4,$S2388-4,0)&amp;"")</f>
        <v/>
      </c>
      <c r="E2388" s="161" t="str">
        <f ca="1">IF(ISERROR($S2388),"",OFFSET('Smelter Reference List'!$D$4,$S2388-4,0)&amp;"")</f>
        <v/>
      </c>
      <c r="F2388" s="161" t="str">
        <f ca="1">IF(ISERROR($S2388),"",OFFSET('Smelter Reference List'!$E$4,$S2388-4,0))</f>
        <v/>
      </c>
      <c r="G2388" s="161" t="str">
        <f ca="1">IF(C2388=$U$4,"Enter smelter details", IF(ISERROR($S2388),"",OFFSET('Smelter Reference List'!$F$4,$S2388-4,0)))</f>
        <v/>
      </c>
      <c r="H2388" s="247" t="str">
        <f ca="1">IF(ISERROR($S2388),"",OFFSET('Smelter Reference List'!$G$4,$S2388-4,0))</f>
        <v/>
      </c>
      <c r="I2388" s="248" t="str">
        <f ca="1">IF(ISERROR($S2388),"",OFFSET('Smelter Reference List'!$H$4,$S2388-4,0))</f>
        <v/>
      </c>
      <c r="J2388" s="248" t="str">
        <f ca="1">IF(ISERROR($S2388),"",OFFSET('Smelter Reference List'!$I$4,$S2388-4,0))</f>
        <v/>
      </c>
      <c r="K2388" s="245"/>
      <c r="L2388" s="245"/>
      <c r="M2388" s="245"/>
      <c r="N2388" s="245"/>
      <c r="O2388" s="245"/>
      <c r="P2388" s="245"/>
      <c r="Q2388" s="246"/>
      <c r="R2388" s="233"/>
      <c r="S2388" s="234" t="e">
        <f>IF(C2388="",NA(),MATCH($B2388&amp;$C2388,'Smelter Reference List'!$J:$J,0))</f>
        <v>#N/A</v>
      </c>
      <c r="T2388" s="235"/>
      <c r="U2388" s="235">
        <f t="shared" ca="1" si="74"/>
        <v>0</v>
      </c>
      <c r="V2388" s="235"/>
      <c r="W2388" s="235"/>
      <c r="Y2388" s="228" t="str">
        <f t="shared" si="75"/>
        <v/>
      </c>
    </row>
    <row r="2389" spans="1:25" s="228" customFormat="1" ht="20.25">
      <c r="A2389" s="257"/>
      <c r="B2389" s="232" t="str">
        <f>IF(LEN(A2389)=0,"",INDEX('Smelter Reference List'!$A:$A,MATCH($A2389,'Smelter Reference List'!$E:$E,0)))</f>
        <v/>
      </c>
      <c r="C2389" s="297" t="str">
        <f>IF(LEN(A2389)=0,"",INDEX('Smelter Reference List'!$C:$C,MATCH($A2389,'Smelter Reference List'!$E:$E,0)))</f>
        <v/>
      </c>
      <c r="D2389" s="161" t="str">
        <f ca="1">IF(ISERROR($S2389),"",OFFSET('Smelter Reference List'!$C$4,$S2389-4,0)&amp;"")</f>
        <v/>
      </c>
      <c r="E2389" s="161" t="str">
        <f ca="1">IF(ISERROR($S2389),"",OFFSET('Smelter Reference List'!$D$4,$S2389-4,0)&amp;"")</f>
        <v/>
      </c>
      <c r="F2389" s="161" t="str">
        <f ca="1">IF(ISERROR($S2389),"",OFFSET('Smelter Reference List'!$E$4,$S2389-4,0))</f>
        <v/>
      </c>
      <c r="G2389" s="161" t="str">
        <f ca="1">IF(C2389=$U$4,"Enter smelter details", IF(ISERROR($S2389),"",OFFSET('Smelter Reference List'!$F$4,$S2389-4,0)))</f>
        <v/>
      </c>
      <c r="H2389" s="247" t="str">
        <f ca="1">IF(ISERROR($S2389),"",OFFSET('Smelter Reference List'!$G$4,$S2389-4,0))</f>
        <v/>
      </c>
      <c r="I2389" s="248" t="str">
        <f ca="1">IF(ISERROR($S2389),"",OFFSET('Smelter Reference List'!$H$4,$S2389-4,0))</f>
        <v/>
      </c>
      <c r="J2389" s="248" t="str">
        <f ca="1">IF(ISERROR($S2389),"",OFFSET('Smelter Reference List'!$I$4,$S2389-4,0))</f>
        <v/>
      </c>
      <c r="K2389" s="245"/>
      <c r="L2389" s="245"/>
      <c r="M2389" s="245"/>
      <c r="N2389" s="245"/>
      <c r="O2389" s="245"/>
      <c r="P2389" s="245"/>
      <c r="Q2389" s="246"/>
      <c r="R2389" s="233"/>
      <c r="S2389" s="234" t="e">
        <f>IF(C2389="",NA(),MATCH($B2389&amp;$C2389,'Smelter Reference List'!$J:$J,0))</f>
        <v>#N/A</v>
      </c>
      <c r="T2389" s="235"/>
      <c r="U2389" s="235">
        <f t="shared" ca="1" si="74"/>
        <v>0</v>
      </c>
      <c r="V2389" s="235"/>
      <c r="W2389" s="235"/>
      <c r="Y2389" s="228" t="str">
        <f t="shared" si="75"/>
        <v/>
      </c>
    </row>
    <row r="2390" spans="1:25" s="228" customFormat="1" ht="20.25">
      <c r="A2390" s="257"/>
      <c r="B2390" s="232" t="str">
        <f>IF(LEN(A2390)=0,"",INDEX('Smelter Reference List'!$A:$A,MATCH($A2390,'Smelter Reference List'!$E:$E,0)))</f>
        <v/>
      </c>
      <c r="C2390" s="297" t="str">
        <f>IF(LEN(A2390)=0,"",INDEX('Smelter Reference List'!$C:$C,MATCH($A2390,'Smelter Reference List'!$E:$E,0)))</f>
        <v/>
      </c>
      <c r="D2390" s="161" t="str">
        <f ca="1">IF(ISERROR($S2390),"",OFFSET('Smelter Reference List'!$C$4,$S2390-4,0)&amp;"")</f>
        <v/>
      </c>
      <c r="E2390" s="161" t="str">
        <f ca="1">IF(ISERROR($S2390),"",OFFSET('Smelter Reference List'!$D$4,$S2390-4,0)&amp;"")</f>
        <v/>
      </c>
      <c r="F2390" s="161" t="str">
        <f ca="1">IF(ISERROR($S2390),"",OFFSET('Smelter Reference List'!$E$4,$S2390-4,0))</f>
        <v/>
      </c>
      <c r="G2390" s="161" t="str">
        <f ca="1">IF(C2390=$U$4,"Enter smelter details", IF(ISERROR($S2390),"",OFFSET('Smelter Reference List'!$F$4,$S2390-4,0)))</f>
        <v/>
      </c>
      <c r="H2390" s="247" t="str">
        <f ca="1">IF(ISERROR($S2390),"",OFFSET('Smelter Reference List'!$G$4,$S2390-4,0))</f>
        <v/>
      </c>
      <c r="I2390" s="248" t="str">
        <f ca="1">IF(ISERROR($S2390),"",OFFSET('Smelter Reference List'!$H$4,$S2390-4,0))</f>
        <v/>
      </c>
      <c r="J2390" s="248" t="str">
        <f ca="1">IF(ISERROR($S2390),"",OFFSET('Smelter Reference List'!$I$4,$S2390-4,0))</f>
        <v/>
      </c>
      <c r="K2390" s="245"/>
      <c r="L2390" s="245"/>
      <c r="M2390" s="245"/>
      <c r="N2390" s="245"/>
      <c r="O2390" s="245"/>
      <c r="P2390" s="245"/>
      <c r="Q2390" s="246"/>
      <c r="R2390" s="233"/>
      <c r="S2390" s="234" t="e">
        <f>IF(C2390="",NA(),MATCH($B2390&amp;$C2390,'Smelter Reference List'!$J:$J,0))</f>
        <v>#N/A</v>
      </c>
      <c r="T2390" s="235"/>
      <c r="U2390" s="235">
        <f t="shared" ca="1" si="74"/>
        <v>0</v>
      </c>
      <c r="V2390" s="235"/>
      <c r="W2390" s="235"/>
      <c r="Y2390" s="228" t="str">
        <f t="shared" si="75"/>
        <v/>
      </c>
    </row>
    <row r="2391" spans="1:25" s="228" customFormat="1" ht="20.25">
      <c r="A2391" s="257"/>
      <c r="B2391" s="232" t="str">
        <f>IF(LEN(A2391)=0,"",INDEX('Smelter Reference List'!$A:$A,MATCH($A2391,'Smelter Reference List'!$E:$E,0)))</f>
        <v/>
      </c>
      <c r="C2391" s="297" t="str">
        <f>IF(LEN(A2391)=0,"",INDEX('Smelter Reference List'!$C:$C,MATCH($A2391,'Smelter Reference List'!$E:$E,0)))</f>
        <v/>
      </c>
      <c r="D2391" s="161" t="str">
        <f ca="1">IF(ISERROR($S2391),"",OFFSET('Smelter Reference List'!$C$4,$S2391-4,0)&amp;"")</f>
        <v/>
      </c>
      <c r="E2391" s="161" t="str">
        <f ca="1">IF(ISERROR($S2391),"",OFFSET('Smelter Reference List'!$D$4,$S2391-4,0)&amp;"")</f>
        <v/>
      </c>
      <c r="F2391" s="161" t="str">
        <f ca="1">IF(ISERROR($S2391),"",OFFSET('Smelter Reference List'!$E$4,$S2391-4,0))</f>
        <v/>
      </c>
      <c r="G2391" s="161" t="str">
        <f ca="1">IF(C2391=$U$4,"Enter smelter details", IF(ISERROR($S2391),"",OFFSET('Smelter Reference List'!$F$4,$S2391-4,0)))</f>
        <v/>
      </c>
      <c r="H2391" s="247" t="str">
        <f ca="1">IF(ISERROR($S2391),"",OFFSET('Smelter Reference List'!$G$4,$S2391-4,0))</f>
        <v/>
      </c>
      <c r="I2391" s="248" t="str">
        <f ca="1">IF(ISERROR($S2391),"",OFFSET('Smelter Reference List'!$H$4,$S2391-4,0))</f>
        <v/>
      </c>
      <c r="J2391" s="248" t="str">
        <f ca="1">IF(ISERROR($S2391),"",OFFSET('Smelter Reference List'!$I$4,$S2391-4,0))</f>
        <v/>
      </c>
      <c r="K2391" s="245"/>
      <c r="L2391" s="245"/>
      <c r="M2391" s="245"/>
      <c r="N2391" s="245"/>
      <c r="O2391" s="245"/>
      <c r="P2391" s="245"/>
      <c r="Q2391" s="246"/>
      <c r="R2391" s="233"/>
      <c r="S2391" s="234" t="e">
        <f>IF(C2391="",NA(),MATCH($B2391&amp;$C2391,'Smelter Reference List'!$J:$J,0))</f>
        <v>#N/A</v>
      </c>
      <c r="T2391" s="235"/>
      <c r="U2391" s="235">
        <f t="shared" ca="1" si="74"/>
        <v>0</v>
      </c>
      <c r="V2391" s="235"/>
      <c r="W2391" s="235"/>
      <c r="Y2391" s="228" t="str">
        <f t="shared" si="75"/>
        <v/>
      </c>
    </row>
    <row r="2392" spans="1:25" s="228" customFormat="1" ht="20.25">
      <c r="A2392" s="257"/>
      <c r="B2392" s="232" t="str">
        <f>IF(LEN(A2392)=0,"",INDEX('Smelter Reference List'!$A:$A,MATCH($A2392,'Smelter Reference List'!$E:$E,0)))</f>
        <v/>
      </c>
      <c r="C2392" s="297" t="str">
        <f>IF(LEN(A2392)=0,"",INDEX('Smelter Reference List'!$C:$C,MATCH($A2392,'Smelter Reference List'!$E:$E,0)))</f>
        <v/>
      </c>
      <c r="D2392" s="161" t="str">
        <f ca="1">IF(ISERROR($S2392),"",OFFSET('Smelter Reference List'!$C$4,$S2392-4,0)&amp;"")</f>
        <v/>
      </c>
      <c r="E2392" s="161" t="str">
        <f ca="1">IF(ISERROR($S2392),"",OFFSET('Smelter Reference List'!$D$4,$S2392-4,0)&amp;"")</f>
        <v/>
      </c>
      <c r="F2392" s="161" t="str">
        <f ca="1">IF(ISERROR($S2392),"",OFFSET('Smelter Reference List'!$E$4,$S2392-4,0))</f>
        <v/>
      </c>
      <c r="G2392" s="161" t="str">
        <f ca="1">IF(C2392=$U$4,"Enter smelter details", IF(ISERROR($S2392),"",OFFSET('Smelter Reference List'!$F$4,$S2392-4,0)))</f>
        <v/>
      </c>
      <c r="H2392" s="247" t="str">
        <f ca="1">IF(ISERROR($S2392),"",OFFSET('Smelter Reference List'!$G$4,$S2392-4,0))</f>
        <v/>
      </c>
      <c r="I2392" s="248" t="str">
        <f ca="1">IF(ISERROR($S2392),"",OFFSET('Smelter Reference List'!$H$4,$S2392-4,0))</f>
        <v/>
      </c>
      <c r="J2392" s="248" t="str">
        <f ca="1">IF(ISERROR($S2392),"",OFFSET('Smelter Reference List'!$I$4,$S2392-4,0))</f>
        <v/>
      </c>
      <c r="K2392" s="245"/>
      <c r="L2392" s="245"/>
      <c r="M2392" s="245"/>
      <c r="N2392" s="245"/>
      <c r="O2392" s="245"/>
      <c r="P2392" s="245"/>
      <c r="Q2392" s="246"/>
      <c r="R2392" s="233"/>
      <c r="S2392" s="234" t="e">
        <f>IF(C2392="",NA(),MATCH($B2392&amp;$C2392,'Smelter Reference List'!$J:$J,0))</f>
        <v>#N/A</v>
      </c>
      <c r="T2392" s="235"/>
      <c r="U2392" s="235">
        <f t="shared" ca="1" si="74"/>
        <v>0</v>
      </c>
      <c r="V2392" s="235"/>
      <c r="W2392" s="235"/>
      <c r="Y2392" s="228" t="str">
        <f t="shared" si="75"/>
        <v/>
      </c>
    </row>
    <row r="2393" spans="1:25" s="228" customFormat="1" ht="20.25">
      <c r="A2393" s="257"/>
      <c r="B2393" s="232" t="str">
        <f>IF(LEN(A2393)=0,"",INDEX('Smelter Reference List'!$A:$A,MATCH($A2393,'Smelter Reference List'!$E:$E,0)))</f>
        <v/>
      </c>
      <c r="C2393" s="297" t="str">
        <f>IF(LEN(A2393)=0,"",INDEX('Smelter Reference List'!$C:$C,MATCH($A2393,'Smelter Reference List'!$E:$E,0)))</f>
        <v/>
      </c>
      <c r="D2393" s="161" t="str">
        <f ca="1">IF(ISERROR($S2393),"",OFFSET('Smelter Reference List'!$C$4,$S2393-4,0)&amp;"")</f>
        <v/>
      </c>
      <c r="E2393" s="161" t="str">
        <f ca="1">IF(ISERROR($S2393),"",OFFSET('Smelter Reference List'!$D$4,$S2393-4,0)&amp;"")</f>
        <v/>
      </c>
      <c r="F2393" s="161" t="str">
        <f ca="1">IF(ISERROR($S2393),"",OFFSET('Smelter Reference List'!$E$4,$S2393-4,0))</f>
        <v/>
      </c>
      <c r="G2393" s="161" t="str">
        <f ca="1">IF(C2393=$U$4,"Enter smelter details", IF(ISERROR($S2393),"",OFFSET('Smelter Reference List'!$F$4,$S2393-4,0)))</f>
        <v/>
      </c>
      <c r="H2393" s="247" t="str">
        <f ca="1">IF(ISERROR($S2393),"",OFFSET('Smelter Reference List'!$G$4,$S2393-4,0))</f>
        <v/>
      </c>
      <c r="I2393" s="248" t="str">
        <f ca="1">IF(ISERROR($S2393),"",OFFSET('Smelter Reference List'!$H$4,$S2393-4,0))</f>
        <v/>
      </c>
      <c r="J2393" s="248" t="str">
        <f ca="1">IF(ISERROR($S2393),"",OFFSET('Smelter Reference List'!$I$4,$S2393-4,0))</f>
        <v/>
      </c>
      <c r="K2393" s="245"/>
      <c r="L2393" s="245"/>
      <c r="M2393" s="245"/>
      <c r="N2393" s="245"/>
      <c r="O2393" s="245"/>
      <c r="P2393" s="245"/>
      <c r="Q2393" s="246"/>
      <c r="R2393" s="233"/>
      <c r="S2393" s="234" t="e">
        <f>IF(C2393="",NA(),MATCH($B2393&amp;$C2393,'Smelter Reference List'!$J:$J,0))</f>
        <v>#N/A</v>
      </c>
      <c r="T2393" s="235"/>
      <c r="U2393" s="235">
        <f t="shared" ca="1" si="74"/>
        <v>0</v>
      </c>
      <c r="V2393" s="235"/>
      <c r="W2393" s="235"/>
      <c r="Y2393" s="228" t="str">
        <f t="shared" si="75"/>
        <v/>
      </c>
    </row>
    <row r="2394" spans="1:25" s="228" customFormat="1" ht="20.25">
      <c r="A2394" s="257"/>
      <c r="B2394" s="232" t="str">
        <f>IF(LEN(A2394)=0,"",INDEX('Smelter Reference List'!$A:$A,MATCH($A2394,'Smelter Reference List'!$E:$E,0)))</f>
        <v/>
      </c>
      <c r="C2394" s="297" t="str">
        <f>IF(LEN(A2394)=0,"",INDEX('Smelter Reference List'!$C:$C,MATCH($A2394,'Smelter Reference List'!$E:$E,0)))</f>
        <v/>
      </c>
      <c r="D2394" s="161" t="str">
        <f ca="1">IF(ISERROR($S2394),"",OFFSET('Smelter Reference List'!$C$4,$S2394-4,0)&amp;"")</f>
        <v/>
      </c>
      <c r="E2394" s="161" t="str">
        <f ca="1">IF(ISERROR($S2394),"",OFFSET('Smelter Reference List'!$D$4,$S2394-4,0)&amp;"")</f>
        <v/>
      </c>
      <c r="F2394" s="161" t="str">
        <f ca="1">IF(ISERROR($S2394),"",OFFSET('Smelter Reference List'!$E$4,$S2394-4,0))</f>
        <v/>
      </c>
      <c r="G2394" s="161" t="str">
        <f ca="1">IF(C2394=$U$4,"Enter smelter details", IF(ISERROR($S2394),"",OFFSET('Smelter Reference List'!$F$4,$S2394-4,0)))</f>
        <v/>
      </c>
      <c r="H2394" s="247" t="str">
        <f ca="1">IF(ISERROR($S2394),"",OFFSET('Smelter Reference List'!$G$4,$S2394-4,0))</f>
        <v/>
      </c>
      <c r="I2394" s="248" t="str">
        <f ca="1">IF(ISERROR($S2394),"",OFFSET('Smelter Reference List'!$H$4,$S2394-4,0))</f>
        <v/>
      </c>
      <c r="J2394" s="248" t="str">
        <f ca="1">IF(ISERROR($S2394),"",OFFSET('Smelter Reference List'!$I$4,$S2394-4,0))</f>
        <v/>
      </c>
      <c r="K2394" s="245"/>
      <c r="L2394" s="245"/>
      <c r="M2394" s="245"/>
      <c r="N2394" s="245"/>
      <c r="O2394" s="245"/>
      <c r="P2394" s="245"/>
      <c r="Q2394" s="246"/>
      <c r="R2394" s="233"/>
      <c r="S2394" s="234" t="e">
        <f>IF(C2394="",NA(),MATCH($B2394&amp;$C2394,'Smelter Reference List'!$J:$J,0))</f>
        <v>#N/A</v>
      </c>
      <c r="T2394" s="235"/>
      <c r="U2394" s="235">
        <f t="shared" ca="1" si="74"/>
        <v>0</v>
      </c>
      <c r="V2394" s="235"/>
      <c r="W2394" s="235"/>
      <c r="Y2394" s="228" t="str">
        <f t="shared" si="75"/>
        <v/>
      </c>
    </row>
    <row r="2395" spans="1:25" s="228" customFormat="1" ht="20.25">
      <c r="A2395" s="257"/>
      <c r="B2395" s="232" t="str">
        <f>IF(LEN(A2395)=0,"",INDEX('Smelter Reference List'!$A:$A,MATCH($A2395,'Smelter Reference List'!$E:$E,0)))</f>
        <v/>
      </c>
      <c r="C2395" s="297" t="str">
        <f>IF(LEN(A2395)=0,"",INDEX('Smelter Reference List'!$C:$C,MATCH($A2395,'Smelter Reference List'!$E:$E,0)))</f>
        <v/>
      </c>
      <c r="D2395" s="161" t="str">
        <f ca="1">IF(ISERROR($S2395),"",OFFSET('Smelter Reference List'!$C$4,$S2395-4,0)&amp;"")</f>
        <v/>
      </c>
      <c r="E2395" s="161" t="str">
        <f ca="1">IF(ISERROR($S2395),"",OFFSET('Smelter Reference List'!$D$4,$S2395-4,0)&amp;"")</f>
        <v/>
      </c>
      <c r="F2395" s="161" t="str">
        <f ca="1">IF(ISERROR($S2395),"",OFFSET('Smelter Reference List'!$E$4,$S2395-4,0))</f>
        <v/>
      </c>
      <c r="G2395" s="161" t="str">
        <f ca="1">IF(C2395=$U$4,"Enter smelter details", IF(ISERROR($S2395),"",OFFSET('Smelter Reference List'!$F$4,$S2395-4,0)))</f>
        <v/>
      </c>
      <c r="H2395" s="247" t="str">
        <f ca="1">IF(ISERROR($S2395),"",OFFSET('Smelter Reference List'!$G$4,$S2395-4,0))</f>
        <v/>
      </c>
      <c r="I2395" s="248" t="str">
        <f ca="1">IF(ISERROR($S2395),"",OFFSET('Smelter Reference List'!$H$4,$S2395-4,0))</f>
        <v/>
      </c>
      <c r="J2395" s="248" t="str">
        <f ca="1">IF(ISERROR($S2395),"",OFFSET('Smelter Reference List'!$I$4,$S2395-4,0))</f>
        <v/>
      </c>
      <c r="K2395" s="245"/>
      <c r="L2395" s="245"/>
      <c r="M2395" s="245"/>
      <c r="N2395" s="245"/>
      <c r="O2395" s="245"/>
      <c r="P2395" s="245"/>
      <c r="Q2395" s="246"/>
      <c r="R2395" s="233"/>
      <c r="S2395" s="234" t="e">
        <f>IF(C2395="",NA(),MATCH($B2395&amp;$C2395,'Smelter Reference List'!$J:$J,0))</f>
        <v>#N/A</v>
      </c>
      <c r="T2395" s="235"/>
      <c r="U2395" s="235">
        <f t="shared" ca="1" si="74"/>
        <v>0</v>
      </c>
      <c r="V2395" s="235"/>
      <c r="W2395" s="235"/>
      <c r="Y2395" s="228" t="str">
        <f t="shared" si="75"/>
        <v/>
      </c>
    </row>
    <row r="2396" spans="1:25" s="228" customFormat="1" ht="20.25">
      <c r="A2396" s="257"/>
      <c r="B2396" s="232" t="str">
        <f>IF(LEN(A2396)=0,"",INDEX('Smelter Reference List'!$A:$A,MATCH($A2396,'Smelter Reference List'!$E:$E,0)))</f>
        <v/>
      </c>
      <c r="C2396" s="297" t="str">
        <f>IF(LEN(A2396)=0,"",INDEX('Smelter Reference List'!$C:$C,MATCH($A2396,'Smelter Reference List'!$E:$E,0)))</f>
        <v/>
      </c>
      <c r="D2396" s="161" t="str">
        <f ca="1">IF(ISERROR($S2396),"",OFFSET('Smelter Reference List'!$C$4,$S2396-4,0)&amp;"")</f>
        <v/>
      </c>
      <c r="E2396" s="161" t="str">
        <f ca="1">IF(ISERROR($S2396),"",OFFSET('Smelter Reference List'!$D$4,$S2396-4,0)&amp;"")</f>
        <v/>
      </c>
      <c r="F2396" s="161" t="str">
        <f ca="1">IF(ISERROR($S2396),"",OFFSET('Smelter Reference List'!$E$4,$S2396-4,0))</f>
        <v/>
      </c>
      <c r="G2396" s="161" t="str">
        <f ca="1">IF(C2396=$U$4,"Enter smelter details", IF(ISERROR($S2396),"",OFFSET('Smelter Reference List'!$F$4,$S2396-4,0)))</f>
        <v/>
      </c>
      <c r="H2396" s="247" t="str">
        <f ca="1">IF(ISERROR($S2396),"",OFFSET('Smelter Reference List'!$G$4,$S2396-4,0))</f>
        <v/>
      </c>
      <c r="I2396" s="248" t="str">
        <f ca="1">IF(ISERROR($S2396),"",OFFSET('Smelter Reference List'!$H$4,$S2396-4,0))</f>
        <v/>
      </c>
      <c r="J2396" s="248" t="str">
        <f ca="1">IF(ISERROR($S2396),"",OFFSET('Smelter Reference List'!$I$4,$S2396-4,0))</f>
        <v/>
      </c>
      <c r="K2396" s="245"/>
      <c r="L2396" s="245"/>
      <c r="M2396" s="245"/>
      <c r="N2396" s="245"/>
      <c r="O2396" s="245"/>
      <c r="P2396" s="245"/>
      <c r="Q2396" s="246"/>
      <c r="R2396" s="233"/>
      <c r="S2396" s="234" t="e">
        <f>IF(C2396="",NA(),MATCH($B2396&amp;$C2396,'Smelter Reference List'!$J:$J,0))</f>
        <v>#N/A</v>
      </c>
      <c r="T2396" s="235"/>
      <c r="U2396" s="235">
        <f t="shared" ca="1" si="74"/>
        <v>0</v>
      </c>
      <c r="V2396" s="235"/>
      <c r="W2396" s="235"/>
      <c r="Y2396" s="228" t="str">
        <f t="shared" si="75"/>
        <v/>
      </c>
    </row>
    <row r="2397" spans="1:25" s="228" customFormat="1" ht="20.25">
      <c r="A2397" s="257"/>
      <c r="B2397" s="232" t="str">
        <f>IF(LEN(A2397)=0,"",INDEX('Smelter Reference List'!$A:$A,MATCH($A2397,'Smelter Reference List'!$E:$E,0)))</f>
        <v/>
      </c>
      <c r="C2397" s="297" t="str">
        <f>IF(LEN(A2397)=0,"",INDEX('Smelter Reference List'!$C:$C,MATCH($A2397,'Smelter Reference List'!$E:$E,0)))</f>
        <v/>
      </c>
      <c r="D2397" s="161" t="str">
        <f ca="1">IF(ISERROR($S2397),"",OFFSET('Smelter Reference List'!$C$4,$S2397-4,0)&amp;"")</f>
        <v/>
      </c>
      <c r="E2397" s="161" t="str">
        <f ca="1">IF(ISERROR($S2397),"",OFFSET('Smelter Reference List'!$D$4,$S2397-4,0)&amp;"")</f>
        <v/>
      </c>
      <c r="F2397" s="161" t="str">
        <f ca="1">IF(ISERROR($S2397),"",OFFSET('Smelter Reference List'!$E$4,$S2397-4,0))</f>
        <v/>
      </c>
      <c r="G2397" s="161" t="str">
        <f ca="1">IF(C2397=$U$4,"Enter smelter details", IF(ISERROR($S2397),"",OFFSET('Smelter Reference List'!$F$4,$S2397-4,0)))</f>
        <v/>
      </c>
      <c r="H2397" s="247" t="str">
        <f ca="1">IF(ISERROR($S2397),"",OFFSET('Smelter Reference List'!$G$4,$S2397-4,0))</f>
        <v/>
      </c>
      <c r="I2397" s="248" t="str">
        <f ca="1">IF(ISERROR($S2397),"",OFFSET('Smelter Reference List'!$H$4,$S2397-4,0))</f>
        <v/>
      </c>
      <c r="J2397" s="248" t="str">
        <f ca="1">IF(ISERROR($S2397),"",OFFSET('Smelter Reference List'!$I$4,$S2397-4,0))</f>
        <v/>
      </c>
      <c r="K2397" s="245"/>
      <c r="L2397" s="245"/>
      <c r="M2397" s="245"/>
      <c r="N2397" s="245"/>
      <c r="O2397" s="245"/>
      <c r="P2397" s="245"/>
      <c r="Q2397" s="246"/>
      <c r="R2397" s="233"/>
      <c r="S2397" s="234" t="e">
        <f>IF(C2397="",NA(),MATCH($B2397&amp;$C2397,'Smelter Reference List'!$J:$J,0))</f>
        <v>#N/A</v>
      </c>
      <c r="T2397" s="235"/>
      <c r="U2397" s="235">
        <f t="shared" ca="1" si="74"/>
        <v>0</v>
      </c>
      <c r="V2397" s="235"/>
      <c r="W2397" s="235"/>
      <c r="Y2397" s="228" t="str">
        <f t="shared" si="75"/>
        <v/>
      </c>
    </row>
    <row r="2398" spans="1:25" s="228" customFormat="1" ht="20.25">
      <c r="A2398" s="257"/>
      <c r="B2398" s="232" t="str">
        <f>IF(LEN(A2398)=0,"",INDEX('Smelter Reference List'!$A:$A,MATCH($A2398,'Smelter Reference List'!$E:$E,0)))</f>
        <v/>
      </c>
      <c r="C2398" s="297" t="str">
        <f>IF(LEN(A2398)=0,"",INDEX('Smelter Reference List'!$C:$C,MATCH($A2398,'Smelter Reference List'!$E:$E,0)))</f>
        <v/>
      </c>
      <c r="D2398" s="161" t="str">
        <f ca="1">IF(ISERROR($S2398),"",OFFSET('Smelter Reference List'!$C$4,$S2398-4,0)&amp;"")</f>
        <v/>
      </c>
      <c r="E2398" s="161" t="str">
        <f ca="1">IF(ISERROR($S2398),"",OFFSET('Smelter Reference List'!$D$4,$S2398-4,0)&amp;"")</f>
        <v/>
      </c>
      <c r="F2398" s="161" t="str">
        <f ca="1">IF(ISERROR($S2398),"",OFFSET('Smelter Reference List'!$E$4,$S2398-4,0))</f>
        <v/>
      </c>
      <c r="G2398" s="161" t="str">
        <f ca="1">IF(C2398=$U$4,"Enter smelter details", IF(ISERROR($S2398),"",OFFSET('Smelter Reference List'!$F$4,$S2398-4,0)))</f>
        <v/>
      </c>
      <c r="H2398" s="247" t="str">
        <f ca="1">IF(ISERROR($S2398),"",OFFSET('Smelter Reference List'!$G$4,$S2398-4,0))</f>
        <v/>
      </c>
      <c r="I2398" s="248" t="str">
        <f ca="1">IF(ISERROR($S2398),"",OFFSET('Smelter Reference List'!$H$4,$S2398-4,0))</f>
        <v/>
      </c>
      <c r="J2398" s="248" t="str">
        <f ca="1">IF(ISERROR($S2398),"",OFFSET('Smelter Reference List'!$I$4,$S2398-4,0))</f>
        <v/>
      </c>
      <c r="K2398" s="245"/>
      <c r="L2398" s="245"/>
      <c r="M2398" s="245"/>
      <c r="N2398" s="245"/>
      <c r="O2398" s="245"/>
      <c r="P2398" s="245"/>
      <c r="Q2398" s="246"/>
      <c r="R2398" s="233"/>
      <c r="S2398" s="234" t="e">
        <f>IF(C2398="",NA(),MATCH($B2398&amp;$C2398,'Smelter Reference List'!$J:$J,0))</f>
        <v>#N/A</v>
      </c>
      <c r="T2398" s="235"/>
      <c r="U2398" s="235">
        <f t="shared" ca="1" si="74"/>
        <v>0</v>
      </c>
      <c r="V2398" s="235"/>
      <c r="W2398" s="235"/>
      <c r="Y2398" s="228" t="str">
        <f t="shared" si="75"/>
        <v/>
      </c>
    </row>
    <row r="2399" spans="1:25" s="228" customFormat="1" ht="20.25">
      <c r="A2399" s="257"/>
      <c r="B2399" s="232" t="str">
        <f>IF(LEN(A2399)=0,"",INDEX('Smelter Reference List'!$A:$A,MATCH($A2399,'Smelter Reference List'!$E:$E,0)))</f>
        <v/>
      </c>
      <c r="C2399" s="297" t="str">
        <f>IF(LEN(A2399)=0,"",INDEX('Smelter Reference List'!$C:$C,MATCH($A2399,'Smelter Reference List'!$E:$E,0)))</f>
        <v/>
      </c>
      <c r="D2399" s="161" t="str">
        <f ca="1">IF(ISERROR($S2399),"",OFFSET('Smelter Reference List'!$C$4,$S2399-4,0)&amp;"")</f>
        <v/>
      </c>
      <c r="E2399" s="161" t="str">
        <f ca="1">IF(ISERROR($S2399),"",OFFSET('Smelter Reference List'!$D$4,$S2399-4,0)&amp;"")</f>
        <v/>
      </c>
      <c r="F2399" s="161" t="str">
        <f ca="1">IF(ISERROR($S2399),"",OFFSET('Smelter Reference List'!$E$4,$S2399-4,0))</f>
        <v/>
      </c>
      <c r="G2399" s="161" t="str">
        <f ca="1">IF(C2399=$U$4,"Enter smelter details", IF(ISERROR($S2399),"",OFFSET('Smelter Reference List'!$F$4,$S2399-4,0)))</f>
        <v/>
      </c>
      <c r="H2399" s="247" t="str">
        <f ca="1">IF(ISERROR($S2399),"",OFFSET('Smelter Reference List'!$G$4,$S2399-4,0))</f>
        <v/>
      </c>
      <c r="I2399" s="248" t="str">
        <f ca="1">IF(ISERROR($S2399),"",OFFSET('Smelter Reference List'!$H$4,$S2399-4,0))</f>
        <v/>
      </c>
      <c r="J2399" s="248" t="str">
        <f ca="1">IF(ISERROR($S2399),"",OFFSET('Smelter Reference List'!$I$4,$S2399-4,0))</f>
        <v/>
      </c>
      <c r="K2399" s="245"/>
      <c r="L2399" s="245"/>
      <c r="M2399" s="245"/>
      <c r="N2399" s="245"/>
      <c r="O2399" s="245"/>
      <c r="P2399" s="245"/>
      <c r="Q2399" s="246"/>
      <c r="R2399" s="233"/>
      <c r="S2399" s="234" t="e">
        <f>IF(C2399="",NA(),MATCH($B2399&amp;$C2399,'Smelter Reference List'!$J:$J,0))</f>
        <v>#N/A</v>
      </c>
      <c r="T2399" s="235"/>
      <c r="U2399" s="235">
        <f t="shared" ca="1" si="74"/>
        <v>0</v>
      </c>
      <c r="V2399" s="235"/>
      <c r="W2399" s="235"/>
      <c r="Y2399" s="228" t="str">
        <f t="shared" si="75"/>
        <v/>
      </c>
    </row>
    <row r="2400" spans="1:25" s="228" customFormat="1" ht="20.25">
      <c r="A2400" s="257"/>
      <c r="B2400" s="232" t="str">
        <f>IF(LEN(A2400)=0,"",INDEX('Smelter Reference List'!$A:$A,MATCH($A2400,'Smelter Reference List'!$E:$E,0)))</f>
        <v/>
      </c>
      <c r="C2400" s="297" t="str">
        <f>IF(LEN(A2400)=0,"",INDEX('Smelter Reference List'!$C:$C,MATCH($A2400,'Smelter Reference List'!$E:$E,0)))</f>
        <v/>
      </c>
      <c r="D2400" s="161" t="str">
        <f ca="1">IF(ISERROR($S2400),"",OFFSET('Smelter Reference List'!$C$4,$S2400-4,0)&amp;"")</f>
        <v/>
      </c>
      <c r="E2400" s="161" t="str">
        <f ca="1">IF(ISERROR($S2400),"",OFFSET('Smelter Reference List'!$D$4,$S2400-4,0)&amp;"")</f>
        <v/>
      </c>
      <c r="F2400" s="161" t="str">
        <f ca="1">IF(ISERROR($S2400),"",OFFSET('Smelter Reference List'!$E$4,$S2400-4,0))</f>
        <v/>
      </c>
      <c r="G2400" s="161" t="str">
        <f ca="1">IF(C2400=$U$4,"Enter smelter details", IF(ISERROR($S2400),"",OFFSET('Smelter Reference List'!$F$4,$S2400-4,0)))</f>
        <v/>
      </c>
      <c r="H2400" s="247" t="str">
        <f ca="1">IF(ISERROR($S2400),"",OFFSET('Smelter Reference List'!$G$4,$S2400-4,0))</f>
        <v/>
      </c>
      <c r="I2400" s="248" t="str">
        <f ca="1">IF(ISERROR($S2400),"",OFFSET('Smelter Reference List'!$H$4,$S2400-4,0))</f>
        <v/>
      </c>
      <c r="J2400" s="248" t="str">
        <f ca="1">IF(ISERROR($S2400),"",OFFSET('Smelter Reference List'!$I$4,$S2400-4,0))</f>
        <v/>
      </c>
      <c r="K2400" s="245"/>
      <c r="L2400" s="245"/>
      <c r="M2400" s="245"/>
      <c r="N2400" s="245"/>
      <c r="O2400" s="245"/>
      <c r="P2400" s="245"/>
      <c r="Q2400" s="246"/>
      <c r="R2400" s="233"/>
      <c r="S2400" s="234" t="e">
        <f>IF(C2400="",NA(),MATCH($B2400&amp;$C2400,'Smelter Reference List'!$J:$J,0))</f>
        <v>#N/A</v>
      </c>
      <c r="T2400" s="235"/>
      <c r="U2400" s="235">
        <f t="shared" ca="1" si="74"/>
        <v>0</v>
      </c>
      <c r="V2400" s="235"/>
      <c r="W2400" s="235"/>
      <c r="Y2400" s="228" t="str">
        <f t="shared" si="75"/>
        <v/>
      </c>
    </row>
    <row r="2401" spans="1:25" s="228" customFormat="1" ht="20.25">
      <c r="A2401" s="257"/>
      <c r="B2401" s="232" t="str">
        <f>IF(LEN(A2401)=0,"",INDEX('Smelter Reference List'!$A:$A,MATCH($A2401,'Smelter Reference List'!$E:$E,0)))</f>
        <v/>
      </c>
      <c r="C2401" s="297" t="str">
        <f>IF(LEN(A2401)=0,"",INDEX('Smelter Reference List'!$C:$C,MATCH($A2401,'Smelter Reference List'!$E:$E,0)))</f>
        <v/>
      </c>
      <c r="D2401" s="161" t="str">
        <f ca="1">IF(ISERROR($S2401),"",OFFSET('Smelter Reference List'!$C$4,$S2401-4,0)&amp;"")</f>
        <v/>
      </c>
      <c r="E2401" s="161" t="str">
        <f ca="1">IF(ISERROR($S2401),"",OFFSET('Smelter Reference List'!$D$4,$S2401-4,0)&amp;"")</f>
        <v/>
      </c>
      <c r="F2401" s="161" t="str">
        <f ca="1">IF(ISERROR($S2401),"",OFFSET('Smelter Reference List'!$E$4,$S2401-4,0))</f>
        <v/>
      </c>
      <c r="G2401" s="161" t="str">
        <f ca="1">IF(C2401=$U$4,"Enter smelter details", IF(ISERROR($S2401),"",OFFSET('Smelter Reference List'!$F$4,$S2401-4,0)))</f>
        <v/>
      </c>
      <c r="H2401" s="247" t="str">
        <f ca="1">IF(ISERROR($S2401),"",OFFSET('Smelter Reference List'!$G$4,$S2401-4,0))</f>
        <v/>
      </c>
      <c r="I2401" s="248" t="str">
        <f ca="1">IF(ISERROR($S2401),"",OFFSET('Smelter Reference List'!$H$4,$S2401-4,0))</f>
        <v/>
      </c>
      <c r="J2401" s="248" t="str">
        <f ca="1">IF(ISERROR($S2401),"",OFFSET('Smelter Reference List'!$I$4,$S2401-4,0))</f>
        <v/>
      </c>
      <c r="K2401" s="245"/>
      <c r="L2401" s="245"/>
      <c r="M2401" s="245"/>
      <c r="N2401" s="245"/>
      <c r="O2401" s="245"/>
      <c r="P2401" s="245"/>
      <c r="Q2401" s="246"/>
      <c r="R2401" s="233"/>
      <c r="S2401" s="234" t="e">
        <f>IF(C2401="",NA(),MATCH($B2401&amp;$C2401,'Smelter Reference List'!$J:$J,0))</f>
        <v>#N/A</v>
      </c>
      <c r="T2401" s="235"/>
      <c r="U2401" s="235">
        <f t="shared" ca="1" si="74"/>
        <v>0</v>
      </c>
      <c r="V2401" s="235"/>
      <c r="W2401" s="235"/>
      <c r="Y2401" s="228" t="str">
        <f t="shared" si="75"/>
        <v/>
      </c>
    </row>
    <row r="2402" spans="1:25" s="228" customFormat="1" ht="20.25">
      <c r="A2402" s="257"/>
      <c r="B2402" s="232" t="str">
        <f>IF(LEN(A2402)=0,"",INDEX('Smelter Reference List'!$A:$A,MATCH($A2402,'Smelter Reference List'!$E:$E,0)))</f>
        <v/>
      </c>
      <c r="C2402" s="297" t="str">
        <f>IF(LEN(A2402)=0,"",INDEX('Smelter Reference List'!$C:$C,MATCH($A2402,'Smelter Reference List'!$E:$E,0)))</f>
        <v/>
      </c>
      <c r="D2402" s="161" t="str">
        <f ca="1">IF(ISERROR($S2402),"",OFFSET('Smelter Reference List'!$C$4,$S2402-4,0)&amp;"")</f>
        <v/>
      </c>
      <c r="E2402" s="161" t="str">
        <f ca="1">IF(ISERROR($S2402),"",OFFSET('Smelter Reference List'!$D$4,$S2402-4,0)&amp;"")</f>
        <v/>
      </c>
      <c r="F2402" s="161" t="str">
        <f ca="1">IF(ISERROR($S2402),"",OFFSET('Smelter Reference List'!$E$4,$S2402-4,0))</f>
        <v/>
      </c>
      <c r="G2402" s="161" t="str">
        <f ca="1">IF(C2402=$U$4,"Enter smelter details", IF(ISERROR($S2402),"",OFFSET('Smelter Reference List'!$F$4,$S2402-4,0)))</f>
        <v/>
      </c>
      <c r="H2402" s="247" t="str">
        <f ca="1">IF(ISERROR($S2402),"",OFFSET('Smelter Reference List'!$G$4,$S2402-4,0))</f>
        <v/>
      </c>
      <c r="I2402" s="248" t="str">
        <f ca="1">IF(ISERROR($S2402),"",OFFSET('Smelter Reference List'!$H$4,$S2402-4,0))</f>
        <v/>
      </c>
      <c r="J2402" s="248" t="str">
        <f ca="1">IF(ISERROR($S2402),"",OFFSET('Smelter Reference List'!$I$4,$S2402-4,0))</f>
        <v/>
      </c>
      <c r="K2402" s="245"/>
      <c r="L2402" s="245"/>
      <c r="M2402" s="245"/>
      <c r="N2402" s="245"/>
      <c r="O2402" s="245"/>
      <c r="P2402" s="245"/>
      <c r="Q2402" s="246"/>
      <c r="R2402" s="233"/>
      <c r="S2402" s="234" t="e">
        <f>IF(C2402="",NA(),MATCH($B2402&amp;$C2402,'Smelter Reference List'!$J:$J,0))</f>
        <v>#N/A</v>
      </c>
      <c r="T2402" s="235"/>
      <c r="U2402" s="235">
        <f t="shared" ca="1" si="74"/>
        <v>0</v>
      </c>
      <c r="V2402" s="235"/>
      <c r="W2402" s="235"/>
      <c r="Y2402" s="228" t="str">
        <f t="shared" si="75"/>
        <v/>
      </c>
    </row>
    <row r="2403" spans="1:25" s="228" customFormat="1" ht="20.25">
      <c r="A2403" s="257"/>
      <c r="B2403" s="232" t="str">
        <f>IF(LEN(A2403)=0,"",INDEX('Smelter Reference List'!$A:$A,MATCH($A2403,'Smelter Reference List'!$E:$E,0)))</f>
        <v/>
      </c>
      <c r="C2403" s="297" t="str">
        <f>IF(LEN(A2403)=0,"",INDEX('Smelter Reference List'!$C:$C,MATCH($A2403,'Smelter Reference List'!$E:$E,0)))</f>
        <v/>
      </c>
      <c r="D2403" s="161" t="str">
        <f ca="1">IF(ISERROR($S2403),"",OFFSET('Smelter Reference List'!$C$4,$S2403-4,0)&amp;"")</f>
        <v/>
      </c>
      <c r="E2403" s="161" t="str">
        <f ca="1">IF(ISERROR($S2403),"",OFFSET('Smelter Reference List'!$D$4,$S2403-4,0)&amp;"")</f>
        <v/>
      </c>
      <c r="F2403" s="161" t="str">
        <f ca="1">IF(ISERROR($S2403),"",OFFSET('Smelter Reference List'!$E$4,$S2403-4,0))</f>
        <v/>
      </c>
      <c r="G2403" s="161" t="str">
        <f ca="1">IF(C2403=$U$4,"Enter smelter details", IF(ISERROR($S2403),"",OFFSET('Smelter Reference List'!$F$4,$S2403-4,0)))</f>
        <v/>
      </c>
      <c r="H2403" s="247" t="str">
        <f ca="1">IF(ISERROR($S2403),"",OFFSET('Smelter Reference List'!$G$4,$S2403-4,0))</f>
        <v/>
      </c>
      <c r="I2403" s="248" t="str">
        <f ca="1">IF(ISERROR($S2403),"",OFFSET('Smelter Reference List'!$H$4,$S2403-4,0))</f>
        <v/>
      </c>
      <c r="J2403" s="248" t="str">
        <f ca="1">IF(ISERROR($S2403),"",OFFSET('Smelter Reference List'!$I$4,$S2403-4,0))</f>
        <v/>
      </c>
      <c r="K2403" s="245"/>
      <c r="L2403" s="245"/>
      <c r="M2403" s="245"/>
      <c r="N2403" s="245"/>
      <c r="O2403" s="245"/>
      <c r="P2403" s="245"/>
      <c r="Q2403" s="246"/>
      <c r="R2403" s="233"/>
      <c r="S2403" s="234" t="e">
        <f>IF(C2403="",NA(),MATCH($B2403&amp;$C2403,'Smelter Reference List'!$J:$J,0))</f>
        <v>#N/A</v>
      </c>
      <c r="T2403" s="235"/>
      <c r="U2403" s="235">
        <f t="shared" ca="1" si="74"/>
        <v>0</v>
      </c>
      <c r="V2403" s="235"/>
      <c r="W2403" s="235"/>
      <c r="Y2403" s="228" t="str">
        <f t="shared" si="75"/>
        <v/>
      </c>
    </row>
    <row r="2404" spans="1:25" s="228" customFormat="1" ht="20.25">
      <c r="A2404" s="257"/>
      <c r="B2404" s="232" t="str">
        <f>IF(LEN(A2404)=0,"",INDEX('Smelter Reference List'!$A:$A,MATCH($A2404,'Smelter Reference List'!$E:$E,0)))</f>
        <v/>
      </c>
      <c r="C2404" s="297" t="str">
        <f>IF(LEN(A2404)=0,"",INDEX('Smelter Reference List'!$C:$C,MATCH($A2404,'Smelter Reference List'!$E:$E,0)))</f>
        <v/>
      </c>
      <c r="D2404" s="161" t="str">
        <f ca="1">IF(ISERROR($S2404),"",OFFSET('Smelter Reference List'!$C$4,$S2404-4,0)&amp;"")</f>
        <v/>
      </c>
      <c r="E2404" s="161" t="str">
        <f ca="1">IF(ISERROR($S2404),"",OFFSET('Smelter Reference List'!$D$4,$S2404-4,0)&amp;"")</f>
        <v/>
      </c>
      <c r="F2404" s="161" t="str">
        <f ca="1">IF(ISERROR($S2404),"",OFFSET('Smelter Reference List'!$E$4,$S2404-4,0))</f>
        <v/>
      </c>
      <c r="G2404" s="161" t="str">
        <f ca="1">IF(C2404=$U$4,"Enter smelter details", IF(ISERROR($S2404),"",OFFSET('Smelter Reference List'!$F$4,$S2404-4,0)))</f>
        <v/>
      </c>
      <c r="H2404" s="247" t="str">
        <f ca="1">IF(ISERROR($S2404),"",OFFSET('Smelter Reference List'!$G$4,$S2404-4,0))</f>
        <v/>
      </c>
      <c r="I2404" s="248" t="str">
        <f ca="1">IF(ISERROR($S2404),"",OFFSET('Smelter Reference List'!$H$4,$S2404-4,0))</f>
        <v/>
      </c>
      <c r="J2404" s="248" t="str">
        <f ca="1">IF(ISERROR($S2404),"",OFFSET('Smelter Reference List'!$I$4,$S2404-4,0))</f>
        <v/>
      </c>
      <c r="K2404" s="245"/>
      <c r="L2404" s="245"/>
      <c r="M2404" s="245"/>
      <c r="N2404" s="245"/>
      <c r="O2404" s="245"/>
      <c r="P2404" s="245"/>
      <c r="Q2404" s="246"/>
      <c r="R2404" s="233"/>
      <c r="S2404" s="234" t="e">
        <f>IF(C2404="",NA(),MATCH($B2404&amp;$C2404,'Smelter Reference List'!$J:$J,0))</f>
        <v>#N/A</v>
      </c>
      <c r="T2404" s="235"/>
      <c r="U2404" s="235">
        <f t="shared" ca="1" si="74"/>
        <v>0</v>
      </c>
      <c r="V2404" s="235"/>
      <c r="W2404" s="235"/>
      <c r="Y2404" s="228" t="str">
        <f t="shared" si="75"/>
        <v/>
      </c>
    </row>
    <row r="2405" spans="1:25" s="228" customFormat="1" ht="20.25">
      <c r="A2405" s="257"/>
      <c r="B2405" s="232" t="str">
        <f>IF(LEN(A2405)=0,"",INDEX('Smelter Reference List'!$A:$A,MATCH($A2405,'Smelter Reference List'!$E:$E,0)))</f>
        <v/>
      </c>
      <c r="C2405" s="297" t="str">
        <f>IF(LEN(A2405)=0,"",INDEX('Smelter Reference List'!$C:$C,MATCH($A2405,'Smelter Reference List'!$E:$E,0)))</f>
        <v/>
      </c>
      <c r="D2405" s="161" t="str">
        <f ca="1">IF(ISERROR($S2405),"",OFFSET('Smelter Reference List'!$C$4,$S2405-4,0)&amp;"")</f>
        <v/>
      </c>
      <c r="E2405" s="161" t="str">
        <f ca="1">IF(ISERROR($S2405),"",OFFSET('Smelter Reference List'!$D$4,$S2405-4,0)&amp;"")</f>
        <v/>
      </c>
      <c r="F2405" s="161" t="str">
        <f ca="1">IF(ISERROR($S2405),"",OFFSET('Smelter Reference List'!$E$4,$S2405-4,0))</f>
        <v/>
      </c>
      <c r="G2405" s="161" t="str">
        <f ca="1">IF(C2405=$U$4,"Enter smelter details", IF(ISERROR($S2405),"",OFFSET('Smelter Reference List'!$F$4,$S2405-4,0)))</f>
        <v/>
      </c>
      <c r="H2405" s="247" t="str">
        <f ca="1">IF(ISERROR($S2405),"",OFFSET('Smelter Reference List'!$G$4,$S2405-4,0))</f>
        <v/>
      </c>
      <c r="I2405" s="248" t="str">
        <f ca="1">IF(ISERROR($S2405),"",OFFSET('Smelter Reference List'!$H$4,$S2405-4,0))</f>
        <v/>
      </c>
      <c r="J2405" s="248" t="str">
        <f ca="1">IF(ISERROR($S2405),"",OFFSET('Smelter Reference List'!$I$4,$S2405-4,0))</f>
        <v/>
      </c>
      <c r="K2405" s="245"/>
      <c r="L2405" s="245"/>
      <c r="M2405" s="245"/>
      <c r="N2405" s="245"/>
      <c r="O2405" s="245"/>
      <c r="P2405" s="245"/>
      <c r="Q2405" s="246"/>
      <c r="R2405" s="233"/>
      <c r="S2405" s="234" t="e">
        <f>IF(C2405="",NA(),MATCH($B2405&amp;$C2405,'Smelter Reference List'!$J:$J,0))</f>
        <v>#N/A</v>
      </c>
      <c r="T2405" s="235"/>
      <c r="U2405" s="235">
        <f t="shared" ca="1" si="74"/>
        <v>0</v>
      </c>
      <c r="V2405" s="235"/>
      <c r="W2405" s="235"/>
      <c r="Y2405" s="228" t="str">
        <f t="shared" si="75"/>
        <v/>
      </c>
    </row>
    <row r="2406" spans="1:25" s="228" customFormat="1" ht="20.25">
      <c r="A2406" s="257"/>
      <c r="B2406" s="232" t="str">
        <f>IF(LEN(A2406)=0,"",INDEX('Smelter Reference List'!$A:$A,MATCH($A2406,'Smelter Reference List'!$E:$E,0)))</f>
        <v/>
      </c>
      <c r="C2406" s="297" t="str">
        <f>IF(LEN(A2406)=0,"",INDEX('Smelter Reference List'!$C:$C,MATCH($A2406,'Smelter Reference List'!$E:$E,0)))</f>
        <v/>
      </c>
      <c r="D2406" s="161" t="str">
        <f ca="1">IF(ISERROR($S2406),"",OFFSET('Smelter Reference List'!$C$4,$S2406-4,0)&amp;"")</f>
        <v/>
      </c>
      <c r="E2406" s="161" t="str">
        <f ca="1">IF(ISERROR($S2406),"",OFFSET('Smelter Reference List'!$D$4,$S2406-4,0)&amp;"")</f>
        <v/>
      </c>
      <c r="F2406" s="161" t="str">
        <f ca="1">IF(ISERROR($S2406),"",OFFSET('Smelter Reference List'!$E$4,$S2406-4,0))</f>
        <v/>
      </c>
      <c r="G2406" s="161" t="str">
        <f ca="1">IF(C2406=$U$4,"Enter smelter details", IF(ISERROR($S2406),"",OFFSET('Smelter Reference List'!$F$4,$S2406-4,0)))</f>
        <v/>
      </c>
      <c r="H2406" s="247" t="str">
        <f ca="1">IF(ISERROR($S2406),"",OFFSET('Smelter Reference List'!$G$4,$S2406-4,0))</f>
        <v/>
      </c>
      <c r="I2406" s="248" t="str">
        <f ca="1">IF(ISERROR($S2406),"",OFFSET('Smelter Reference List'!$H$4,$S2406-4,0))</f>
        <v/>
      </c>
      <c r="J2406" s="248" t="str">
        <f ca="1">IF(ISERROR($S2406),"",OFFSET('Smelter Reference List'!$I$4,$S2406-4,0))</f>
        <v/>
      </c>
      <c r="K2406" s="245"/>
      <c r="L2406" s="245"/>
      <c r="M2406" s="245"/>
      <c r="N2406" s="245"/>
      <c r="O2406" s="245"/>
      <c r="P2406" s="245"/>
      <c r="Q2406" s="246"/>
      <c r="R2406" s="233"/>
      <c r="S2406" s="234" t="e">
        <f>IF(C2406="",NA(),MATCH($B2406&amp;$C2406,'Smelter Reference List'!$J:$J,0))</f>
        <v>#N/A</v>
      </c>
      <c r="T2406" s="235"/>
      <c r="U2406" s="235">
        <f t="shared" ca="1" si="74"/>
        <v>0</v>
      </c>
      <c r="V2406" s="235"/>
      <c r="W2406" s="235"/>
      <c r="Y2406" s="228" t="str">
        <f t="shared" si="75"/>
        <v/>
      </c>
    </row>
    <row r="2407" spans="1:25" s="228" customFormat="1" ht="20.25">
      <c r="A2407" s="257"/>
      <c r="B2407" s="232" t="str">
        <f>IF(LEN(A2407)=0,"",INDEX('Smelter Reference List'!$A:$A,MATCH($A2407,'Smelter Reference List'!$E:$E,0)))</f>
        <v/>
      </c>
      <c r="C2407" s="297" t="str">
        <f>IF(LEN(A2407)=0,"",INDEX('Smelter Reference List'!$C:$C,MATCH($A2407,'Smelter Reference List'!$E:$E,0)))</f>
        <v/>
      </c>
      <c r="D2407" s="161" t="str">
        <f ca="1">IF(ISERROR($S2407),"",OFFSET('Smelter Reference List'!$C$4,$S2407-4,0)&amp;"")</f>
        <v/>
      </c>
      <c r="E2407" s="161" t="str">
        <f ca="1">IF(ISERROR($S2407),"",OFFSET('Smelter Reference List'!$D$4,$S2407-4,0)&amp;"")</f>
        <v/>
      </c>
      <c r="F2407" s="161" t="str">
        <f ca="1">IF(ISERROR($S2407),"",OFFSET('Smelter Reference List'!$E$4,$S2407-4,0))</f>
        <v/>
      </c>
      <c r="G2407" s="161" t="str">
        <f ca="1">IF(C2407=$U$4,"Enter smelter details", IF(ISERROR($S2407),"",OFFSET('Smelter Reference List'!$F$4,$S2407-4,0)))</f>
        <v/>
      </c>
      <c r="H2407" s="247" t="str">
        <f ca="1">IF(ISERROR($S2407),"",OFFSET('Smelter Reference List'!$G$4,$S2407-4,0))</f>
        <v/>
      </c>
      <c r="I2407" s="248" t="str">
        <f ca="1">IF(ISERROR($S2407),"",OFFSET('Smelter Reference List'!$H$4,$S2407-4,0))</f>
        <v/>
      </c>
      <c r="J2407" s="248" t="str">
        <f ca="1">IF(ISERROR($S2407),"",OFFSET('Smelter Reference List'!$I$4,$S2407-4,0))</f>
        <v/>
      </c>
      <c r="K2407" s="245"/>
      <c r="L2407" s="245"/>
      <c r="M2407" s="245"/>
      <c r="N2407" s="245"/>
      <c r="O2407" s="245"/>
      <c r="P2407" s="245"/>
      <c r="Q2407" s="246"/>
      <c r="R2407" s="233"/>
      <c r="S2407" s="234" t="e">
        <f>IF(C2407="",NA(),MATCH($B2407&amp;$C2407,'Smelter Reference List'!$J:$J,0))</f>
        <v>#N/A</v>
      </c>
      <c r="T2407" s="235"/>
      <c r="U2407" s="235">
        <f t="shared" ca="1" si="74"/>
        <v>0</v>
      </c>
      <c r="V2407" s="235"/>
      <c r="W2407" s="235"/>
      <c r="Y2407" s="228" t="str">
        <f t="shared" si="75"/>
        <v/>
      </c>
    </row>
    <row r="2408" spans="1:25" s="228" customFormat="1" ht="20.25">
      <c r="A2408" s="257"/>
      <c r="B2408" s="232" t="str">
        <f>IF(LEN(A2408)=0,"",INDEX('Smelter Reference List'!$A:$A,MATCH($A2408,'Smelter Reference List'!$E:$E,0)))</f>
        <v/>
      </c>
      <c r="C2408" s="297" t="str">
        <f>IF(LEN(A2408)=0,"",INDEX('Smelter Reference List'!$C:$C,MATCH($A2408,'Smelter Reference List'!$E:$E,0)))</f>
        <v/>
      </c>
      <c r="D2408" s="161" t="str">
        <f ca="1">IF(ISERROR($S2408),"",OFFSET('Smelter Reference List'!$C$4,$S2408-4,0)&amp;"")</f>
        <v/>
      </c>
      <c r="E2408" s="161" t="str">
        <f ca="1">IF(ISERROR($S2408),"",OFFSET('Smelter Reference List'!$D$4,$S2408-4,0)&amp;"")</f>
        <v/>
      </c>
      <c r="F2408" s="161" t="str">
        <f ca="1">IF(ISERROR($S2408),"",OFFSET('Smelter Reference List'!$E$4,$S2408-4,0))</f>
        <v/>
      </c>
      <c r="G2408" s="161" t="str">
        <f ca="1">IF(C2408=$U$4,"Enter smelter details", IF(ISERROR($S2408),"",OFFSET('Smelter Reference List'!$F$4,$S2408-4,0)))</f>
        <v/>
      </c>
      <c r="H2408" s="247" t="str">
        <f ca="1">IF(ISERROR($S2408),"",OFFSET('Smelter Reference List'!$G$4,$S2408-4,0))</f>
        <v/>
      </c>
      <c r="I2408" s="248" t="str">
        <f ca="1">IF(ISERROR($S2408),"",OFFSET('Smelter Reference List'!$H$4,$S2408-4,0))</f>
        <v/>
      </c>
      <c r="J2408" s="248" t="str">
        <f ca="1">IF(ISERROR($S2408),"",OFFSET('Smelter Reference List'!$I$4,$S2408-4,0))</f>
        <v/>
      </c>
      <c r="K2408" s="245"/>
      <c r="L2408" s="245"/>
      <c r="M2408" s="245"/>
      <c r="N2408" s="245"/>
      <c r="O2408" s="245"/>
      <c r="P2408" s="245"/>
      <c r="Q2408" s="246"/>
      <c r="R2408" s="233"/>
      <c r="S2408" s="234" t="e">
        <f>IF(C2408="",NA(),MATCH($B2408&amp;$C2408,'Smelter Reference List'!$J:$J,0))</f>
        <v>#N/A</v>
      </c>
      <c r="T2408" s="235"/>
      <c r="U2408" s="235">
        <f t="shared" ca="1" si="74"/>
        <v>0</v>
      </c>
      <c r="V2408" s="235"/>
      <c r="W2408" s="235"/>
      <c r="Y2408" s="228" t="str">
        <f t="shared" si="75"/>
        <v/>
      </c>
    </row>
    <row r="2409" spans="1:25" s="228" customFormat="1" ht="20.25">
      <c r="A2409" s="257"/>
      <c r="B2409" s="232" t="str">
        <f>IF(LEN(A2409)=0,"",INDEX('Smelter Reference List'!$A:$A,MATCH($A2409,'Smelter Reference List'!$E:$E,0)))</f>
        <v/>
      </c>
      <c r="C2409" s="297" t="str">
        <f>IF(LEN(A2409)=0,"",INDEX('Smelter Reference List'!$C:$C,MATCH($A2409,'Smelter Reference List'!$E:$E,0)))</f>
        <v/>
      </c>
      <c r="D2409" s="161" t="str">
        <f ca="1">IF(ISERROR($S2409),"",OFFSET('Smelter Reference List'!$C$4,$S2409-4,0)&amp;"")</f>
        <v/>
      </c>
      <c r="E2409" s="161" t="str">
        <f ca="1">IF(ISERROR($S2409),"",OFFSET('Smelter Reference List'!$D$4,$S2409-4,0)&amp;"")</f>
        <v/>
      </c>
      <c r="F2409" s="161" t="str">
        <f ca="1">IF(ISERROR($S2409),"",OFFSET('Smelter Reference List'!$E$4,$S2409-4,0))</f>
        <v/>
      </c>
      <c r="G2409" s="161" t="str">
        <f ca="1">IF(C2409=$U$4,"Enter smelter details", IF(ISERROR($S2409),"",OFFSET('Smelter Reference List'!$F$4,$S2409-4,0)))</f>
        <v/>
      </c>
      <c r="H2409" s="247" t="str">
        <f ca="1">IF(ISERROR($S2409),"",OFFSET('Smelter Reference List'!$G$4,$S2409-4,0))</f>
        <v/>
      </c>
      <c r="I2409" s="248" t="str">
        <f ca="1">IF(ISERROR($S2409),"",OFFSET('Smelter Reference List'!$H$4,$S2409-4,0))</f>
        <v/>
      </c>
      <c r="J2409" s="248" t="str">
        <f ca="1">IF(ISERROR($S2409),"",OFFSET('Smelter Reference List'!$I$4,$S2409-4,0))</f>
        <v/>
      </c>
      <c r="K2409" s="245"/>
      <c r="L2409" s="245"/>
      <c r="M2409" s="245"/>
      <c r="N2409" s="245"/>
      <c r="O2409" s="245"/>
      <c r="P2409" s="245"/>
      <c r="Q2409" s="246"/>
      <c r="R2409" s="233"/>
      <c r="S2409" s="234" t="e">
        <f>IF(C2409="",NA(),MATCH($B2409&amp;$C2409,'Smelter Reference List'!$J:$J,0))</f>
        <v>#N/A</v>
      </c>
      <c r="T2409" s="235"/>
      <c r="U2409" s="235">
        <f t="shared" ca="1" si="74"/>
        <v>0</v>
      </c>
      <c r="V2409" s="235"/>
      <c r="W2409" s="235"/>
      <c r="Y2409" s="228" t="str">
        <f t="shared" si="75"/>
        <v/>
      </c>
    </row>
    <row r="2410" spans="1:25" s="228" customFormat="1" ht="20.25">
      <c r="A2410" s="257"/>
      <c r="B2410" s="232" t="str">
        <f>IF(LEN(A2410)=0,"",INDEX('Smelter Reference List'!$A:$A,MATCH($A2410,'Smelter Reference List'!$E:$E,0)))</f>
        <v/>
      </c>
      <c r="C2410" s="297" t="str">
        <f>IF(LEN(A2410)=0,"",INDEX('Smelter Reference List'!$C:$C,MATCH($A2410,'Smelter Reference List'!$E:$E,0)))</f>
        <v/>
      </c>
      <c r="D2410" s="161" t="str">
        <f ca="1">IF(ISERROR($S2410),"",OFFSET('Smelter Reference List'!$C$4,$S2410-4,0)&amp;"")</f>
        <v/>
      </c>
      <c r="E2410" s="161" t="str">
        <f ca="1">IF(ISERROR($S2410),"",OFFSET('Smelter Reference List'!$D$4,$S2410-4,0)&amp;"")</f>
        <v/>
      </c>
      <c r="F2410" s="161" t="str">
        <f ca="1">IF(ISERROR($S2410),"",OFFSET('Smelter Reference List'!$E$4,$S2410-4,0))</f>
        <v/>
      </c>
      <c r="G2410" s="161" t="str">
        <f ca="1">IF(C2410=$U$4,"Enter smelter details", IF(ISERROR($S2410),"",OFFSET('Smelter Reference List'!$F$4,$S2410-4,0)))</f>
        <v/>
      </c>
      <c r="H2410" s="247" t="str">
        <f ca="1">IF(ISERROR($S2410),"",OFFSET('Smelter Reference List'!$G$4,$S2410-4,0))</f>
        <v/>
      </c>
      <c r="I2410" s="248" t="str">
        <f ca="1">IF(ISERROR($S2410),"",OFFSET('Smelter Reference List'!$H$4,$S2410-4,0))</f>
        <v/>
      </c>
      <c r="J2410" s="248" t="str">
        <f ca="1">IF(ISERROR($S2410),"",OFFSET('Smelter Reference List'!$I$4,$S2410-4,0))</f>
        <v/>
      </c>
      <c r="K2410" s="245"/>
      <c r="L2410" s="245"/>
      <c r="M2410" s="245"/>
      <c r="N2410" s="245"/>
      <c r="O2410" s="245"/>
      <c r="P2410" s="245"/>
      <c r="Q2410" s="246"/>
      <c r="R2410" s="233"/>
      <c r="S2410" s="234" t="e">
        <f>IF(C2410="",NA(),MATCH($B2410&amp;$C2410,'Smelter Reference List'!$J:$J,0))</f>
        <v>#N/A</v>
      </c>
      <c r="T2410" s="235"/>
      <c r="U2410" s="235">
        <f t="shared" ca="1" si="74"/>
        <v>0</v>
      </c>
      <c r="V2410" s="235"/>
      <c r="W2410" s="235"/>
      <c r="Y2410" s="228" t="str">
        <f t="shared" si="75"/>
        <v/>
      </c>
    </row>
    <row r="2411" spans="1:25" s="228" customFormat="1" ht="20.25">
      <c r="A2411" s="257"/>
      <c r="B2411" s="232" t="str">
        <f>IF(LEN(A2411)=0,"",INDEX('Smelter Reference List'!$A:$A,MATCH($A2411,'Smelter Reference List'!$E:$E,0)))</f>
        <v/>
      </c>
      <c r="C2411" s="297" t="str">
        <f>IF(LEN(A2411)=0,"",INDEX('Smelter Reference List'!$C:$C,MATCH($A2411,'Smelter Reference List'!$E:$E,0)))</f>
        <v/>
      </c>
      <c r="D2411" s="161" t="str">
        <f ca="1">IF(ISERROR($S2411),"",OFFSET('Smelter Reference List'!$C$4,$S2411-4,0)&amp;"")</f>
        <v/>
      </c>
      <c r="E2411" s="161" t="str">
        <f ca="1">IF(ISERROR($S2411),"",OFFSET('Smelter Reference List'!$D$4,$S2411-4,0)&amp;"")</f>
        <v/>
      </c>
      <c r="F2411" s="161" t="str">
        <f ca="1">IF(ISERROR($S2411),"",OFFSET('Smelter Reference List'!$E$4,$S2411-4,0))</f>
        <v/>
      </c>
      <c r="G2411" s="161" t="str">
        <f ca="1">IF(C2411=$U$4,"Enter smelter details", IF(ISERROR($S2411),"",OFFSET('Smelter Reference List'!$F$4,$S2411-4,0)))</f>
        <v/>
      </c>
      <c r="H2411" s="247" t="str">
        <f ca="1">IF(ISERROR($S2411),"",OFFSET('Smelter Reference List'!$G$4,$S2411-4,0))</f>
        <v/>
      </c>
      <c r="I2411" s="248" t="str">
        <f ca="1">IF(ISERROR($S2411),"",OFFSET('Smelter Reference List'!$H$4,$S2411-4,0))</f>
        <v/>
      </c>
      <c r="J2411" s="248" t="str">
        <f ca="1">IF(ISERROR($S2411),"",OFFSET('Smelter Reference List'!$I$4,$S2411-4,0))</f>
        <v/>
      </c>
      <c r="K2411" s="245"/>
      <c r="L2411" s="245"/>
      <c r="M2411" s="245"/>
      <c r="N2411" s="245"/>
      <c r="O2411" s="245"/>
      <c r="P2411" s="245"/>
      <c r="Q2411" s="246"/>
      <c r="R2411" s="233"/>
      <c r="S2411" s="234" t="e">
        <f>IF(C2411="",NA(),MATCH($B2411&amp;$C2411,'Smelter Reference List'!$J:$J,0))</f>
        <v>#N/A</v>
      </c>
      <c r="T2411" s="235"/>
      <c r="U2411" s="235">
        <f t="shared" ca="1" si="74"/>
        <v>0</v>
      </c>
      <c r="V2411" s="235"/>
      <c r="W2411" s="235"/>
      <c r="Y2411" s="228" t="str">
        <f t="shared" si="75"/>
        <v/>
      </c>
    </row>
    <row r="2412" spans="1:25" s="228" customFormat="1" ht="20.25">
      <c r="A2412" s="257"/>
      <c r="B2412" s="232" t="str">
        <f>IF(LEN(A2412)=0,"",INDEX('Smelter Reference List'!$A:$A,MATCH($A2412,'Smelter Reference List'!$E:$E,0)))</f>
        <v/>
      </c>
      <c r="C2412" s="297" t="str">
        <f>IF(LEN(A2412)=0,"",INDEX('Smelter Reference List'!$C:$C,MATCH($A2412,'Smelter Reference List'!$E:$E,0)))</f>
        <v/>
      </c>
      <c r="D2412" s="161" t="str">
        <f ca="1">IF(ISERROR($S2412),"",OFFSET('Smelter Reference List'!$C$4,$S2412-4,0)&amp;"")</f>
        <v/>
      </c>
      <c r="E2412" s="161" t="str">
        <f ca="1">IF(ISERROR($S2412),"",OFFSET('Smelter Reference List'!$D$4,$S2412-4,0)&amp;"")</f>
        <v/>
      </c>
      <c r="F2412" s="161" t="str">
        <f ca="1">IF(ISERROR($S2412),"",OFFSET('Smelter Reference List'!$E$4,$S2412-4,0))</f>
        <v/>
      </c>
      <c r="G2412" s="161" t="str">
        <f ca="1">IF(C2412=$U$4,"Enter smelter details", IF(ISERROR($S2412),"",OFFSET('Smelter Reference List'!$F$4,$S2412-4,0)))</f>
        <v/>
      </c>
      <c r="H2412" s="247" t="str">
        <f ca="1">IF(ISERROR($S2412),"",OFFSET('Smelter Reference List'!$G$4,$S2412-4,0))</f>
        <v/>
      </c>
      <c r="I2412" s="248" t="str">
        <f ca="1">IF(ISERROR($S2412),"",OFFSET('Smelter Reference List'!$H$4,$S2412-4,0))</f>
        <v/>
      </c>
      <c r="J2412" s="248" t="str">
        <f ca="1">IF(ISERROR($S2412),"",OFFSET('Smelter Reference List'!$I$4,$S2412-4,0))</f>
        <v/>
      </c>
      <c r="K2412" s="245"/>
      <c r="L2412" s="245"/>
      <c r="M2412" s="245"/>
      <c r="N2412" s="245"/>
      <c r="O2412" s="245"/>
      <c r="P2412" s="245"/>
      <c r="Q2412" s="246"/>
      <c r="R2412" s="233"/>
      <c r="S2412" s="234" t="e">
        <f>IF(C2412="",NA(),MATCH($B2412&amp;$C2412,'Smelter Reference List'!$J:$J,0))</f>
        <v>#N/A</v>
      </c>
      <c r="T2412" s="235"/>
      <c r="U2412" s="235">
        <f t="shared" ca="1" si="74"/>
        <v>0</v>
      </c>
      <c r="V2412" s="235"/>
      <c r="W2412" s="235"/>
      <c r="Y2412" s="228" t="str">
        <f t="shared" si="75"/>
        <v/>
      </c>
    </row>
    <row r="2413" spans="1:25" s="228" customFormat="1" ht="20.25">
      <c r="A2413" s="257"/>
      <c r="B2413" s="232" t="str">
        <f>IF(LEN(A2413)=0,"",INDEX('Smelter Reference List'!$A:$A,MATCH($A2413,'Smelter Reference List'!$E:$E,0)))</f>
        <v/>
      </c>
      <c r="C2413" s="297" t="str">
        <f>IF(LEN(A2413)=0,"",INDEX('Smelter Reference List'!$C:$C,MATCH($A2413,'Smelter Reference List'!$E:$E,0)))</f>
        <v/>
      </c>
      <c r="D2413" s="161" t="str">
        <f ca="1">IF(ISERROR($S2413),"",OFFSET('Smelter Reference List'!$C$4,$S2413-4,0)&amp;"")</f>
        <v/>
      </c>
      <c r="E2413" s="161" t="str">
        <f ca="1">IF(ISERROR($S2413),"",OFFSET('Smelter Reference List'!$D$4,$S2413-4,0)&amp;"")</f>
        <v/>
      </c>
      <c r="F2413" s="161" t="str">
        <f ca="1">IF(ISERROR($S2413),"",OFFSET('Smelter Reference List'!$E$4,$S2413-4,0))</f>
        <v/>
      </c>
      <c r="G2413" s="161" t="str">
        <f ca="1">IF(C2413=$U$4,"Enter smelter details", IF(ISERROR($S2413),"",OFFSET('Smelter Reference List'!$F$4,$S2413-4,0)))</f>
        <v/>
      </c>
      <c r="H2413" s="247" t="str">
        <f ca="1">IF(ISERROR($S2413),"",OFFSET('Smelter Reference List'!$G$4,$S2413-4,0))</f>
        <v/>
      </c>
      <c r="I2413" s="248" t="str">
        <f ca="1">IF(ISERROR($S2413),"",OFFSET('Smelter Reference List'!$H$4,$S2413-4,0))</f>
        <v/>
      </c>
      <c r="J2413" s="248" t="str">
        <f ca="1">IF(ISERROR($S2413),"",OFFSET('Smelter Reference List'!$I$4,$S2413-4,0))</f>
        <v/>
      </c>
      <c r="K2413" s="245"/>
      <c r="L2413" s="245"/>
      <c r="M2413" s="245"/>
      <c r="N2413" s="245"/>
      <c r="O2413" s="245"/>
      <c r="P2413" s="245"/>
      <c r="Q2413" s="246"/>
      <c r="R2413" s="233"/>
      <c r="S2413" s="234" t="e">
        <f>IF(C2413="",NA(),MATCH($B2413&amp;$C2413,'Smelter Reference List'!$J:$J,0))</f>
        <v>#N/A</v>
      </c>
      <c r="T2413" s="235"/>
      <c r="U2413" s="235">
        <f t="shared" ca="1" si="74"/>
        <v>0</v>
      </c>
      <c r="V2413" s="235"/>
      <c r="W2413" s="235"/>
      <c r="Y2413" s="228" t="str">
        <f t="shared" si="75"/>
        <v/>
      </c>
    </row>
    <row r="2414" spans="1:25" s="228" customFormat="1" ht="20.25">
      <c r="A2414" s="257"/>
      <c r="B2414" s="232" t="str">
        <f>IF(LEN(A2414)=0,"",INDEX('Smelter Reference List'!$A:$A,MATCH($A2414,'Smelter Reference List'!$E:$E,0)))</f>
        <v/>
      </c>
      <c r="C2414" s="297" t="str">
        <f>IF(LEN(A2414)=0,"",INDEX('Smelter Reference List'!$C:$C,MATCH($A2414,'Smelter Reference List'!$E:$E,0)))</f>
        <v/>
      </c>
      <c r="D2414" s="161" t="str">
        <f ca="1">IF(ISERROR($S2414),"",OFFSET('Smelter Reference List'!$C$4,$S2414-4,0)&amp;"")</f>
        <v/>
      </c>
      <c r="E2414" s="161" t="str">
        <f ca="1">IF(ISERROR($S2414),"",OFFSET('Smelter Reference List'!$D$4,$S2414-4,0)&amp;"")</f>
        <v/>
      </c>
      <c r="F2414" s="161" t="str">
        <f ca="1">IF(ISERROR($S2414),"",OFFSET('Smelter Reference List'!$E$4,$S2414-4,0))</f>
        <v/>
      </c>
      <c r="G2414" s="161" t="str">
        <f ca="1">IF(C2414=$U$4,"Enter smelter details", IF(ISERROR($S2414),"",OFFSET('Smelter Reference List'!$F$4,$S2414-4,0)))</f>
        <v/>
      </c>
      <c r="H2414" s="247" t="str">
        <f ca="1">IF(ISERROR($S2414),"",OFFSET('Smelter Reference List'!$G$4,$S2414-4,0))</f>
        <v/>
      </c>
      <c r="I2414" s="248" t="str">
        <f ca="1">IF(ISERROR($S2414),"",OFFSET('Smelter Reference List'!$H$4,$S2414-4,0))</f>
        <v/>
      </c>
      <c r="J2414" s="248" t="str">
        <f ca="1">IF(ISERROR($S2414),"",OFFSET('Smelter Reference List'!$I$4,$S2414-4,0))</f>
        <v/>
      </c>
      <c r="K2414" s="245"/>
      <c r="L2414" s="245"/>
      <c r="M2414" s="245"/>
      <c r="N2414" s="245"/>
      <c r="O2414" s="245"/>
      <c r="P2414" s="245"/>
      <c r="Q2414" s="246"/>
      <c r="R2414" s="233"/>
      <c r="S2414" s="234" t="e">
        <f>IF(C2414="",NA(),MATCH($B2414&amp;$C2414,'Smelter Reference List'!$J:$J,0))</f>
        <v>#N/A</v>
      </c>
      <c r="T2414" s="235"/>
      <c r="U2414" s="235">
        <f t="shared" ca="1" si="74"/>
        <v>0</v>
      </c>
      <c r="V2414" s="235"/>
      <c r="W2414" s="235"/>
      <c r="Y2414" s="228" t="str">
        <f t="shared" si="75"/>
        <v/>
      </c>
    </row>
    <row r="2415" spans="1:25" s="228" customFormat="1" ht="20.25">
      <c r="A2415" s="257"/>
      <c r="B2415" s="232" t="str">
        <f>IF(LEN(A2415)=0,"",INDEX('Smelter Reference List'!$A:$A,MATCH($A2415,'Smelter Reference List'!$E:$E,0)))</f>
        <v/>
      </c>
      <c r="C2415" s="297" t="str">
        <f>IF(LEN(A2415)=0,"",INDEX('Smelter Reference List'!$C:$C,MATCH($A2415,'Smelter Reference List'!$E:$E,0)))</f>
        <v/>
      </c>
      <c r="D2415" s="161" t="str">
        <f ca="1">IF(ISERROR($S2415),"",OFFSET('Smelter Reference List'!$C$4,$S2415-4,0)&amp;"")</f>
        <v/>
      </c>
      <c r="E2415" s="161" t="str">
        <f ca="1">IF(ISERROR($S2415),"",OFFSET('Smelter Reference List'!$D$4,$S2415-4,0)&amp;"")</f>
        <v/>
      </c>
      <c r="F2415" s="161" t="str">
        <f ca="1">IF(ISERROR($S2415),"",OFFSET('Smelter Reference List'!$E$4,$S2415-4,0))</f>
        <v/>
      </c>
      <c r="G2415" s="161" t="str">
        <f ca="1">IF(C2415=$U$4,"Enter smelter details", IF(ISERROR($S2415),"",OFFSET('Smelter Reference List'!$F$4,$S2415-4,0)))</f>
        <v/>
      </c>
      <c r="H2415" s="247" t="str">
        <f ca="1">IF(ISERROR($S2415),"",OFFSET('Smelter Reference List'!$G$4,$S2415-4,0))</f>
        <v/>
      </c>
      <c r="I2415" s="248" t="str">
        <f ca="1">IF(ISERROR($S2415),"",OFFSET('Smelter Reference List'!$H$4,$S2415-4,0))</f>
        <v/>
      </c>
      <c r="J2415" s="248" t="str">
        <f ca="1">IF(ISERROR($S2415),"",OFFSET('Smelter Reference List'!$I$4,$S2415-4,0))</f>
        <v/>
      </c>
      <c r="K2415" s="245"/>
      <c r="L2415" s="245"/>
      <c r="M2415" s="245"/>
      <c r="N2415" s="245"/>
      <c r="O2415" s="245"/>
      <c r="P2415" s="245"/>
      <c r="Q2415" s="246"/>
      <c r="R2415" s="233"/>
      <c r="S2415" s="234" t="e">
        <f>IF(C2415="",NA(),MATCH($B2415&amp;$C2415,'Smelter Reference List'!$J:$J,0))</f>
        <v>#N/A</v>
      </c>
      <c r="T2415" s="235"/>
      <c r="U2415" s="235">
        <f t="shared" ca="1" si="74"/>
        <v>0</v>
      </c>
      <c r="V2415" s="235"/>
      <c r="W2415" s="235"/>
      <c r="Y2415" s="228" t="str">
        <f t="shared" si="75"/>
        <v/>
      </c>
    </row>
    <row r="2416" spans="1:25" s="228" customFormat="1" ht="20.25">
      <c r="A2416" s="257"/>
      <c r="B2416" s="232" t="str">
        <f>IF(LEN(A2416)=0,"",INDEX('Smelter Reference List'!$A:$A,MATCH($A2416,'Smelter Reference List'!$E:$E,0)))</f>
        <v/>
      </c>
      <c r="C2416" s="297" t="str">
        <f>IF(LEN(A2416)=0,"",INDEX('Smelter Reference List'!$C:$C,MATCH($A2416,'Smelter Reference List'!$E:$E,0)))</f>
        <v/>
      </c>
      <c r="D2416" s="161" t="str">
        <f ca="1">IF(ISERROR($S2416),"",OFFSET('Smelter Reference List'!$C$4,$S2416-4,0)&amp;"")</f>
        <v/>
      </c>
      <c r="E2416" s="161" t="str">
        <f ca="1">IF(ISERROR($S2416),"",OFFSET('Smelter Reference List'!$D$4,$S2416-4,0)&amp;"")</f>
        <v/>
      </c>
      <c r="F2416" s="161" t="str">
        <f ca="1">IF(ISERROR($S2416),"",OFFSET('Smelter Reference List'!$E$4,$S2416-4,0))</f>
        <v/>
      </c>
      <c r="G2416" s="161" t="str">
        <f ca="1">IF(C2416=$U$4,"Enter smelter details", IF(ISERROR($S2416),"",OFFSET('Smelter Reference List'!$F$4,$S2416-4,0)))</f>
        <v/>
      </c>
      <c r="H2416" s="247" t="str">
        <f ca="1">IF(ISERROR($S2416),"",OFFSET('Smelter Reference List'!$G$4,$S2416-4,0))</f>
        <v/>
      </c>
      <c r="I2416" s="248" t="str">
        <f ca="1">IF(ISERROR($S2416),"",OFFSET('Smelter Reference List'!$H$4,$S2416-4,0))</f>
        <v/>
      </c>
      <c r="J2416" s="248" t="str">
        <f ca="1">IF(ISERROR($S2416),"",OFFSET('Smelter Reference List'!$I$4,$S2416-4,0))</f>
        <v/>
      </c>
      <c r="K2416" s="245"/>
      <c r="L2416" s="245"/>
      <c r="M2416" s="245"/>
      <c r="N2416" s="245"/>
      <c r="O2416" s="245"/>
      <c r="P2416" s="245"/>
      <c r="Q2416" s="246"/>
      <c r="R2416" s="233"/>
      <c r="S2416" s="234" t="e">
        <f>IF(C2416="",NA(),MATCH($B2416&amp;$C2416,'Smelter Reference List'!$J:$J,0))</f>
        <v>#N/A</v>
      </c>
      <c r="T2416" s="235"/>
      <c r="U2416" s="235">
        <f t="shared" ca="1" si="74"/>
        <v>0</v>
      </c>
      <c r="V2416" s="235"/>
      <c r="W2416" s="235"/>
      <c r="Y2416" s="228" t="str">
        <f t="shared" si="75"/>
        <v/>
      </c>
    </row>
    <row r="2417" spans="1:25" s="228" customFormat="1" ht="20.25">
      <c r="A2417" s="257"/>
      <c r="B2417" s="232" t="str">
        <f>IF(LEN(A2417)=0,"",INDEX('Smelter Reference List'!$A:$A,MATCH($A2417,'Smelter Reference List'!$E:$E,0)))</f>
        <v/>
      </c>
      <c r="C2417" s="297" t="str">
        <f>IF(LEN(A2417)=0,"",INDEX('Smelter Reference List'!$C:$C,MATCH($A2417,'Smelter Reference List'!$E:$E,0)))</f>
        <v/>
      </c>
      <c r="D2417" s="161" t="str">
        <f ca="1">IF(ISERROR($S2417),"",OFFSET('Smelter Reference List'!$C$4,$S2417-4,0)&amp;"")</f>
        <v/>
      </c>
      <c r="E2417" s="161" t="str">
        <f ca="1">IF(ISERROR($S2417),"",OFFSET('Smelter Reference List'!$D$4,$S2417-4,0)&amp;"")</f>
        <v/>
      </c>
      <c r="F2417" s="161" t="str">
        <f ca="1">IF(ISERROR($S2417),"",OFFSET('Smelter Reference List'!$E$4,$S2417-4,0))</f>
        <v/>
      </c>
      <c r="G2417" s="161" t="str">
        <f ca="1">IF(C2417=$U$4,"Enter smelter details", IF(ISERROR($S2417),"",OFFSET('Smelter Reference List'!$F$4,$S2417-4,0)))</f>
        <v/>
      </c>
      <c r="H2417" s="247" t="str">
        <f ca="1">IF(ISERROR($S2417),"",OFFSET('Smelter Reference List'!$G$4,$S2417-4,0))</f>
        <v/>
      </c>
      <c r="I2417" s="248" t="str">
        <f ca="1">IF(ISERROR($S2417),"",OFFSET('Smelter Reference List'!$H$4,$S2417-4,0))</f>
        <v/>
      </c>
      <c r="J2417" s="248" t="str">
        <f ca="1">IF(ISERROR($S2417),"",OFFSET('Smelter Reference List'!$I$4,$S2417-4,0))</f>
        <v/>
      </c>
      <c r="K2417" s="245"/>
      <c r="L2417" s="245"/>
      <c r="M2417" s="245"/>
      <c r="N2417" s="245"/>
      <c r="O2417" s="245"/>
      <c r="P2417" s="245"/>
      <c r="Q2417" s="246"/>
      <c r="R2417" s="233"/>
      <c r="S2417" s="234" t="e">
        <f>IF(C2417="",NA(),MATCH($B2417&amp;$C2417,'Smelter Reference List'!$J:$J,0))</f>
        <v>#N/A</v>
      </c>
      <c r="T2417" s="235"/>
      <c r="U2417" s="235">
        <f t="shared" ca="1" si="74"/>
        <v>0</v>
      </c>
      <c r="V2417" s="235"/>
      <c r="W2417" s="235"/>
      <c r="Y2417" s="228" t="str">
        <f t="shared" si="75"/>
        <v/>
      </c>
    </row>
    <row r="2418" spans="1:25" s="228" customFormat="1" ht="20.25">
      <c r="A2418" s="257"/>
      <c r="B2418" s="232" t="str">
        <f>IF(LEN(A2418)=0,"",INDEX('Smelter Reference List'!$A:$A,MATCH($A2418,'Smelter Reference List'!$E:$E,0)))</f>
        <v/>
      </c>
      <c r="C2418" s="297" t="str">
        <f>IF(LEN(A2418)=0,"",INDEX('Smelter Reference List'!$C:$C,MATCH($A2418,'Smelter Reference List'!$E:$E,0)))</f>
        <v/>
      </c>
      <c r="D2418" s="161" t="str">
        <f ca="1">IF(ISERROR($S2418),"",OFFSET('Smelter Reference List'!$C$4,$S2418-4,0)&amp;"")</f>
        <v/>
      </c>
      <c r="E2418" s="161" t="str">
        <f ca="1">IF(ISERROR($S2418),"",OFFSET('Smelter Reference List'!$D$4,$S2418-4,0)&amp;"")</f>
        <v/>
      </c>
      <c r="F2418" s="161" t="str">
        <f ca="1">IF(ISERROR($S2418),"",OFFSET('Smelter Reference List'!$E$4,$S2418-4,0))</f>
        <v/>
      </c>
      <c r="G2418" s="161" t="str">
        <f ca="1">IF(C2418=$U$4,"Enter smelter details", IF(ISERROR($S2418),"",OFFSET('Smelter Reference List'!$F$4,$S2418-4,0)))</f>
        <v/>
      </c>
      <c r="H2418" s="247" t="str">
        <f ca="1">IF(ISERROR($S2418),"",OFFSET('Smelter Reference List'!$G$4,$S2418-4,0))</f>
        <v/>
      </c>
      <c r="I2418" s="248" t="str">
        <f ca="1">IF(ISERROR($S2418),"",OFFSET('Smelter Reference List'!$H$4,$S2418-4,0))</f>
        <v/>
      </c>
      <c r="J2418" s="248" t="str">
        <f ca="1">IF(ISERROR($S2418),"",OFFSET('Smelter Reference List'!$I$4,$S2418-4,0))</f>
        <v/>
      </c>
      <c r="K2418" s="245"/>
      <c r="L2418" s="245"/>
      <c r="M2418" s="245"/>
      <c r="N2418" s="245"/>
      <c r="O2418" s="245"/>
      <c r="P2418" s="245"/>
      <c r="Q2418" s="246"/>
      <c r="R2418" s="233"/>
      <c r="S2418" s="234" t="e">
        <f>IF(C2418="",NA(),MATCH($B2418&amp;$C2418,'Smelter Reference List'!$J:$J,0))</f>
        <v>#N/A</v>
      </c>
      <c r="T2418" s="235"/>
      <c r="U2418" s="235">
        <f t="shared" ca="1" si="74"/>
        <v>0</v>
      </c>
      <c r="V2418" s="235"/>
      <c r="W2418" s="235"/>
      <c r="Y2418" s="228" t="str">
        <f t="shared" si="75"/>
        <v/>
      </c>
    </row>
    <row r="2419" spans="1:25" s="228" customFormat="1" ht="20.25">
      <c r="A2419" s="257"/>
      <c r="B2419" s="232" t="str">
        <f>IF(LEN(A2419)=0,"",INDEX('Smelter Reference List'!$A:$A,MATCH($A2419,'Smelter Reference List'!$E:$E,0)))</f>
        <v/>
      </c>
      <c r="C2419" s="297" t="str">
        <f>IF(LEN(A2419)=0,"",INDEX('Smelter Reference List'!$C:$C,MATCH($A2419,'Smelter Reference List'!$E:$E,0)))</f>
        <v/>
      </c>
      <c r="D2419" s="161" t="str">
        <f ca="1">IF(ISERROR($S2419),"",OFFSET('Smelter Reference List'!$C$4,$S2419-4,0)&amp;"")</f>
        <v/>
      </c>
      <c r="E2419" s="161" t="str">
        <f ca="1">IF(ISERROR($S2419),"",OFFSET('Smelter Reference List'!$D$4,$S2419-4,0)&amp;"")</f>
        <v/>
      </c>
      <c r="F2419" s="161" t="str">
        <f ca="1">IF(ISERROR($S2419),"",OFFSET('Smelter Reference List'!$E$4,$S2419-4,0))</f>
        <v/>
      </c>
      <c r="G2419" s="161" t="str">
        <f ca="1">IF(C2419=$U$4,"Enter smelter details", IF(ISERROR($S2419),"",OFFSET('Smelter Reference List'!$F$4,$S2419-4,0)))</f>
        <v/>
      </c>
      <c r="H2419" s="247" t="str">
        <f ca="1">IF(ISERROR($S2419),"",OFFSET('Smelter Reference List'!$G$4,$S2419-4,0))</f>
        <v/>
      </c>
      <c r="I2419" s="248" t="str">
        <f ca="1">IF(ISERROR($S2419),"",OFFSET('Smelter Reference List'!$H$4,$S2419-4,0))</f>
        <v/>
      </c>
      <c r="J2419" s="248" t="str">
        <f ca="1">IF(ISERROR($S2419),"",OFFSET('Smelter Reference List'!$I$4,$S2419-4,0))</f>
        <v/>
      </c>
      <c r="K2419" s="245"/>
      <c r="L2419" s="245"/>
      <c r="M2419" s="245"/>
      <c r="N2419" s="245"/>
      <c r="O2419" s="245"/>
      <c r="P2419" s="245"/>
      <c r="Q2419" s="246"/>
      <c r="R2419" s="233"/>
      <c r="S2419" s="234" t="e">
        <f>IF(C2419="",NA(),MATCH($B2419&amp;$C2419,'Smelter Reference List'!$J:$J,0))</f>
        <v>#N/A</v>
      </c>
      <c r="T2419" s="235"/>
      <c r="U2419" s="235">
        <f t="shared" ca="1" si="74"/>
        <v>0</v>
      </c>
      <c r="V2419" s="235"/>
      <c r="W2419" s="235"/>
      <c r="Y2419" s="228" t="str">
        <f t="shared" si="75"/>
        <v/>
      </c>
    </row>
    <row r="2420" spans="1:25" s="228" customFormat="1" ht="20.25">
      <c r="A2420" s="257"/>
      <c r="B2420" s="232" t="str">
        <f>IF(LEN(A2420)=0,"",INDEX('Smelter Reference List'!$A:$A,MATCH($A2420,'Smelter Reference List'!$E:$E,0)))</f>
        <v/>
      </c>
      <c r="C2420" s="297" t="str">
        <f>IF(LEN(A2420)=0,"",INDEX('Smelter Reference List'!$C:$C,MATCH($A2420,'Smelter Reference List'!$E:$E,0)))</f>
        <v/>
      </c>
      <c r="D2420" s="161" t="str">
        <f ca="1">IF(ISERROR($S2420),"",OFFSET('Smelter Reference List'!$C$4,$S2420-4,0)&amp;"")</f>
        <v/>
      </c>
      <c r="E2420" s="161" t="str">
        <f ca="1">IF(ISERROR($S2420),"",OFFSET('Smelter Reference List'!$D$4,$S2420-4,0)&amp;"")</f>
        <v/>
      </c>
      <c r="F2420" s="161" t="str">
        <f ca="1">IF(ISERROR($S2420),"",OFFSET('Smelter Reference List'!$E$4,$S2420-4,0))</f>
        <v/>
      </c>
      <c r="G2420" s="161" t="str">
        <f ca="1">IF(C2420=$U$4,"Enter smelter details", IF(ISERROR($S2420),"",OFFSET('Smelter Reference List'!$F$4,$S2420-4,0)))</f>
        <v/>
      </c>
      <c r="H2420" s="247" t="str">
        <f ca="1">IF(ISERROR($S2420),"",OFFSET('Smelter Reference List'!$G$4,$S2420-4,0))</f>
        <v/>
      </c>
      <c r="I2420" s="248" t="str">
        <f ca="1">IF(ISERROR($S2420),"",OFFSET('Smelter Reference List'!$H$4,$S2420-4,0))</f>
        <v/>
      </c>
      <c r="J2420" s="248" t="str">
        <f ca="1">IF(ISERROR($S2420),"",OFFSET('Smelter Reference List'!$I$4,$S2420-4,0))</f>
        <v/>
      </c>
      <c r="K2420" s="245"/>
      <c r="L2420" s="245"/>
      <c r="M2420" s="245"/>
      <c r="N2420" s="245"/>
      <c r="O2420" s="245"/>
      <c r="P2420" s="245"/>
      <c r="Q2420" s="246"/>
      <c r="R2420" s="233"/>
      <c r="S2420" s="234" t="e">
        <f>IF(C2420="",NA(),MATCH($B2420&amp;$C2420,'Smelter Reference List'!$J:$J,0))</f>
        <v>#N/A</v>
      </c>
      <c r="T2420" s="235"/>
      <c r="U2420" s="235">
        <f t="shared" ca="1" si="74"/>
        <v>0</v>
      </c>
      <c r="V2420" s="235"/>
      <c r="W2420" s="235"/>
      <c r="Y2420" s="228" t="str">
        <f t="shared" si="75"/>
        <v/>
      </c>
    </row>
    <row r="2421" spans="1:25" s="228" customFormat="1" ht="20.25">
      <c r="A2421" s="257"/>
      <c r="B2421" s="232" t="str">
        <f>IF(LEN(A2421)=0,"",INDEX('Smelter Reference List'!$A:$A,MATCH($A2421,'Smelter Reference List'!$E:$E,0)))</f>
        <v/>
      </c>
      <c r="C2421" s="297" t="str">
        <f>IF(LEN(A2421)=0,"",INDEX('Smelter Reference List'!$C:$C,MATCH($A2421,'Smelter Reference List'!$E:$E,0)))</f>
        <v/>
      </c>
      <c r="D2421" s="161" t="str">
        <f ca="1">IF(ISERROR($S2421),"",OFFSET('Smelter Reference List'!$C$4,$S2421-4,0)&amp;"")</f>
        <v/>
      </c>
      <c r="E2421" s="161" t="str">
        <f ca="1">IF(ISERROR($S2421),"",OFFSET('Smelter Reference List'!$D$4,$S2421-4,0)&amp;"")</f>
        <v/>
      </c>
      <c r="F2421" s="161" t="str">
        <f ca="1">IF(ISERROR($S2421),"",OFFSET('Smelter Reference List'!$E$4,$S2421-4,0))</f>
        <v/>
      </c>
      <c r="G2421" s="161" t="str">
        <f ca="1">IF(C2421=$U$4,"Enter smelter details", IF(ISERROR($S2421),"",OFFSET('Smelter Reference List'!$F$4,$S2421-4,0)))</f>
        <v/>
      </c>
      <c r="H2421" s="247" t="str">
        <f ca="1">IF(ISERROR($S2421),"",OFFSET('Smelter Reference List'!$G$4,$S2421-4,0))</f>
        <v/>
      </c>
      <c r="I2421" s="248" t="str">
        <f ca="1">IF(ISERROR($S2421),"",OFFSET('Smelter Reference List'!$H$4,$S2421-4,0))</f>
        <v/>
      </c>
      <c r="J2421" s="248" t="str">
        <f ca="1">IF(ISERROR($S2421),"",OFFSET('Smelter Reference List'!$I$4,$S2421-4,0))</f>
        <v/>
      </c>
      <c r="K2421" s="245"/>
      <c r="L2421" s="245"/>
      <c r="M2421" s="245"/>
      <c r="N2421" s="245"/>
      <c r="O2421" s="245"/>
      <c r="P2421" s="245"/>
      <c r="Q2421" s="246"/>
      <c r="R2421" s="233"/>
      <c r="S2421" s="234" t="e">
        <f>IF(C2421="",NA(),MATCH($B2421&amp;$C2421,'Smelter Reference List'!$J:$J,0))</f>
        <v>#N/A</v>
      </c>
      <c r="T2421" s="235"/>
      <c r="U2421" s="235">
        <f t="shared" ca="1" si="74"/>
        <v>0</v>
      </c>
      <c r="V2421" s="235"/>
      <c r="W2421" s="235"/>
      <c r="Y2421" s="228" t="str">
        <f t="shared" si="75"/>
        <v/>
      </c>
    </row>
    <row r="2422" spans="1:25" s="228" customFormat="1" ht="20.25">
      <c r="A2422" s="257"/>
      <c r="B2422" s="232" t="str">
        <f>IF(LEN(A2422)=0,"",INDEX('Smelter Reference List'!$A:$A,MATCH($A2422,'Smelter Reference List'!$E:$E,0)))</f>
        <v/>
      </c>
      <c r="C2422" s="297" t="str">
        <f>IF(LEN(A2422)=0,"",INDEX('Smelter Reference List'!$C:$C,MATCH($A2422,'Smelter Reference List'!$E:$E,0)))</f>
        <v/>
      </c>
      <c r="D2422" s="161" t="str">
        <f ca="1">IF(ISERROR($S2422),"",OFFSET('Smelter Reference List'!$C$4,$S2422-4,0)&amp;"")</f>
        <v/>
      </c>
      <c r="E2422" s="161" t="str">
        <f ca="1">IF(ISERROR($S2422),"",OFFSET('Smelter Reference List'!$D$4,$S2422-4,0)&amp;"")</f>
        <v/>
      </c>
      <c r="F2422" s="161" t="str">
        <f ca="1">IF(ISERROR($S2422),"",OFFSET('Smelter Reference List'!$E$4,$S2422-4,0))</f>
        <v/>
      </c>
      <c r="G2422" s="161" t="str">
        <f ca="1">IF(C2422=$U$4,"Enter smelter details", IF(ISERROR($S2422),"",OFFSET('Smelter Reference List'!$F$4,$S2422-4,0)))</f>
        <v/>
      </c>
      <c r="H2422" s="247" t="str">
        <f ca="1">IF(ISERROR($S2422),"",OFFSET('Smelter Reference List'!$G$4,$S2422-4,0))</f>
        <v/>
      </c>
      <c r="I2422" s="248" t="str">
        <f ca="1">IF(ISERROR($S2422),"",OFFSET('Smelter Reference List'!$H$4,$S2422-4,0))</f>
        <v/>
      </c>
      <c r="J2422" s="248" t="str">
        <f ca="1">IF(ISERROR($S2422),"",OFFSET('Smelter Reference List'!$I$4,$S2422-4,0))</f>
        <v/>
      </c>
      <c r="K2422" s="245"/>
      <c r="L2422" s="245"/>
      <c r="M2422" s="245"/>
      <c r="N2422" s="245"/>
      <c r="O2422" s="245"/>
      <c r="P2422" s="245"/>
      <c r="Q2422" s="246"/>
      <c r="R2422" s="233"/>
      <c r="S2422" s="234" t="e">
        <f>IF(C2422="",NA(),MATCH($B2422&amp;$C2422,'Smelter Reference List'!$J:$J,0))</f>
        <v>#N/A</v>
      </c>
      <c r="T2422" s="235"/>
      <c r="U2422" s="235">
        <f t="shared" ca="1" si="74"/>
        <v>0</v>
      </c>
      <c r="V2422" s="235"/>
      <c r="W2422" s="235"/>
      <c r="Y2422" s="228" t="str">
        <f t="shared" si="75"/>
        <v/>
      </c>
    </row>
    <row r="2423" spans="1:25" s="228" customFormat="1" ht="20.25">
      <c r="A2423" s="257"/>
      <c r="B2423" s="232" t="str">
        <f>IF(LEN(A2423)=0,"",INDEX('Smelter Reference List'!$A:$A,MATCH($A2423,'Smelter Reference List'!$E:$E,0)))</f>
        <v/>
      </c>
      <c r="C2423" s="297" t="str">
        <f>IF(LEN(A2423)=0,"",INDEX('Smelter Reference List'!$C:$C,MATCH($A2423,'Smelter Reference List'!$E:$E,0)))</f>
        <v/>
      </c>
      <c r="D2423" s="161" t="str">
        <f ca="1">IF(ISERROR($S2423),"",OFFSET('Smelter Reference List'!$C$4,$S2423-4,0)&amp;"")</f>
        <v/>
      </c>
      <c r="E2423" s="161" t="str">
        <f ca="1">IF(ISERROR($S2423),"",OFFSET('Smelter Reference List'!$D$4,$S2423-4,0)&amp;"")</f>
        <v/>
      </c>
      <c r="F2423" s="161" t="str">
        <f ca="1">IF(ISERROR($S2423),"",OFFSET('Smelter Reference List'!$E$4,$S2423-4,0))</f>
        <v/>
      </c>
      <c r="G2423" s="161" t="str">
        <f ca="1">IF(C2423=$U$4,"Enter smelter details", IF(ISERROR($S2423),"",OFFSET('Smelter Reference List'!$F$4,$S2423-4,0)))</f>
        <v/>
      </c>
      <c r="H2423" s="247" t="str">
        <f ca="1">IF(ISERROR($S2423),"",OFFSET('Smelter Reference List'!$G$4,$S2423-4,0))</f>
        <v/>
      </c>
      <c r="I2423" s="248" t="str">
        <f ca="1">IF(ISERROR($S2423),"",OFFSET('Smelter Reference List'!$H$4,$S2423-4,0))</f>
        <v/>
      </c>
      <c r="J2423" s="248" t="str">
        <f ca="1">IF(ISERROR($S2423),"",OFFSET('Smelter Reference List'!$I$4,$S2423-4,0))</f>
        <v/>
      </c>
      <c r="K2423" s="245"/>
      <c r="L2423" s="245"/>
      <c r="M2423" s="245"/>
      <c r="N2423" s="245"/>
      <c r="O2423" s="245"/>
      <c r="P2423" s="245"/>
      <c r="Q2423" s="246"/>
      <c r="R2423" s="233"/>
      <c r="S2423" s="234" t="e">
        <f>IF(C2423="",NA(),MATCH($B2423&amp;$C2423,'Smelter Reference List'!$J:$J,0))</f>
        <v>#N/A</v>
      </c>
      <c r="T2423" s="235"/>
      <c r="U2423" s="235">
        <f t="shared" ca="1" si="74"/>
        <v>0</v>
      </c>
      <c r="V2423" s="235"/>
      <c r="W2423" s="235"/>
      <c r="Y2423" s="228" t="str">
        <f t="shared" si="75"/>
        <v/>
      </c>
    </row>
    <row r="2424" spans="1:25" s="228" customFormat="1" ht="20.25">
      <c r="A2424" s="257"/>
      <c r="B2424" s="232" t="str">
        <f>IF(LEN(A2424)=0,"",INDEX('Smelter Reference List'!$A:$A,MATCH($A2424,'Smelter Reference List'!$E:$E,0)))</f>
        <v/>
      </c>
      <c r="C2424" s="297" t="str">
        <f>IF(LEN(A2424)=0,"",INDEX('Smelter Reference List'!$C:$C,MATCH($A2424,'Smelter Reference List'!$E:$E,0)))</f>
        <v/>
      </c>
      <c r="D2424" s="161" t="str">
        <f ca="1">IF(ISERROR($S2424),"",OFFSET('Smelter Reference List'!$C$4,$S2424-4,0)&amp;"")</f>
        <v/>
      </c>
      <c r="E2424" s="161" t="str">
        <f ca="1">IF(ISERROR($S2424),"",OFFSET('Smelter Reference List'!$D$4,$S2424-4,0)&amp;"")</f>
        <v/>
      </c>
      <c r="F2424" s="161" t="str">
        <f ca="1">IF(ISERROR($S2424),"",OFFSET('Smelter Reference List'!$E$4,$S2424-4,0))</f>
        <v/>
      </c>
      <c r="G2424" s="161" t="str">
        <f ca="1">IF(C2424=$U$4,"Enter smelter details", IF(ISERROR($S2424),"",OFFSET('Smelter Reference List'!$F$4,$S2424-4,0)))</f>
        <v/>
      </c>
      <c r="H2424" s="247" t="str">
        <f ca="1">IF(ISERROR($S2424),"",OFFSET('Smelter Reference List'!$G$4,$S2424-4,0))</f>
        <v/>
      </c>
      <c r="I2424" s="248" t="str">
        <f ca="1">IF(ISERROR($S2424),"",OFFSET('Smelter Reference List'!$H$4,$S2424-4,0))</f>
        <v/>
      </c>
      <c r="J2424" s="248" t="str">
        <f ca="1">IF(ISERROR($S2424),"",OFFSET('Smelter Reference List'!$I$4,$S2424-4,0))</f>
        <v/>
      </c>
      <c r="K2424" s="245"/>
      <c r="L2424" s="245"/>
      <c r="M2424" s="245"/>
      <c r="N2424" s="245"/>
      <c r="O2424" s="245"/>
      <c r="P2424" s="245"/>
      <c r="Q2424" s="246"/>
      <c r="R2424" s="233"/>
      <c r="S2424" s="234" t="e">
        <f>IF(C2424="",NA(),MATCH($B2424&amp;$C2424,'Smelter Reference List'!$J:$J,0))</f>
        <v>#N/A</v>
      </c>
      <c r="T2424" s="235"/>
      <c r="U2424" s="235">
        <f t="shared" ca="1" si="74"/>
        <v>0</v>
      </c>
      <c r="V2424" s="235"/>
      <c r="W2424" s="235"/>
      <c r="Y2424" s="228" t="str">
        <f t="shared" si="75"/>
        <v/>
      </c>
    </row>
    <row r="2425" spans="1:25" s="228" customFormat="1" ht="20.25">
      <c r="A2425" s="257"/>
      <c r="B2425" s="232" t="str">
        <f>IF(LEN(A2425)=0,"",INDEX('Smelter Reference List'!$A:$A,MATCH($A2425,'Smelter Reference List'!$E:$E,0)))</f>
        <v/>
      </c>
      <c r="C2425" s="297" t="str">
        <f>IF(LEN(A2425)=0,"",INDEX('Smelter Reference List'!$C:$C,MATCH($A2425,'Smelter Reference List'!$E:$E,0)))</f>
        <v/>
      </c>
      <c r="D2425" s="161" t="str">
        <f ca="1">IF(ISERROR($S2425),"",OFFSET('Smelter Reference List'!$C$4,$S2425-4,0)&amp;"")</f>
        <v/>
      </c>
      <c r="E2425" s="161" t="str">
        <f ca="1">IF(ISERROR($S2425),"",OFFSET('Smelter Reference List'!$D$4,$S2425-4,0)&amp;"")</f>
        <v/>
      </c>
      <c r="F2425" s="161" t="str">
        <f ca="1">IF(ISERROR($S2425),"",OFFSET('Smelter Reference List'!$E$4,$S2425-4,0))</f>
        <v/>
      </c>
      <c r="G2425" s="161" t="str">
        <f ca="1">IF(C2425=$U$4,"Enter smelter details", IF(ISERROR($S2425),"",OFFSET('Smelter Reference List'!$F$4,$S2425-4,0)))</f>
        <v/>
      </c>
      <c r="H2425" s="247" t="str">
        <f ca="1">IF(ISERROR($S2425),"",OFFSET('Smelter Reference List'!$G$4,$S2425-4,0))</f>
        <v/>
      </c>
      <c r="I2425" s="248" t="str">
        <f ca="1">IF(ISERROR($S2425),"",OFFSET('Smelter Reference List'!$H$4,$S2425-4,0))</f>
        <v/>
      </c>
      <c r="J2425" s="248" t="str">
        <f ca="1">IF(ISERROR($S2425),"",OFFSET('Smelter Reference List'!$I$4,$S2425-4,0))</f>
        <v/>
      </c>
      <c r="K2425" s="245"/>
      <c r="L2425" s="245"/>
      <c r="M2425" s="245"/>
      <c r="N2425" s="245"/>
      <c r="O2425" s="245"/>
      <c r="P2425" s="245"/>
      <c r="Q2425" s="246"/>
      <c r="R2425" s="233"/>
      <c r="S2425" s="234" t="e">
        <f>IF(C2425="",NA(),MATCH($B2425&amp;$C2425,'Smelter Reference List'!$J:$J,0))</f>
        <v>#N/A</v>
      </c>
      <c r="T2425" s="235"/>
      <c r="U2425" s="235">
        <f t="shared" ca="1" si="74"/>
        <v>0</v>
      </c>
      <c r="V2425" s="235"/>
      <c r="W2425" s="235"/>
      <c r="Y2425" s="228" t="str">
        <f t="shared" si="75"/>
        <v/>
      </c>
    </row>
    <row r="2426" spans="1:25" s="228" customFormat="1" ht="20.25">
      <c r="A2426" s="257"/>
      <c r="B2426" s="232" t="str">
        <f>IF(LEN(A2426)=0,"",INDEX('Smelter Reference List'!$A:$A,MATCH($A2426,'Smelter Reference List'!$E:$E,0)))</f>
        <v/>
      </c>
      <c r="C2426" s="297" t="str">
        <f>IF(LEN(A2426)=0,"",INDEX('Smelter Reference List'!$C:$C,MATCH($A2426,'Smelter Reference List'!$E:$E,0)))</f>
        <v/>
      </c>
      <c r="D2426" s="161" t="str">
        <f ca="1">IF(ISERROR($S2426),"",OFFSET('Smelter Reference List'!$C$4,$S2426-4,0)&amp;"")</f>
        <v/>
      </c>
      <c r="E2426" s="161" t="str">
        <f ca="1">IF(ISERROR($S2426),"",OFFSET('Smelter Reference List'!$D$4,$S2426-4,0)&amp;"")</f>
        <v/>
      </c>
      <c r="F2426" s="161" t="str">
        <f ca="1">IF(ISERROR($S2426),"",OFFSET('Smelter Reference List'!$E$4,$S2426-4,0))</f>
        <v/>
      </c>
      <c r="G2426" s="161" t="str">
        <f ca="1">IF(C2426=$U$4,"Enter smelter details", IF(ISERROR($S2426),"",OFFSET('Smelter Reference List'!$F$4,$S2426-4,0)))</f>
        <v/>
      </c>
      <c r="H2426" s="247" t="str">
        <f ca="1">IF(ISERROR($S2426),"",OFFSET('Smelter Reference List'!$G$4,$S2426-4,0))</f>
        <v/>
      </c>
      <c r="I2426" s="248" t="str">
        <f ca="1">IF(ISERROR($S2426),"",OFFSET('Smelter Reference List'!$H$4,$S2426-4,0))</f>
        <v/>
      </c>
      <c r="J2426" s="248" t="str">
        <f ca="1">IF(ISERROR($S2426),"",OFFSET('Smelter Reference List'!$I$4,$S2426-4,0))</f>
        <v/>
      </c>
      <c r="K2426" s="245"/>
      <c r="L2426" s="245"/>
      <c r="M2426" s="245"/>
      <c r="N2426" s="245"/>
      <c r="O2426" s="245"/>
      <c r="P2426" s="245"/>
      <c r="Q2426" s="246"/>
      <c r="R2426" s="233"/>
      <c r="S2426" s="234" t="e">
        <f>IF(C2426="",NA(),MATCH($B2426&amp;$C2426,'Smelter Reference List'!$J:$J,0))</f>
        <v>#N/A</v>
      </c>
      <c r="T2426" s="235"/>
      <c r="U2426" s="235">
        <f t="shared" ca="1" si="74"/>
        <v>0</v>
      </c>
      <c r="V2426" s="235"/>
      <c r="W2426" s="235"/>
      <c r="Y2426" s="228" t="str">
        <f t="shared" si="75"/>
        <v/>
      </c>
    </row>
    <row r="2427" spans="1:25" s="228" customFormat="1" ht="20.25">
      <c r="A2427" s="257"/>
      <c r="B2427" s="232" t="str">
        <f>IF(LEN(A2427)=0,"",INDEX('Smelter Reference List'!$A:$A,MATCH($A2427,'Smelter Reference List'!$E:$E,0)))</f>
        <v/>
      </c>
      <c r="C2427" s="297" t="str">
        <f>IF(LEN(A2427)=0,"",INDEX('Smelter Reference List'!$C:$C,MATCH($A2427,'Smelter Reference List'!$E:$E,0)))</f>
        <v/>
      </c>
      <c r="D2427" s="161" t="str">
        <f ca="1">IF(ISERROR($S2427),"",OFFSET('Smelter Reference List'!$C$4,$S2427-4,0)&amp;"")</f>
        <v/>
      </c>
      <c r="E2427" s="161" t="str">
        <f ca="1">IF(ISERROR($S2427),"",OFFSET('Smelter Reference List'!$D$4,$S2427-4,0)&amp;"")</f>
        <v/>
      </c>
      <c r="F2427" s="161" t="str">
        <f ca="1">IF(ISERROR($S2427),"",OFFSET('Smelter Reference List'!$E$4,$S2427-4,0))</f>
        <v/>
      </c>
      <c r="G2427" s="161" t="str">
        <f ca="1">IF(C2427=$U$4,"Enter smelter details", IF(ISERROR($S2427),"",OFFSET('Smelter Reference List'!$F$4,$S2427-4,0)))</f>
        <v/>
      </c>
      <c r="H2427" s="247" t="str">
        <f ca="1">IF(ISERROR($S2427),"",OFFSET('Smelter Reference List'!$G$4,$S2427-4,0))</f>
        <v/>
      </c>
      <c r="I2427" s="248" t="str">
        <f ca="1">IF(ISERROR($S2427),"",OFFSET('Smelter Reference List'!$H$4,$S2427-4,0))</f>
        <v/>
      </c>
      <c r="J2427" s="248" t="str">
        <f ca="1">IF(ISERROR($S2427),"",OFFSET('Smelter Reference List'!$I$4,$S2427-4,0))</f>
        <v/>
      </c>
      <c r="K2427" s="245"/>
      <c r="L2427" s="245"/>
      <c r="M2427" s="245"/>
      <c r="N2427" s="245"/>
      <c r="O2427" s="245"/>
      <c r="P2427" s="245"/>
      <c r="Q2427" s="246"/>
      <c r="R2427" s="233"/>
      <c r="S2427" s="234" t="e">
        <f>IF(C2427="",NA(),MATCH($B2427&amp;$C2427,'Smelter Reference List'!$J:$J,0))</f>
        <v>#N/A</v>
      </c>
      <c r="T2427" s="235"/>
      <c r="U2427" s="235">
        <f t="shared" ca="1" si="74"/>
        <v>0</v>
      </c>
      <c r="V2427" s="235"/>
      <c r="W2427" s="235"/>
      <c r="Y2427" s="228" t="str">
        <f t="shared" si="75"/>
        <v/>
      </c>
    </row>
    <row r="2428" spans="1:25" s="228" customFormat="1" ht="20.25">
      <c r="A2428" s="257"/>
      <c r="B2428" s="232" t="str">
        <f>IF(LEN(A2428)=0,"",INDEX('Smelter Reference List'!$A:$A,MATCH($A2428,'Smelter Reference List'!$E:$E,0)))</f>
        <v/>
      </c>
      <c r="C2428" s="297" t="str">
        <f>IF(LEN(A2428)=0,"",INDEX('Smelter Reference List'!$C:$C,MATCH($A2428,'Smelter Reference List'!$E:$E,0)))</f>
        <v/>
      </c>
      <c r="D2428" s="161" t="str">
        <f ca="1">IF(ISERROR($S2428),"",OFFSET('Smelter Reference List'!$C$4,$S2428-4,0)&amp;"")</f>
        <v/>
      </c>
      <c r="E2428" s="161" t="str">
        <f ca="1">IF(ISERROR($S2428),"",OFFSET('Smelter Reference List'!$D$4,$S2428-4,0)&amp;"")</f>
        <v/>
      </c>
      <c r="F2428" s="161" t="str">
        <f ca="1">IF(ISERROR($S2428),"",OFFSET('Smelter Reference List'!$E$4,$S2428-4,0))</f>
        <v/>
      </c>
      <c r="G2428" s="161" t="str">
        <f ca="1">IF(C2428=$U$4,"Enter smelter details", IF(ISERROR($S2428),"",OFFSET('Smelter Reference List'!$F$4,$S2428-4,0)))</f>
        <v/>
      </c>
      <c r="H2428" s="247" t="str">
        <f ca="1">IF(ISERROR($S2428),"",OFFSET('Smelter Reference List'!$G$4,$S2428-4,0))</f>
        <v/>
      </c>
      <c r="I2428" s="248" t="str">
        <f ca="1">IF(ISERROR($S2428),"",OFFSET('Smelter Reference List'!$H$4,$S2428-4,0))</f>
        <v/>
      </c>
      <c r="J2428" s="248" t="str">
        <f ca="1">IF(ISERROR($S2428),"",OFFSET('Smelter Reference List'!$I$4,$S2428-4,0))</f>
        <v/>
      </c>
      <c r="K2428" s="245"/>
      <c r="L2428" s="245"/>
      <c r="M2428" s="245"/>
      <c r="N2428" s="245"/>
      <c r="O2428" s="245"/>
      <c r="P2428" s="245"/>
      <c r="Q2428" s="246"/>
      <c r="R2428" s="233"/>
      <c r="S2428" s="234" t="e">
        <f>IF(C2428="",NA(),MATCH($B2428&amp;$C2428,'Smelter Reference List'!$J:$J,0))</f>
        <v>#N/A</v>
      </c>
      <c r="T2428" s="235"/>
      <c r="U2428" s="235">
        <f t="shared" ca="1" si="74"/>
        <v>0</v>
      </c>
      <c r="V2428" s="235"/>
      <c r="W2428" s="235"/>
      <c r="Y2428" s="228" t="str">
        <f t="shared" si="75"/>
        <v/>
      </c>
    </row>
    <row r="2429" spans="1:25" s="228" customFormat="1" ht="20.25">
      <c r="A2429" s="257"/>
      <c r="B2429" s="232" t="str">
        <f>IF(LEN(A2429)=0,"",INDEX('Smelter Reference List'!$A:$A,MATCH($A2429,'Smelter Reference List'!$E:$E,0)))</f>
        <v/>
      </c>
      <c r="C2429" s="297" t="str">
        <f>IF(LEN(A2429)=0,"",INDEX('Smelter Reference List'!$C:$C,MATCH($A2429,'Smelter Reference List'!$E:$E,0)))</f>
        <v/>
      </c>
      <c r="D2429" s="161" t="str">
        <f ca="1">IF(ISERROR($S2429),"",OFFSET('Smelter Reference List'!$C$4,$S2429-4,0)&amp;"")</f>
        <v/>
      </c>
      <c r="E2429" s="161" t="str">
        <f ca="1">IF(ISERROR($S2429),"",OFFSET('Smelter Reference List'!$D$4,$S2429-4,0)&amp;"")</f>
        <v/>
      </c>
      <c r="F2429" s="161" t="str">
        <f ca="1">IF(ISERROR($S2429),"",OFFSET('Smelter Reference List'!$E$4,$S2429-4,0))</f>
        <v/>
      </c>
      <c r="G2429" s="161" t="str">
        <f ca="1">IF(C2429=$U$4,"Enter smelter details", IF(ISERROR($S2429),"",OFFSET('Smelter Reference List'!$F$4,$S2429-4,0)))</f>
        <v/>
      </c>
      <c r="H2429" s="247" t="str">
        <f ca="1">IF(ISERROR($S2429),"",OFFSET('Smelter Reference List'!$G$4,$S2429-4,0))</f>
        <v/>
      </c>
      <c r="I2429" s="248" t="str">
        <f ca="1">IF(ISERROR($S2429),"",OFFSET('Smelter Reference List'!$H$4,$S2429-4,0))</f>
        <v/>
      </c>
      <c r="J2429" s="248" t="str">
        <f ca="1">IF(ISERROR($S2429),"",OFFSET('Smelter Reference List'!$I$4,$S2429-4,0))</f>
        <v/>
      </c>
      <c r="K2429" s="245"/>
      <c r="L2429" s="245"/>
      <c r="M2429" s="245"/>
      <c r="N2429" s="245"/>
      <c r="O2429" s="245"/>
      <c r="P2429" s="245"/>
      <c r="Q2429" s="246"/>
      <c r="R2429" s="233"/>
      <c r="S2429" s="234" t="e">
        <f>IF(C2429="",NA(),MATCH($B2429&amp;$C2429,'Smelter Reference List'!$J:$J,0))</f>
        <v>#N/A</v>
      </c>
      <c r="T2429" s="235"/>
      <c r="U2429" s="235">
        <f t="shared" ca="1" si="74"/>
        <v>0</v>
      </c>
      <c r="V2429" s="235"/>
      <c r="W2429" s="235"/>
      <c r="Y2429" s="228" t="str">
        <f t="shared" si="75"/>
        <v/>
      </c>
    </row>
    <row r="2430" spans="1:25" s="228" customFormat="1" ht="20.25">
      <c r="A2430" s="257"/>
      <c r="B2430" s="232" t="str">
        <f>IF(LEN(A2430)=0,"",INDEX('Smelter Reference List'!$A:$A,MATCH($A2430,'Smelter Reference List'!$E:$E,0)))</f>
        <v/>
      </c>
      <c r="C2430" s="297" t="str">
        <f>IF(LEN(A2430)=0,"",INDEX('Smelter Reference List'!$C:$C,MATCH($A2430,'Smelter Reference List'!$E:$E,0)))</f>
        <v/>
      </c>
      <c r="D2430" s="161" t="str">
        <f ca="1">IF(ISERROR($S2430),"",OFFSET('Smelter Reference List'!$C$4,$S2430-4,0)&amp;"")</f>
        <v/>
      </c>
      <c r="E2430" s="161" t="str">
        <f ca="1">IF(ISERROR($S2430),"",OFFSET('Smelter Reference List'!$D$4,$S2430-4,0)&amp;"")</f>
        <v/>
      </c>
      <c r="F2430" s="161" t="str">
        <f ca="1">IF(ISERROR($S2430),"",OFFSET('Smelter Reference List'!$E$4,$S2430-4,0))</f>
        <v/>
      </c>
      <c r="G2430" s="161" t="str">
        <f ca="1">IF(C2430=$U$4,"Enter smelter details", IF(ISERROR($S2430),"",OFFSET('Smelter Reference List'!$F$4,$S2430-4,0)))</f>
        <v/>
      </c>
      <c r="H2430" s="247" t="str">
        <f ca="1">IF(ISERROR($S2430),"",OFFSET('Smelter Reference List'!$G$4,$S2430-4,0))</f>
        <v/>
      </c>
      <c r="I2430" s="248" t="str">
        <f ca="1">IF(ISERROR($S2430),"",OFFSET('Smelter Reference List'!$H$4,$S2430-4,0))</f>
        <v/>
      </c>
      <c r="J2430" s="248" t="str">
        <f ca="1">IF(ISERROR($S2430),"",OFFSET('Smelter Reference List'!$I$4,$S2430-4,0))</f>
        <v/>
      </c>
      <c r="K2430" s="245"/>
      <c r="L2430" s="245"/>
      <c r="M2430" s="245"/>
      <c r="N2430" s="245"/>
      <c r="O2430" s="245"/>
      <c r="P2430" s="245"/>
      <c r="Q2430" s="246"/>
      <c r="R2430" s="233"/>
      <c r="S2430" s="234" t="e">
        <f>IF(C2430="",NA(),MATCH($B2430&amp;$C2430,'Smelter Reference List'!$J:$J,0))</f>
        <v>#N/A</v>
      </c>
      <c r="T2430" s="235"/>
      <c r="U2430" s="235">
        <f t="shared" ca="1" si="74"/>
        <v>0</v>
      </c>
      <c r="V2430" s="235"/>
      <c r="W2430" s="235"/>
      <c r="Y2430" s="228" t="str">
        <f t="shared" si="75"/>
        <v/>
      </c>
    </row>
    <row r="2431" spans="1:25" s="228" customFormat="1" ht="20.25">
      <c r="A2431" s="257"/>
      <c r="B2431" s="232" t="str">
        <f>IF(LEN(A2431)=0,"",INDEX('Smelter Reference List'!$A:$A,MATCH($A2431,'Smelter Reference List'!$E:$E,0)))</f>
        <v/>
      </c>
      <c r="C2431" s="297" t="str">
        <f>IF(LEN(A2431)=0,"",INDEX('Smelter Reference List'!$C:$C,MATCH($A2431,'Smelter Reference List'!$E:$E,0)))</f>
        <v/>
      </c>
      <c r="D2431" s="161" t="str">
        <f ca="1">IF(ISERROR($S2431),"",OFFSET('Smelter Reference List'!$C$4,$S2431-4,0)&amp;"")</f>
        <v/>
      </c>
      <c r="E2431" s="161" t="str">
        <f ca="1">IF(ISERROR($S2431),"",OFFSET('Smelter Reference List'!$D$4,$S2431-4,0)&amp;"")</f>
        <v/>
      </c>
      <c r="F2431" s="161" t="str">
        <f ca="1">IF(ISERROR($S2431),"",OFFSET('Smelter Reference List'!$E$4,$S2431-4,0))</f>
        <v/>
      </c>
      <c r="G2431" s="161" t="str">
        <f ca="1">IF(C2431=$U$4,"Enter smelter details", IF(ISERROR($S2431),"",OFFSET('Smelter Reference List'!$F$4,$S2431-4,0)))</f>
        <v/>
      </c>
      <c r="H2431" s="247" t="str">
        <f ca="1">IF(ISERROR($S2431),"",OFFSET('Smelter Reference List'!$G$4,$S2431-4,0))</f>
        <v/>
      </c>
      <c r="I2431" s="248" t="str">
        <f ca="1">IF(ISERROR($S2431),"",OFFSET('Smelter Reference List'!$H$4,$S2431-4,0))</f>
        <v/>
      </c>
      <c r="J2431" s="248" t="str">
        <f ca="1">IF(ISERROR($S2431),"",OFFSET('Smelter Reference List'!$I$4,$S2431-4,0))</f>
        <v/>
      </c>
      <c r="K2431" s="245"/>
      <c r="L2431" s="245"/>
      <c r="M2431" s="245"/>
      <c r="N2431" s="245"/>
      <c r="O2431" s="245"/>
      <c r="P2431" s="245"/>
      <c r="Q2431" s="246"/>
      <c r="R2431" s="233"/>
      <c r="S2431" s="234" t="e">
        <f>IF(C2431="",NA(),MATCH($B2431&amp;$C2431,'Smelter Reference List'!$J:$J,0))</f>
        <v>#N/A</v>
      </c>
      <c r="T2431" s="235"/>
      <c r="U2431" s="235">
        <f t="shared" ca="1" si="74"/>
        <v>0</v>
      </c>
      <c r="V2431" s="235"/>
      <c r="W2431" s="235"/>
      <c r="Y2431" s="228" t="str">
        <f t="shared" si="75"/>
        <v/>
      </c>
    </row>
    <row r="2432" spans="1:25" s="228" customFormat="1" ht="20.25">
      <c r="A2432" s="257"/>
      <c r="B2432" s="232" t="str">
        <f>IF(LEN(A2432)=0,"",INDEX('Smelter Reference List'!$A:$A,MATCH($A2432,'Smelter Reference List'!$E:$E,0)))</f>
        <v/>
      </c>
      <c r="C2432" s="297" t="str">
        <f>IF(LEN(A2432)=0,"",INDEX('Smelter Reference List'!$C:$C,MATCH($A2432,'Smelter Reference List'!$E:$E,0)))</f>
        <v/>
      </c>
      <c r="D2432" s="161" t="str">
        <f ca="1">IF(ISERROR($S2432),"",OFFSET('Smelter Reference List'!$C$4,$S2432-4,0)&amp;"")</f>
        <v/>
      </c>
      <c r="E2432" s="161" t="str">
        <f ca="1">IF(ISERROR($S2432),"",OFFSET('Smelter Reference List'!$D$4,$S2432-4,0)&amp;"")</f>
        <v/>
      </c>
      <c r="F2432" s="161" t="str">
        <f ca="1">IF(ISERROR($S2432),"",OFFSET('Smelter Reference List'!$E$4,$S2432-4,0))</f>
        <v/>
      </c>
      <c r="G2432" s="161" t="str">
        <f ca="1">IF(C2432=$U$4,"Enter smelter details", IF(ISERROR($S2432),"",OFFSET('Smelter Reference List'!$F$4,$S2432-4,0)))</f>
        <v/>
      </c>
      <c r="H2432" s="247" t="str">
        <f ca="1">IF(ISERROR($S2432),"",OFFSET('Smelter Reference List'!$G$4,$S2432-4,0))</f>
        <v/>
      </c>
      <c r="I2432" s="248" t="str">
        <f ca="1">IF(ISERROR($S2432),"",OFFSET('Smelter Reference List'!$H$4,$S2432-4,0))</f>
        <v/>
      </c>
      <c r="J2432" s="248" t="str">
        <f ca="1">IF(ISERROR($S2432),"",OFFSET('Smelter Reference List'!$I$4,$S2432-4,0))</f>
        <v/>
      </c>
      <c r="K2432" s="245"/>
      <c r="L2432" s="245"/>
      <c r="M2432" s="245"/>
      <c r="N2432" s="245"/>
      <c r="O2432" s="245"/>
      <c r="P2432" s="245"/>
      <c r="Q2432" s="246"/>
      <c r="R2432" s="233"/>
      <c r="S2432" s="234" t="e">
        <f>IF(C2432="",NA(),MATCH($B2432&amp;$C2432,'Smelter Reference List'!$J:$J,0))</f>
        <v>#N/A</v>
      </c>
      <c r="T2432" s="235"/>
      <c r="U2432" s="235">
        <f t="shared" ca="1" si="74"/>
        <v>0</v>
      </c>
      <c r="V2432" s="235"/>
      <c r="W2432" s="235"/>
      <c r="Y2432" s="228" t="str">
        <f t="shared" si="75"/>
        <v/>
      </c>
    </row>
    <row r="2433" spans="1:25" s="228" customFormat="1" ht="20.25">
      <c r="A2433" s="257"/>
      <c r="B2433" s="232" t="str">
        <f>IF(LEN(A2433)=0,"",INDEX('Smelter Reference List'!$A:$A,MATCH($A2433,'Smelter Reference List'!$E:$E,0)))</f>
        <v/>
      </c>
      <c r="C2433" s="297" t="str">
        <f>IF(LEN(A2433)=0,"",INDEX('Smelter Reference List'!$C:$C,MATCH($A2433,'Smelter Reference List'!$E:$E,0)))</f>
        <v/>
      </c>
      <c r="D2433" s="161" t="str">
        <f ca="1">IF(ISERROR($S2433),"",OFFSET('Smelter Reference List'!$C$4,$S2433-4,0)&amp;"")</f>
        <v/>
      </c>
      <c r="E2433" s="161" t="str">
        <f ca="1">IF(ISERROR($S2433),"",OFFSET('Smelter Reference List'!$D$4,$S2433-4,0)&amp;"")</f>
        <v/>
      </c>
      <c r="F2433" s="161" t="str">
        <f ca="1">IF(ISERROR($S2433),"",OFFSET('Smelter Reference List'!$E$4,$S2433-4,0))</f>
        <v/>
      </c>
      <c r="G2433" s="161" t="str">
        <f ca="1">IF(C2433=$U$4,"Enter smelter details", IF(ISERROR($S2433),"",OFFSET('Smelter Reference List'!$F$4,$S2433-4,0)))</f>
        <v/>
      </c>
      <c r="H2433" s="247" t="str">
        <f ca="1">IF(ISERROR($S2433),"",OFFSET('Smelter Reference List'!$G$4,$S2433-4,0))</f>
        <v/>
      </c>
      <c r="I2433" s="248" t="str">
        <f ca="1">IF(ISERROR($S2433),"",OFFSET('Smelter Reference List'!$H$4,$S2433-4,0))</f>
        <v/>
      </c>
      <c r="J2433" s="248" t="str">
        <f ca="1">IF(ISERROR($S2433),"",OFFSET('Smelter Reference List'!$I$4,$S2433-4,0))</f>
        <v/>
      </c>
      <c r="K2433" s="245"/>
      <c r="L2433" s="245"/>
      <c r="M2433" s="245"/>
      <c r="N2433" s="245"/>
      <c r="O2433" s="245"/>
      <c r="P2433" s="245"/>
      <c r="Q2433" s="246"/>
      <c r="R2433" s="233"/>
      <c r="S2433" s="234" t="e">
        <f>IF(C2433="",NA(),MATCH($B2433&amp;$C2433,'Smelter Reference List'!$J:$J,0))</f>
        <v>#N/A</v>
      </c>
      <c r="T2433" s="235"/>
      <c r="U2433" s="235">
        <f t="shared" ca="1" si="74"/>
        <v>0</v>
      </c>
      <c r="V2433" s="235"/>
      <c r="W2433" s="235"/>
      <c r="Y2433" s="228" t="str">
        <f t="shared" si="75"/>
        <v/>
      </c>
    </row>
    <row r="2434" spans="1:25" s="228" customFormat="1" ht="20.25">
      <c r="A2434" s="257"/>
      <c r="B2434" s="232" t="str">
        <f>IF(LEN(A2434)=0,"",INDEX('Smelter Reference List'!$A:$A,MATCH($A2434,'Smelter Reference List'!$E:$E,0)))</f>
        <v/>
      </c>
      <c r="C2434" s="297" t="str">
        <f>IF(LEN(A2434)=0,"",INDEX('Smelter Reference List'!$C:$C,MATCH($A2434,'Smelter Reference List'!$E:$E,0)))</f>
        <v/>
      </c>
      <c r="D2434" s="161" t="str">
        <f ca="1">IF(ISERROR($S2434),"",OFFSET('Smelter Reference List'!$C$4,$S2434-4,0)&amp;"")</f>
        <v/>
      </c>
      <c r="E2434" s="161" t="str">
        <f ca="1">IF(ISERROR($S2434),"",OFFSET('Smelter Reference List'!$D$4,$S2434-4,0)&amp;"")</f>
        <v/>
      </c>
      <c r="F2434" s="161" t="str">
        <f ca="1">IF(ISERROR($S2434),"",OFFSET('Smelter Reference List'!$E$4,$S2434-4,0))</f>
        <v/>
      </c>
      <c r="G2434" s="161" t="str">
        <f ca="1">IF(C2434=$U$4,"Enter smelter details", IF(ISERROR($S2434),"",OFFSET('Smelter Reference List'!$F$4,$S2434-4,0)))</f>
        <v/>
      </c>
      <c r="H2434" s="247" t="str">
        <f ca="1">IF(ISERROR($S2434),"",OFFSET('Smelter Reference List'!$G$4,$S2434-4,0))</f>
        <v/>
      </c>
      <c r="I2434" s="248" t="str">
        <f ca="1">IF(ISERROR($S2434),"",OFFSET('Smelter Reference List'!$H$4,$S2434-4,0))</f>
        <v/>
      </c>
      <c r="J2434" s="248" t="str">
        <f ca="1">IF(ISERROR($S2434),"",OFFSET('Smelter Reference List'!$I$4,$S2434-4,0))</f>
        <v/>
      </c>
      <c r="K2434" s="245"/>
      <c r="L2434" s="245"/>
      <c r="M2434" s="245"/>
      <c r="N2434" s="245"/>
      <c r="O2434" s="245"/>
      <c r="P2434" s="245"/>
      <c r="Q2434" s="246"/>
      <c r="R2434" s="233"/>
      <c r="S2434" s="234" t="e">
        <f>IF(C2434="",NA(),MATCH($B2434&amp;$C2434,'Smelter Reference List'!$J:$J,0))</f>
        <v>#N/A</v>
      </c>
      <c r="T2434" s="235"/>
      <c r="U2434" s="235">
        <f t="shared" ca="1" si="74"/>
        <v>0</v>
      </c>
      <c r="V2434" s="235"/>
      <c r="W2434" s="235"/>
      <c r="Y2434" s="228" t="str">
        <f t="shared" si="75"/>
        <v/>
      </c>
    </row>
    <row r="2435" spans="1:25" s="228" customFormat="1" ht="20.25">
      <c r="A2435" s="257"/>
      <c r="B2435" s="232" t="str">
        <f>IF(LEN(A2435)=0,"",INDEX('Smelter Reference List'!$A:$A,MATCH($A2435,'Smelter Reference List'!$E:$E,0)))</f>
        <v/>
      </c>
      <c r="C2435" s="297" t="str">
        <f>IF(LEN(A2435)=0,"",INDEX('Smelter Reference List'!$C:$C,MATCH($A2435,'Smelter Reference List'!$E:$E,0)))</f>
        <v/>
      </c>
      <c r="D2435" s="161" t="str">
        <f ca="1">IF(ISERROR($S2435),"",OFFSET('Smelter Reference List'!$C$4,$S2435-4,0)&amp;"")</f>
        <v/>
      </c>
      <c r="E2435" s="161" t="str">
        <f ca="1">IF(ISERROR($S2435),"",OFFSET('Smelter Reference List'!$D$4,$S2435-4,0)&amp;"")</f>
        <v/>
      </c>
      <c r="F2435" s="161" t="str">
        <f ca="1">IF(ISERROR($S2435),"",OFFSET('Smelter Reference List'!$E$4,$S2435-4,0))</f>
        <v/>
      </c>
      <c r="G2435" s="161" t="str">
        <f ca="1">IF(C2435=$U$4,"Enter smelter details", IF(ISERROR($S2435),"",OFFSET('Smelter Reference List'!$F$4,$S2435-4,0)))</f>
        <v/>
      </c>
      <c r="H2435" s="247" t="str">
        <f ca="1">IF(ISERROR($S2435),"",OFFSET('Smelter Reference List'!$G$4,$S2435-4,0))</f>
        <v/>
      </c>
      <c r="I2435" s="248" t="str">
        <f ca="1">IF(ISERROR($S2435),"",OFFSET('Smelter Reference List'!$H$4,$S2435-4,0))</f>
        <v/>
      </c>
      <c r="J2435" s="248" t="str">
        <f ca="1">IF(ISERROR($S2435),"",OFFSET('Smelter Reference List'!$I$4,$S2435-4,0))</f>
        <v/>
      </c>
      <c r="K2435" s="245"/>
      <c r="L2435" s="245"/>
      <c r="M2435" s="245"/>
      <c r="N2435" s="245"/>
      <c r="O2435" s="245"/>
      <c r="P2435" s="245"/>
      <c r="Q2435" s="246"/>
      <c r="R2435" s="233"/>
      <c r="S2435" s="234" t="e">
        <f>IF(C2435="",NA(),MATCH($B2435&amp;$C2435,'Smelter Reference List'!$J:$J,0))</f>
        <v>#N/A</v>
      </c>
      <c r="T2435" s="235"/>
      <c r="U2435" s="235">
        <f t="shared" ca="1" si="74"/>
        <v>0</v>
      </c>
      <c r="V2435" s="235"/>
      <c r="W2435" s="235"/>
      <c r="Y2435" s="228" t="str">
        <f t="shared" si="75"/>
        <v/>
      </c>
    </row>
    <row r="2436" spans="1:25" s="228" customFormat="1" ht="20.25">
      <c r="A2436" s="257"/>
      <c r="B2436" s="232" t="str">
        <f>IF(LEN(A2436)=0,"",INDEX('Smelter Reference List'!$A:$A,MATCH($A2436,'Smelter Reference List'!$E:$E,0)))</f>
        <v/>
      </c>
      <c r="C2436" s="297" t="str">
        <f>IF(LEN(A2436)=0,"",INDEX('Smelter Reference List'!$C:$C,MATCH($A2436,'Smelter Reference List'!$E:$E,0)))</f>
        <v/>
      </c>
      <c r="D2436" s="161" t="str">
        <f ca="1">IF(ISERROR($S2436),"",OFFSET('Smelter Reference List'!$C$4,$S2436-4,0)&amp;"")</f>
        <v/>
      </c>
      <c r="E2436" s="161" t="str">
        <f ca="1">IF(ISERROR($S2436),"",OFFSET('Smelter Reference List'!$D$4,$S2436-4,0)&amp;"")</f>
        <v/>
      </c>
      <c r="F2436" s="161" t="str">
        <f ca="1">IF(ISERROR($S2436),"",OFFSET('Smelter Reference List'!$E$4,$S2436-4,0))</f>
        <v/>
      </c>
      <c r="G2436" s="161" t="str">
        <f ca="1">IF(C2436=$U$4,"Enter smelter details", IF(ISERROR($S2436),"",OFFSET('Smelter Reference List'!$F$4,$S2436-4,0)))</f>
        <v/>
      </c>
      <c r="H2436" s="247" t="str">
        <f ca="1">IF(ISERROR($S2436),"",OFFSET('Smelter Reference List'!$G$4,$S2436-4,0))</f>
        <v/>
      </c>
      <c r="I2436" s="248" t="str">
        <f ca="1">IF(ISERROR($S2436),"",OFFSET('Smelter Reference List'!$H$4,$S2436-4,0))</f>
        <v/>
      </c>
      <c r="J2436" s="248" t="str">
        <f ca="1">IF(ISERROR($S2436),"",OFFSET('Smelter Reference List'!$I$4,$S2436-4,0))</f>
        <v/>
      </c>
      <c r="K2436" s="245"/>
      <c r="L2436" s="245"/>
      <c r="M2436" s="245"/>
      <c r="N2436" s="245"/>
      <c r="O2436" s="245"/>
      <c r="P2436" s="245"/>
      <c r="Q2436" s="246"/>
      <c r="R2436" s="233"/>
      <c r="S2436" s="234" t="e">
        <f>IF(C2436="",NA(),MATCH($B2436&amp;$C2436,'Smelter Reference List'!$J:$J,0))</f>
        <v>#N/A</v>
      </c>
      <c r="T2436" s="235"/>
      <c r="U2436" s="235">
        <f t="shared" ca="1" si="74"/>
        <v>0</v>
      </c>
      <c r="V2436" s="235"/>
      <c r="W2436" s="235"/>
      <c r="Y2436" s="228" t="str">
        <f t="shared" si="75"/>
        <v/>
      </c>
    </row>
    <row r="2437" spans="1:25" s="228" customFormat="1" ht="20.25">
      <c r="A2437" s="257"/>
      <c r="B2437" s="232" t="str">
        <f>IF(LEN(A2437)=0,"",INDEX('Smelter Reference List'!$A:$A,MATCH($A2437,'Smelter Reference List'!$E:$E,0)))</f>
        <v/>
      </c>
      <c r="C2437" s="297" t="str">
        <f>IF(LEN(A2437)=0,"",INDEX('Smelter Reference List'!$C:$C,MATCH($A2437,'Smelter Reference List'!$E:$E,0)))</f>
        <v/>
      </c>
      <c r="D2437" s="161" t="str">
        <f ca="1">IF(ISERROR($S2437),"",OFFSET('Smelter Reference List'!$C$4,$S2437-4,0)&amp;"")</f>
        <v/>
      </c>
      <c r="E2437" s="161" t="str">
        <f ca="1">IF(ISERROR($S2437),"",OFFSET('Smelter Reference List'!$D$4,$S2437-4,0)&amp;"")</f>
        <v/>
      </c>
      <c r="F2437" s="161" t="str">
        <f ca="1">IF(ISERROR($S2437),"",OFFSET('Smelter Reference List'!$E$4,$S2437-4,0))</f>
        <v/>
      </c>
      <c r="G2437" s="161" t="str">
        <f ca="1">IF(C2437=$U$4,"Enter smelter details", IF(ISERROR($S2437),"",OFFSET('Smelter Reference List'!$F$4,$S2437-4,0)))</f>
        <v/>
      </c>
      <c r="H2437" s="247" t="str">
        <f ca="1">IF(ISERROR($S2437),"",OFFSET('Smelter Reference List'!$G$4,$S2437-4,0))</f>
        <v/>
      </c>
      <c r="I2437" s="248" t="str">
        <f ca="1">IF(ISERROR($S2437),"",OFFSET('Smelter Reference List'!$H$4,$S2437-4,0))</f>
        <v/>
      </c>
      <c r="J2437" s="248" t="str">
        <f ca="1">IF(ISERROR($S2437),"",OFFSET('Smelter Reference List'!$I$4,$S2437-4,0))</f>
        <v/>
      </c>
      <c r="K2437" s="245"/>
      <c r="L2437" s="245"/>
      <c r="M2437" s="245"/>
      <c r="N2437" s="245"/>
      <c r="O2437" s="245"/>
      <c r="P2437" s="245"/>
      <c r="Q2437" s="246"/>
      <c r="R2437" s="233"/>
      <c r="S2437" s="234" t="e">
        <f>IF(C2437="",NA(),MATCH($B2437&amp;$C2437,'Smelter Reference List'!$J:$J,0))</f>
        <v>#N/A</v>
      </c>
      <c r="T2437" s="235"/>
      <c r="U2437" s="235">
        <f t="shared" ca="1" si="74"/>
        <v>0</v>
      </c>
      <c r="V2437" s="235"/>
      <c r="W2437" s="235"/>
      <c r="Y2437" s="228" t="str">
        <f t="shared" si="75"/>
        <v/>
      </c>
    </row>
    <row r="2438" spans="1:25" s="228" customFormat="1" ht="20.25">
      <c r="A2438" s="257"/>
      <c r="B2438" s="232" t="str">
        <f>IF(LEN(A2438)=0,"",INDEX('Smelter Reference List'!$A:$A,MATCH($A2438,'Smelter Reference List'!$E:$E,0)))</f>
        <v/>
      </c>
      <c r="C2438" s="297" t="str">
        <f>IF(LEN(A2438)=0,"",INDEX('Smelter Reference List'!$C:$C,MATCH($A2438,'Smelter Reference List'!$E:$E,0)))</f>
        <v/>
      </c>
      <c r="D2438" s="161" t="str">
        <f ca="1">IF(ISERROR($S2438),"",OFFSET('Smelter Reference List'!$C$4,$S2438-4,0)&amp;"")</f>
        <v/>
      </c>
      <c r="E2438" s="161" t="str">
        <f ca="1">IF(ISERROR($S2438),"",OFFSET('Smelter Reference List'!$D$4,$S2438-4,0)&amp;"")</f>
        <v/>
      </c>
      <c r="F2438" s="161" t="str">
        <f ca="1">IF(ISERROR($S2438),"",OFFSET('Smelter Reference List'!$E$4,$S2438-4,0))</f>
        <v/>
      </c>
      <c r="G2438" s="161" t="str">
        <f ca="1">IF(C2438=$U$4,"Enter smelter details", IF(ISERROR($S2438),"",OFFSET('Smelter Reference List'!$F$4,$S2438-4,0)))</f>
        <v/>
      </c>
      <c r="H2438" s="247" t="str">
        <f ca="1">IF(ISERROR($S2438),"",OFFSET('Smelter Reference List'!$G$4,$S2438-4,0))</f>
        <v/>
      </c>
      <c r="I2438" s="248" t="str">
        <f ca="1">IF(ISERROR($S2438),"",OFFSET('Smelter Reference List'!$H$4,$S2438-4,0))</f>
        <v/>
      </c>
      <c r="J2438" s="248" t="str">
        <f ca="1">IF(ISERROR($S2438),"",OFFSET('Smelter Reference List'!$I$4,$S2438-4,0))</f>
        <v/>
      </c>
      <c r="K2438" s="245"/>
      <c r="L2438" s="245"/>
      <c r="M2438" s="245"/>
      <c r="N2438" s="245"/>
      <c r="O2438" s="245"/>
      <c r="P2438" s="245"/>
      <c r="Q2438" s="246"/>
      <c r="R2438" s="233"/>
      <c r="S2438" s="234" t="e">
        <f>IF(C2438="",NA(),MATCH($B2438&amp;$C2438,'Smelter Reference List'!$J:$J,0))</f>
        <v>#N/A</v>
      </c>
      <c r="T2438" s="235"/>
      <c r="U2438" s="235">
        <f t="shared" ref="U2438:U2501" ca="1" si="76">IF(AND(C2438="Smelter not listed",OR(LEN(D2438)=0,LEN(E2438)=0)),1,0)</f>
        <v>0</v>
      </c>
      <c r="V2438" s="235"/>
      <c r="W2438" s="235"/>
      <c r="Y2438" s="228" t="str">
        <f t="shared" ref="Y2438:Y2501" si="77">B2438&amp;C2438</f>
        <v/>
      </c>
    </row>
    <row r="2439" spans="1:25" s="228" customFormat="1" ht="20.25">
      <c r="A2439" s="257"/>
      <c r="B2439" s="232" t="str">
        <f>IF(LEN(A2439)=0,"",INDEX('Smelter Reference List'!$A:$A,MATCH($A2439,'Smelter Reference List'!$E:$E,0)))</f>
        <v/>
      </c>
      <c r="C2439" s="297" t="str">
        <f>IF(LEN(A2439)=0,"",INDEX('Smelter Reference List'!$C:$C,MATCH($A2439,'Smelter Reference List'!$E:$E,0)))</f>
        <v/>
      </c>
      <c r="D2439" s="161" t="str">
        <f ca="1">IF(ISERROR($S2439),"",OFFSET('Smelter Reference List'!$C$4,$S2439-4,0)&amp;"")</f>
        <v/>
      </c>
      <c r="E2439" s="161" t="str">
        <f ca="1">IF(ISERROR($S2439),"",OFFSET('Smelter Reference List'!$D$4,$S2439-4,0)&amp;"")</f>
        <v/>
      </c>
      <c r="F2439" s="161" t="str">
        <f ca="1">IF(ISERROR($S2439),"",OFFSET('Smelter Reference List'!$E$4,$S2439-4,0))</f>
        <v/>
      </c>
      <c r="G2439" s="161" t="str">
        <f ca="1">IF(C2439=$U$4,"Enter smelter details", IF(ISERROR($S2439),"",OFFSET('Smelter Reference List'!$F$4,$S2439-4,0)))</f>
        <v/>
      </c>
      <c r="H2439" s="247" t="str">
        <f ca="1">IF(ISERROR($S2439),"",OFFSET('Smelter Reference List'!$G$4,$S2439-4,0))</f>
        <v/>
      </c>
      <c r="I2439" s="248" t="str">
        <f ca="1">IF(ISERROR($S2439),"",OFFSET('Smelter Reference List'!$H$4,$S2439-4,0))</f>
        <v/>
      </c>
      <c r="J2439" s="248" t="str">
        <f ca="1">IF(ISERROR($S2439),"",OFFSET('Smelter Reference List'!$I$4,$S2439-4,0))</f>
        <v/>
      </c>
      <c r="K2439" s="245"/>
      <c r="L2439" s="245"/>
      <c r="M2439" s="245"/>
      <c r="N2439" s="245"/>
      <c r="O2439" s="245"/>
      <c r="P2439" s="245"/>
      <c r="Q2439" s="246"/>
      <c r="R2439" s="233"/>
      <c r="S2439" s="234" t="e">
        <f>IF(C2439="",NA(),MATCH($B2439&amp;$C2439,'Smelter Reference List'!$J:$J,0))</f>
        <v>#N/A</v>
      </c>
      <c r="T2439" s="235"/>
      <c r="U2439" s="235">
        <f t="shared" ca="1" si="76"/>
        <v>0</v>
      </c>
      <c r="V2439" s="235"/>
      <c r="W2439" s="235"/>
      <c r="Y2439" s="228" t="str">
        <f t="shared" si="77"/>
        <v/>
      </c>
    </row>
    <row r="2440" spans="1:25" s="228" customFormat="1" ht="20.25">
      <c r="A2440" s="257"/>
      <c r="B2440" s="232" t="str">
        <f>IF(LEN(A2440)=0,"",INDEX('Smelter Reference List'!$A:$A,MATCH($A2440,'Smelter Reference List'!$E:$E,0)))</f>
        <v/>
      </c>
      <c r="C2440" s="297" t="str">
        <f>IF(LEN(A2440)=0,"",INDEX('Smelter Reference List'!$C:$C,MATCH($A2440,'Smelter Reference List'!$E:$E,0)))</f>
        <v/>
      </c>
      <c r="D2440" s="161" t="str">
        <f ca="1">IF(ISERROR($S2440),"",OFFSET('Smelter Reference List'!$C$4,$S2440-4,0)&amp;"")</f>
        <v/>
      </c>
      <c r="E2440" s="161" t="str">
        <f ca="1">IF(ISERROR($S2440),"",OFFSET('Smelter Reference List'!$D$4,$S2440-4,0)&amp;"")</f>
        <v/>
      </c>
      <c r="F2440" s="161" t="str">
        <f ca="1">IF(ISERROR($S2440),"",OFFSET('Smelter Reference List'!$E$4,$S2440-4,0))</f>
        <v/>
      </c>
      <c r="G2440" s="161" t="str">
        <f ca="1">IF(C2440=$U$4,"Enter smelter details", IF(ISERROR($S2440),"",OFFSET('Smelter Reference List'!$F$4,$S2440-4,0)))</f>
        <v/>
      </c>
      <c r="H2440" s="247" t="str">
        <f ca="1">IF(ISERROR($S2440),"",OFFSET('Smelter Reference List'!$G$4,$S2440-4,0))</f>
        <v/>
      </c>
      <c r="I2440" s="248" t="str">
        <f ca="1">IF(ISERROR($S2440),"",OFFSET('Smelter Reference List'!$H$4,$S2440-4,0))</f>
        <v/>
      </c>
      <c r="J2440" s="248" t="str">
        <f ca="1">IF(ISERROR($S2440),"",OFFSET('Smelter Reference List'!$I$4,$S2440-4,0))</f>
        <v/>
      </c>
      <c r="K2440" s="245"/>
      <c r="L2440" s="245"/>
      <c r="M2440" s="245"/>
      <c r="N2440" s="245"/>
      <c r="O2440" s="245"/>
      <c r="P2440" s="245"/>
      <c r="Q2440" s="246"/>
      <c r="R2440" s="233"/>
      <c r="S2440" s="234" t="e">
        <f>IF(C2440="",NA(),MATCH($B2440&amp;$C2440,'Smelter Reference List'!$J:$J,0))</f>
        <v>#N/A</v>
      </c>
      <c r="T2440" s="235"/>
      <c r="U2440" s="235">
        <f t="shared" ca="1" si="76"/>
        <v>0</v>
      </c>
      <c r="V2440" s="235"/>
      <c r="W2440" s="235"/>
      <c r="Y2440" s="228" t="str">
        <f t="shared" si="77"/>
        <v/>
      </c>
    </row>
    <row r="2441" spans="1:25" s="228" customFormat="1" ht="20.25">
      <c r="A2441" s="257"/>
      <c r="B2441" s="232" t="str">
        <f>IF(LEN(A2441)=0,"",INDEX('Smelter Reference List'!$A:$A,MATCH($A2441,'Smelter Reference List'!$E:$E,0)))</f>
        <v/>
      </c>
      <c r="C2441" s="297" t="str">
        <f>IF(LEN(A2441)=0,"",INDEX('Smelter Reference List'!$C:$C,MATCH($A2441,'Smelter Reference List'!$E:$E,0)))</f>
        <v/>
      </c>
      <c r="D2441" s="161" t="str">
        <f ca="1">IF(ISERROR($S2441),"",OFFSET('Smelter Reference List'!$C$4,$S2441-4,0)&amp;"")</f>
        <v/>
      </c>
      <c r="E2441" s="161" t="str">
        <f ca="1">IF(ISERROR($S2441),"",OFFSET('Smelter Reference List'!$D$4,$S2441-4,0)&amp;"")</f>
        <v/>
      </c>
      <c r="F2441" s="161" t="str">
        <f ca="1">IF(ISERROR($S2441),"",OFFSET('Smelter Reference List'!$E$4,$S2441-4,0))</f>
        <v/>
      </c>
      <c r="G2441" s="161" t="str">
        <f ca="1">IF(C2441=$U$4,"Enter smelter details", IF(ISERROR($S2441),"",OFFSET('Smelter Reference List'!$F$4,$S2441-4,0)))</f>
        <v/>
      </c>
      <c r="H2441" s="247" t="str">
        <f ca="1">IF(ISERROR($S2441),"",OFFSET('Smelter Reference List'!$G$4,$S2441-4,0))</f>
        <v/>
      </c>
      <c r="I2441" s="248" t="str">
        <f ca="1">IF(ISERROR($S2441),"",OFFSET('Smelter Reference List'!$H$4,$S2441-4,0))</f>
        <v/>
      </c>
      <c r="J2441" s="248" t="str">
        <f ca="1">IF(ISERROR($S2441),"",OFFSET('Smelter Reference List'!$I$4,$S2441-4,0))</f>
        <v/>
      </c>
      <c r="K2441" s="245"/>
      <c r="L2441" s="245"/>
      <c r="M2441" s="245"/>
      <c r="N2441" s="245"/>
      <c r="O2441" s="245"/>
      <c r="P2441" s="245"/>
      <c r="Q2441" s="246"/>
      <c r="R2441" s="233"/>
      <c r="S2441" s="234" t="e">
        <f>IF(C2441="",NA(),MATCH($B2441&amp;$C2441,'Smelter Reference List'!$J:$J,0))</f>
        <v>#N/A</v>
      </c>
      <c r="T2441" s="235"/>
      <c r="U2441" s="235">
        <f t="shared" ca="1" si="76"/>
        <v>0</v>
      </c>
      <c r="V2441" s="235"/>
      <c r="W2441" s="235"/>
      <c r="Y2441" s="228" t="str">
        <f t="shared" si="77"/>
        <v/>
      </c>
    </row>
    <row r="2442" spans="1:25" s="228" customFormat="1" ht="20.25">
      <c r="A2442" s="257"/>
      <c r="B2442" s="232" t="str">
        <f>IF(LEN(A2442)=0,"",INDEX('Smelter Reference List'!$A:$A,MATCH($A2442,'Smelter Reference List'!$E:$E,0)))</f>
        <v/>
      </c>
      <c r="C2442" s="297" t="str">
        <f>IF(LEN(A2442)=0,"",INDEX('Smelter Reference List'!$C:$C,MATCH($A2442,'Smelter Reference List'!$E:$E,0)))</f>
        <v/>
      </c>
      <c r="D2442" s="161" t="str">
        <f ca="1">IF(ISERROR($S2442),"",OFFSET('Smelter Reference List'!$C$4,$S2442-4,0)&amp;"")</f>
        <v/>
      </c>
      <c r="E2442" s="161" t="str">
        <f ca="1">IF(ISERROR($S2442),"",OFFSET('Smelter Reference List'!$D$4,$S2442-4,0)&amp;"")</f>
        <v/>
      </c>
      <c r="F2442" s="161" t="str">
        <f ca="1">IF(ISERROR($S2442),"",OFFSET('Smelter Reference List'!$E$4,$S2442-4,0))</f>
        <v/>
      </c>
      <c r="G2442" s="161" t="str">
        <f ca="1">IF(C2442=$U$4,"Enter smelter details", IF(ISERROR($S2442),"",OFFSET('Smelter Reference List'!$F$4,$S2442-4,0)))</f>
        <v/>
      </c>
      <c r="H2442" s="247" t="str">
        <f ca="1">IF(ISERROR($S2442),"",OFFSET('Smelter Reference List'!$G$4,$S2442-4,0))</f>
        <v/>
      </c>
      <c r="I2442" s="248" t="str">
        <f ca="1">IF(ISERROR($S2442),"",OFFSET('Smelter Reference List'!$H$4,$S2442-4,0))</f>
        <v/>
      </c>
      <c r="J2442" s="248" t="str">
        <f ca="1">IF(ISERROR($S2442),"",OFFSET('Smelter Reference List'!$I$4,$S2442-4,0))</f>
        <v/>
      </c>
      <c r="K2442" s="245"/>
      <c r="L2442" s="245"/>
      <c r="M2442" s="245"/>
      <c r="N2442" s="245"/>
      <c r="O2442" s="245"/>
      <c r="P2442" s="245"/>
      <c r="Q2442" s="246"/>
      <c r="R2442" s="233"/>
      <c r="S2442" s="234" t="e">
        <f>IF(C2442="",NA(),MATCH($B2442&amp;$C2442,'Smelter Reference List'!$J:$J,0))</f>
        <v>#N/A</v>
      </c>
      <c r="T2442" s="235"/>
      <c r="U2442" s="235">
        <f t="shared" ca="1" si="76"/>
        <v>0</v>
      </c>
      <c r="V2442" s="235"/>
      <c r="W2442" s="235"/>
      <c r="Y2442" s="228" t="str">
        <f t="shared" si="77"/>
        <v/>
      </c>
    </row>
    <row r="2443" spans="1:25" s="228" customFormat="1" ht="20.25">
      <c r="A2443" s="257"/>
      <c r="B2443" s="232" t="str">
        <f>IF(LEN(A2443)=0,"",INDEX('Smelter Reference List'!$A:$A,MATCH($A2443,'Smelter Reference List'!$E:$E,0)))</f>
        <v/>
      </c>
      <c r="C2443" s="297" t="str">
        <f>IF(LEN(A2443)=0,"",INDEX('Smelter Reference List'!$C:$C,MATCH($A2443,'Smelter Reference List'!$E:$E,0)))</f>
        <v/>
      </c>
      <c r="D2443" s="161" t="str">
        <f ca="1">IF(ISERROR($S2443),"",OFFSET('Smelter Reference List'!$C$4,$S2443-4,0)&amp;"")</f>
        <v/>
      </c>
      <c r="E2443" s="161" t="str">
        <f ca="1">IF(ISERROR($S2443),"",OFFSET('Smelter Reference List'!$D$4,$S2443-4,0)&amp;"")</f>
        <v/>
      </c>
      <c r="F2443" s="161" t="str">
        <f ca="1">IF(ISERROR($S2443),"",OFFSET('Smelter Reference List'!$E$4,$S2443-4,0))</f>
        <v/>
      </c>
      <c r="G2443" s="161" t="str">
        <f ca="1">IF(C2443=$U$4,"Enter smelter details", IF(ISERROR($S2443),"",OFFSET('Smelter Reference List'!$F$4,$S2443-4,0)))</f>
        <v/>
      </c>
      <c r="H2443" s="247" t="str">
        <f ca="1">IF(ISERROR($S2443),"",OFFSET('Smelter Reference List'!$G$4,$S2443-4,0))</f>
        <v/>
      </c>
      <c r="I2443" s="248" t="str">
        <f ca="1">IF(ISERROR($S2443),"",OFFSET('Smelter Reference List'!$H$4,$S2443-4,0))</f>
        <v/>
      </c>
      <c r="J2443" s="248" t="str">
        <f ca="1">IF(ISERROR($S2443),"",OFFSET('Smelter Reference List'!$I$4,$S2443-4,0))</f>
        <v/>
      </c>
      <c r="K2443" s="245"/>
      <c r="L2443" s="245"/>
      <c r="M2443" s="245"/>
      <c r="N2443" s="245"/>
      <c r="O2443" s="245"/>
      <c r="P2443" s="245"/>
      <c r="Q2443" s="246"/>
      <c r="R2443" s="233"/>
      <c r="S2443" s="234" t="e">
        <f>IF(C2443="",NA(),MATCH($B2443&amp;$C2443,'Smelter Reference List'!$J:$J,0))</f>
        <v>#N/A</v>
      </c>
      <c r="T2443" s="235"/>
      <c r="U2443" s="235">
        <f t="shared" ca="1" si="76"/>
        <v>0</v>
      </c>
      <c r="V2443" s="235"/>
      <c r="W2443" s="235"/>
      <c r="Y2443" s="228" t="str">
        <f t="shared" si="77"/>
        <v/>
      </c>
    </row>
    <row r="2444" spans="1:25" s="228" customFormat="1" ht="20.25">
      <c r="A2444" s="257"/>
      <c r="B2444" s="232" t="str">
        <f>IF(LEN(A2444)=0,"",INDEX('Smelter Reference List'!$A:$A,MATCH($A2444,'Smelter Reference List'!$E:$E,0)))</f>
        <v/>
      </c>
      <c r="C2444" s="297" t="str">
        <f>IF(LEN(A2444)=0,"",INDEX('Smelter Reference List'!$C:$C,MATCH($A2444,'Smelter Reference List'!$E:$E,0)))</f>
        <v/>
      </c>
      <c r="D2444" s="161" t="str">
        <f ca="1">IF(ISERROR($S2444),"",OFFSET('Smelter Reference List'!$C$4,$S2444-4,0)&amp;"")</f>
        <v/>
      </c>
      <c r="E2444" s="161" t="str">
        <f ca="1">IF(ISERROR($S2444),"",OFFSET('Smelter Reference List'!$D$4,$S2444-4,0)&amp;"")</f>
        <v/>
      </c>
      <c r="F2444" s="161" t="str">
        <f ca="1">IF(ISERROR($S2444),"",OFFSET('Smelter Reference List'!$E$4,$S2444-4,0))</f>
        <v/>
      </c>
      <c r="G2444" s="161" t="str">
        <f ca="1">IF(C2444=$U$4,"Enter smelter details", IF(ISERROR($S2444),"",OFFSET('Smelter Reference List'!$F$4,$S2444-4,0)))</f>
        <v/>
      </c>
      <c r="H2444" s="247" t="str">
        <f ca="1">IF(ISERROR($S2444),"",OFFSET('Smelter Reference List'!$G$4,$S2444-4,0))</f>
        <v/>
      </c>
      <c r="I2444" s="248" t="str">
        <f ca="1">IF(ISERROR($S2444),"",OFFSET('Smelter Reference List'!$H$4,$S2444-4,0))</f>
        <v/>
      </c>
      <c r="J2444" s="248" t="str">
        <f ca="1">IF(ISERROR($S2444),"",OFFSET('Smelter Reference List'!$I$4,$S2444-4,0))</f>
        <v/>
      </c>
      <c r="K2444" s="245"/>
      <c r="L2444" s="245"/>
      <c r="M2444" s="245"/>
      <c r="N2444" s="245"/>
      <c r="O2444" s="245"/>
      <c r="P2444" s="245"/>
      <c r="Q2444" s="246"/>
      <c r="R2444" s="233"/>
      <c r="S2444" s="234" t="e">
        <f>IF(C2444="",NA(),MATCH($B2444&amp;$C2444,'Smelter Reference List'!$J:$J,0))</f>
        <v>#N/A</v>
      </c>
      <c r="T2444" s="235"/>
      <c r="U2444" s="235">
        <f t="shared" ca="1" si="76"/>
        <v>0</v>
      </c>
      <c r="V2444" s="235"/>
      <c r="W2444" s="235"/>
      <c r="Y2444" s="228" t="str">
        <f t="shared" si="77"/>
        <v/>
      </c>
    </row>
    <row r="2445" spans="1:25" s="228" customFormat="1" ht="20.25">
      <c r="A2445" s="257"/>
      <c r="B2445" s="232" t="str">
        <f>IF(LEN(A2445)=0,"",INDEX('Smelter Reference List'!$A:$A,MATCH($A2445,'Smelter Reference List'!$E:$E,0)))</f>
        <v/>
      </c>
      <c r="C2445" s="297" t="str">
        <f>IF(LEN(A2445)=0,"",INDEX('Smelter Reference List'!$C:$C,MATCH($A2445,'Smelter Reference List'!$E:$E,0)))</f>
        <v/>
      </c>
      <c r="D2445" s="161" t="str">
        <f ca="1">IF(ISERROR($S2445),"",OFFSET('Smelter Reference List'!$C$4,$S2445-4,0)&amp;"")</f>
        <v/>
      </c>
      <c r="E2445" s="161" t="str">
        <f ca="1">IF(ISERROR($S2445),"",OFFSET('Smelter Reference List'!$D$4,$S2445-4,0)&amp;"")</f>
        <v/>
      </c>
      <c r="F2445" s="161" t="str">
        <f ca="1">IF(ISERROR($S2445),"",OFFSET('Smelter Reference List'!$E$4,$S2445-4,0))</f>
        <v/>
      </c>
      <c r="G2445" s="161" t="str">
        <f ca="1">IF(C2445=$U$4,"Enter smelter details", IF(ISERROR($S2445),"",OFFSET('Smelter Reference List'!$F$4,$S2445-4,0)))</f>
        <v/>
      </c>
      <c r="H2445" s="247" t="str">
        <f ca="1">IF(ISERROR($S2445),"",OFFSET('Smelter Reference List'!$G$4,$S2445-4,0))</f>
        <v/>
      </c>
      <c r="I2445" s="248" t="str">
        <f ca="1">IF(ISERROR($S2445),"",OFFSET('Smelter Reference List'!$H$4,$S2445-4,0))</f>
        <v/>
      </c>
      <c r="J2445" s="248" t="str">
        <f ca="1">IF(ISERROR($S2445),"",OFFSET('Smelter Reference List'!$I$4,$S2445-4,0))</f>
        <v/>
      </c>
      <c r="K2445" s="245"/>
      <c r="L2445" s="245"/>
      <c r="M2445" s="245"/>
      <c r="N2445" s="245"/>
      <c r="O2445" s="245"/>
      <c r="P2445" s="245"/>
      <c r="Q2445" s="246"/>
      <c r="R2445" s="233"/>
      <c r="S2445" s="234" t="e">
        <f>IF(C2445="",NA(),MATCH($B2445&amp;$C2445,'Smelter Reference List'!$J:$J,0))</f>
        <v>#N/A</v>
      </c>
      <c r="T2445" s="235"/>
      <c r="U2445" s="235">
        <f t="shared" ca="1" si="76"/>
        <v>0</v>
      </c>
      <c r="V2445" s="235"/>
      <c r="W2445" s="235"/>
      <c r="Y2445" s="228" t="str">
        <f t="shared" si="77"/>
        <v/>
      </c>
    </row>
    <row r="2446" spans="1:25" s="228" customFormat="1" ht="20.25">
      <c r="A2446" s="257"/>
      <c r="B2446" s="232" t="str">
        <f>IF(LEN(A2446)=0,"",INDEX('Smelter Reference List'!$A:$A,MATCH($A2446,'Smelter Reference List'!$E:$E,0)))</f>
        <v/>
      </c>
      <c r="C2446" s="297" t="str">
        <f>IF(LEN(A2446)=0,"",INDEX('Smelter Reference List'!$C:$C,MATCH($A2446,'Smelter Reference List'!$E:$E,0)))</f>
        <v/>
      </c>
      <c r="D2446" s="161" t="str">
        <f ca="1">IF(ISERROR($S2446),"",OFFSET('Smelter Reference List'!$C$4,$S2446-4,0)&amp;"")</f>
        <v/>
      </c>
      <c r="E2446" s="161" t="str">
        <f ca="1">IF(ISERROR($S2446),"",OFFSET('Smelter Reference List'!$D$4,$S2446-4,0)&amp;"")</f>
        <v/>
      </c>
      <c r="F2446" s="161" t="str">
        <f ca="1">IF(ISERROR($S2446),"",OFFSET('Smelter Reference List'!$E$4,$S2446-4,0))</f>
        <v/>
      </c>
      <c r="G2446" s="161" t="str">
        <f ca="1">IF(C2446=$U$4,"Enter smelter details", IF(ISERROR($S2446),"",OFFSET('Smelter Reference List'!$F$4,$S2446-4,0)))</f>
        <v/>
      </c>
      <c r="H2446" s="247" t="str">
        <f ca="1">IF(ISERROR($S2446),"",OFFSET('Smelter Reference List'!$G$4,$S2446-4,0))</f>
        <v/>
      </c>
      <c r="I2446" s="248" t="str">
        <f ca="1">IF(ISERROR($S2446),"",OFFSET('Smelter Reference List'!$H$4,$S2446-4,0))</f>
        <v/>
      </c>
      <c r="J2446" s="248" t="str">
        <f ca="1">IF(ISERROR($S2446),"",OFFSET('Smelter Reference List'!$I$4,$S2446-4,0))</f>
        <v/>
      </c>
      <c r="K2446" s="245"/>
      <c r="L2446" s="245"/>
      <c r="M2446" s="245"/>
      <c r="N2446" s="245"/>
      <c r="O2446" s="245"/>
      <c r="P2446" s="245"/>
      <c r="Q2446" s="246"/>
      <c r="R2446" s="233"/>
      <c r="S2446" s="234" t="e">
        <f>IF(C2446="",NA(),MATCH($B2446&amp;$C2446,'Smelter Reference List'!$J:$J,0))</f>
        <v>#N/A</v>
      </c>
      <c r="T2446" s="235"/>
      <c r="U2446" s="235">
        <f t="shared" ca="1" si="76"/>
        <v>0</v>
      </c>
      <c r="V2446" s="235"/>
      <c r="W2446" s="235"/>
      <c r="Y2446" s="228" t="str">
        <f t="shared" si="77"/>
        <v/>
      </c>
    </row>
    <row r="2447" spans="1:25" s="228" customFormat="1" ht="20.25">
      <c r="A2447" s="257"/>
      <c r="B2447" s="232" t="str">
        <f>IF(LEN(A2447)=0,"",INDEX('Smelter Reference List'!$A:$A,MATCH($A2447,'Smelter Reference List'!$E:$E,0)))</f>
        <v/>
      </c>
      <c r="C2447" s="297" t="str">
        <f>IF(LEN(A2447)=0,"",INDEX('Smelter Reference List'!$C:$C,MATCH($A2447,'Smelter Reference List'!$E:$E,0)))</f>
        <v/>
      </c>
      <c r="D2447" s="161" t="str">
        <f ca="1">IF(ISERROR($S2447),"",OFFSET('Smelter Reference List'!$C$4,$S2447-4,0)&amp;"")</f>
        <v/>
      </c>
      <c r="E2447" s="161" t="str">
        <f ca="1">IF(ISERROR($S2447),"",OFFSET('Smelter Reference List'!$D$4,$S2447-4,0)&amp;"")</f>
        <v/>
      </c>
      <c r="F2447" s="161" t="str">
        <f ca="1">IF(ISERROR($S2447),"",OFFSET('Smelter Reference List'!$E$4,$S2447-4,0))</f>
        <v/>
      </c>
      <c r="G2447" s="161" t="str">
        <f ca="1">IF(C2447=$U$4,"Enter smelter details", IF(ISERROR($S2447),"",OFFSET('Smelter Reference List'!$F$4,$S2447-4,0)))</f>
        <v/>
      </c>
      <c r="H2447" s="247" t="str">
        <f ca="1">IF(ISERROR($S2447),"",OFFSET('Smelter Reference List'!$G$4,$S2447-4,0))</f>
        <v/>
      </c>
      <c r="I2447" s="248" t="str">
        <f ca="1">IF(ISERROR($S2447),"",OFFSET('Smelter Reference List'!$H$4,$S2447-4,0))</f>
        <v/>
      </c>
      <c r="J2447" s="248" t="str">
        <f ca="1">IF(ISERROR($S2447),"",OFFSET('Smelter Reference List'!$I$4,$S2447-4,0))</f>
        <v/>
      </c>
      <c r="K2447" s="245"/>
      <c r="L2447" s="245"/>
      <c r="M2447" s="245"/>
      <c r="N2447" s="245"/>
      <c r="O2447" s="245"/>
      <c r="P2447" s="245"/>
      <c r="Q2447" s="246"/>
      <c r="R2447" s="233"/>
      <c r="S2447" s="234" t="e">
        <f>IF(C2447="",NA(),MATCH($B2447&amp;$C2447,'Smelter Reference List'!$J:$J,0))</f>
        <v>#N/A</v>
      </c>
      <c r="T2447" s="235"/>
      <c r="U2447" s="235">
        <f t="shared" ca="1" si="76"/>
        <v>0</v>
      </c>
      <c r="V2447" s="235"/>
      <c r="W2447" s="235"/>
      <c r="Y2447" s="228" t="str">
        <f t="shared" si="77"/>
        <v/>
      </c>
    </row>
    <row r="2448" spans="1:25" s="228" customFormat="1" ht="20.25">
      <c r="A2448" s="257"/>
      <c r="B2448" s="232" t="str">
        <f>IF(LEN(A2448)=0,"",INDEX('Smelter Reference List'!$A:$A,MATCH($A2448,'Smelter Reference List'!$E:$E,0)))</f>
        <v/>
      </c>
      <c r="C2448" s="297" t="str">
        <f>IF(LEN(A2448)=0,"",INDEX('Smelter Reference List'!$C:$C,MATCH($A2448,'Smelter Reference List'!$E:$E,0)))</f>
        <v/>
      </c>
      <c r="D2448" s="161" t="str">
        <f ca="1">IF(ISERROR($S2448),"",OFFSET('Smelter Reference List'!$C$4,$S2448-4,0)&amp;"")</f>
        <v/>
      </c>
      <c r="E2448" s="161" t="str">
        <f ca="1">IF(ISERROR($S2448),"",OFFSET('Smelter Reference List'!$D$4,$S2448-4,0)&amp;"")</f>
        <v/>
      </c>
      <c r="F2448" s="161" t="str">
        <f ca="1">IF(ISERROR($S2448),"",OFFSET('Smelter Reference List'!$E$4,$S2448-4,0))</f>
        <v/>
      </c>
      <c r="G2448" s="161" t="str">
        <f ca="1">IF(C2448=$U$4,"Enter smelter details", IF(ISERROR($S2448),"",OFFSET('Smelter Reference List'!$F$4,$S2448-4,0)))</f>
        <v/>
      </c>
      <c r="H2448" s="247" t="str">
        <f ca="1">IF(ISERROR($S2448),"",OFFSET('Smelter Reference List'!$G$4,$S2448-4,0))</f>
        <v/>
      </c>
      <c r="I2448" s="248" t="str">
        <f ca="1">IF(ISERROR($S2448),"",OFFSET('Smelter Reference List'!$H$4,$S2448-4,0))</f>
        <v/>
      </c>
      <c r="J2448" s="248" t="str">
        <f ca="1">IF(ISERROR($S2448),"",OFFSET('Smelter Reference List'!$I$4,$S2448-4,0))</f>
        <v/>
      </c>
      <c r="K2448" s="245"/>
      <c r="L2448" s="245"/>
      <c r="M2448" s="245"/>
      <c r="N2448" s="245"/>
      <c r="O2448" s="245"/>
      <c r="P2448" s="245"/>
      <c r="Q2448" s="246"/>
      <c r="R2448" s="233"/>
      <c r="S2448" s="234" t="e">
        <f>IF(C2448="",NA(),MATCH($B2448&amp;$C2448,'Smelter Reference List'!$J:$J,0))</f>
        <v>#N/A</v>
      </c>
      <c r="T2448" s="235"/>
      <c r="U2448" s="235">
        <f t="shared" ca="1" si="76"/>
        <v>0</v>
      </c>
      <c r="V2448" s="235"/>
      <c r="W2448" s="235"/>
      <c r="Y2448" s="228" t="str">
        <f t="shared" si="77"/>
        <v/>
      </c>
    </row>
    <row r="2449" spans="1:25" s="228" customFormat="1" ht="20.25">
      <c r="A2449" s="257"/>
      <c r="B2449" s="232" t="str">
        <f>IF(LEN(A2449)=0,"",INDEX('Smelter Reference List'!$A:$A,MATCH($A2449,'Smelter Reference List'!$E:$E,0)))</f>
        <v/>
      </c>
      <c r="C2449" s="297" t="str">
        <f>IF(LEN(A2449)=0,"",INDEX('Smelter Reference List'!$C:$C,MATCH($A2449,'Smelter Reference List'!$E:$E,0)))</f>
        <v/>
      </c>
      <c r="D2449" s="161" t="str">
        <f ca="1">IF(ISERROR($S2449),"",OFFSET('Smelter Reference List'!$C$4,$S2449-4,0)&amp;"")</f>
        <v/>
      </c>
      <c r="E2449" s="161" t="str">
        <f ca="1">IF(ISERROR($S2449),"",OFFSET('Smelter Reference List'!$D$4,$S2449-4,0)&amp;"")</f>
        <v/>
      </c>
      <c r="F2449" s="161" t="str">
        <f ca="1">IF(ISERROR($S2449),"",OFFSET('Smelter Reference List'!$E$4,$S2449-4,0))</f>
        <v/>
      </c>
      <c r="G2449" s="161" t="str">
        <f ca="1">IF(C2449=$U$4,"Enter smelter details", IF(ISERROR($S2449),"",OFFSET('Smelter Reference List'!$F$4,$S2449-4,0)))</f>
        <v/>
      </c>
      <c r="H2449" s="247" t="str">
        <f ca="1">IF(ISERROR($S2449),"",OFFSET('Smelter Reference List'!$G$4,$S2449-4,0))</f>
        <v/>
      </c>
      <c r="I2449" s="248" t="str">
        <f ca="1">IF(ISERROR($S2449),"",OFFSET('Smelter Reference List'!$H$4,$S2449-4,0))</f>
        <v/>
      </c>
      <c r="J2449" s="248" t="str">
        <f ca="1">IF(ISERROR($S2449),"",OFFSET('Smelter Reference List'!$I$4,$S2449-4,0))</f>
        <v/>
      </c>
      <c r="K2449" s="245"/>
      <c r="L2449" s="245"/>
      <c r="M2449" s="245"/>
      <c r="N2449" s="245"/>
      <c r="O2449" s="245"/>
      <c r="P2449" s="245"/>
      <c r="Q2449" s="246"/>
      <c r="R2449" s="233"/>
      <c r="S2449" s="234" t="e">
        <f>IF(C2449="",NA(),MATCH($B2449&amp;$C2449,'Smelter Reference List'!$J:$J,0))</f>
        <v>#N/A</v>
      </c>
      <c r="T2449" s="235"/>
      <c r="U2449" s="235">
        <f t="shared" ca="1" si="76"/>
        <v>0</v>
      </c>
      <c r="V2449" s="235"/>
      <c r="W2449" s="235"/>
      <c r="Y2449" s="228" t="str">
        <f t="shared" si="77"/>
        <v/>
      </c>
    </row>
    <row r="2450" spans="1:25" s="228" customFormat="1" ht="20.25">
      <c r="A2450" s="257"/>
      <c r="B2450" s="232" t="str">
        <f>IF(LEN(A2450)=0,"",INDEX('Smelter Reference List'!$A:$A,MATCH($A2450,'Smelter Reference List'!$E:$E,0)))</f>
        <v/>
      </c>
      <c r="C2450" s="297" t="str">
        <f>IF(LEN(A2450)=0,"",INDEX('Smelter Reference List'!$C:$C,MATCH($A2450,'Smelter Reference List'!$E:$E,0)))</f>
        <v/>
      </c>
      <c r="D2450" s="161" t="str">
        <f ca="1">IF(ISERROR($S2450),"",OFFSET('Smelter Reference List'!$C$4,$S2450-4,0)&amp;"")</f>
        <v/>
      </c>
      <c r="E2450" s="161" t="str">
        <f ca="1">IF(ISERROR($S2450),"",OFFSET('Smelter Reference List'!$D$4,$S2450-4,0)&amp;"")</f>
        <v/>
      </c>
      <c r="F2450" s="161" t="str">
        <f ca="1">IF(ISERROR($S2450),"",OFFSET('Smelter Reference List'!$E$4,$S2450-4,0))</f>
        <v/>
      </c>
      <c r="G2450" s="161" t="str">
        <f ca="1">IF(C2450=$U$4,"Enter smelter details", IF(ISERROR($S2450),"",OFFSET('Smelter Reference List'!$F$4,$S2450-4,0)))</f>
        <v/>
      </c>
      <c r="H2450" s="247" t="str">
        <f ca="1">IF(ISERROR($S2450),"",OFFSET('Smelter Reference List'!$G$4,$S2450-4,0))</f>
        <v/>
      </c>
      <c r="I2450" s="248" t="str">
        <f ca="1">IF(ISERROR($S2450),"",OFFSET('Smelter Reference List'!$H$4,$S2450-4,0))</f>
        <v/>
      </c>
      <c r="J2450" s="248" t="str">
        <f ca="1">IF(ISERROR($S2450),"",OFFSET('Smelter Reference List'!$I$4,$S2450-4,0))</f>
        <v/>
      </c>
      <c r="K2450" s="245"/>
      <c r="L2450" s="245"/>
      <c r="M2450" s="245"/>
      <c r="N2450" s="245"/>
      <c r="O2450" s="245"/>
      <c r="P2450" s="245"/>
      <c r="Q2450" s="246"/>
      <c r="R2450" s="233"/>
      <c r="S2450" s="234" t="e">
        <f>IF(C2450="",NA(),MATCH($B2450&amp;$C2450,'Smelter Reference List'!$J:$J,0))</f>
        <v>#N/A</v>
      </c>
      <c r="T2450" s="235"/>
      <c r="U2450" s="235">
        <f t="shared" ca="1" si="76"/>
        <v>0</v>
      </c>
      <c r="V2450" s="235"/>
      <c r="W2450" s="235"/>
      <c r="Y2450" s="228" t="str">
        <f t="shared" si="77"/>
        <v/>
      </c>
    </row>
    <row r="2451" spans="1:25" s="228" customFormat="1" ht="20.25">
      <c r="A2451" s="257"/>
      <c r="B2451" s="232" t="str">
        <f>IF(LEN(A2451)=0,"",INDEX('Smelter Reference List'!$A:$A,MATCH($A2451,'Smelter Reference List'!$E:$E,0)))</f>
        <v/>
      </c>
      <c r="C2451" s="297" t="str">
        <f>IF(LEN(A2451)=0,"",INDEX('Smelter Reference List'!$C:$C,MATCH($A2451,'Smelter Reference List'!$E:$E,0)))</f>
        <v/>
      </c>
      <c r="D2451" s="161" t="str">
        <f ca="1">IF(ISERROR($S2451),"",OFFSET('Smelter Reference List'!$C$4,$S2451-4,0)&amp;"")</f>
        <v/>
      </c>
      <c r="E2451" s="161" t="str">
        <f ca="1">IF(ISERROR($S2451),"",OFFSET('Smelter Reference List'!$D$4,$S2451-4,0)&amp;"")</f>
        <v/>
      </c>
      <c r="F2451" s="161" t="str">
        <f ca="1">IF(ISERROR($S2451),"",OFFSET('Smelter Reference List'!$E$4,$S2451-4,0))</f>
        <v/>
      </c>
      <c r="G2451" s="161" t="str">
        <f ca="1">IF(C2451=$U$4,"Enter smelter details", IF(ISERROR($S2451),"",OFFSET('Smelter Reference List'!$F$4,$S2451-4,0)))</f>
        <v/>
      </c>
      <c r="H2451" s="247" t="str">
        <f ca="1">IF(ISERROR($S2451),"",OFFSET('Smelter Reference List'!$G$4,$S2451-4,0))</f>
        <v/>
      </c>
      <c r="I2451" s="248" t="str">
        <f ca="1">IF(ISERROR($S2451),"",OFFSET('Smelter Reference List'!$H$4,$S2451-4,0))</f>
        <v/>
      </c>
      <c r="J2451" s="248" t="str">
        <f ca="1">IF(ISERROR($S2451),"",OFFSET('Smelter Reference List'!$I$4,$S2451-4,0))</f>
        <v/>
      </c>
      <c r="K2451" s="245"/>
      <c r="L2451" s="245"/>
      <c r="M2451" s="245"/>
      <c r="N2451" s="245"/>
      <c r="O2451" s="245"/>
      <c r="P2451" s="245"/>
      <c r="Q2451" s="246"/>
      <c r="R2451" s="233"/>
      <c r="S2451" s="234" t="e">
        <f>IF(C2451="",NA(),MATCH($B2451&amp;$C2451,'Smelter Reference List'!$J:$J,0))</f>
        <v>#N/A</v>
      </c>
      <c r="T2451" s="235"/>
      <c r="U2451" s="235">
        <f t="shared" ca="1" si="76"/>
        <v>0</v>
      </c>
      <c r="V2451" s="235"/>
      <c r="W2451" s="235"/>
      <c r="Y2451" s="228" t="str">
        <f t="shared" si="77"/>
        <v/>
      </c>
    </row>
    <row r="2452" spans="1:25" s="228" customFormat="1" ht="20.25">
      <c r="A2452" s="257"/>
      <c r="B2452" s="232" t="str">
        <f>IF(LEN(A2452)=0,"",INDEX('Smelter Reference List'!$A:$A,MATCH($A2452,'Smelter Reference List'!$E:$E,0)))</f>
        <v/>
      </c>
      <c r="C2452" s="297" t="str">
        <f>IF(LEN(A2452)=0,"",INDEX('Smelter Reference List'!$C:$C,MATCH($A2452,'Smelter Reference List'!$E:$E,0)))</f>
        <v/>
      </c>
      <c r="D2452" s="161" t="str">
        <f ca="1">IF(ISERROR($S2452),"",OFFSET('Smelter Reference List'!$C$4,$S2452-4,0)&amp;"")</f>
        <v/>
      </c>
      <c r="E2452" s="161" t="str">
        <f ca="1">IF(ISERROR($S2452),"",OFFSET('Smelter Reference List'!$D$4,$S2452-4,0)&amp;"")</f>
        <v/>
      </c>
      <c r="F2452" s="161" t="str">
        <f ca="1">IF(ISERROR($S2452),"",OFFSET('Smelter Reference List'!$E$4,$S2452-4,0))</f>
        <v/>
      </c>
      <c r="G2452" s="161" t="str">
        <f ca="1">IF(C2452=$U$4,"Enter smelter details", IF(ISERROR($S2452),"",OFFSET('Smelter Reference List'!$F$4,$S2452-4,0)))</f>
        <v/>
      </c>
      <c r="H2452" s="247" t="str">
        <f ca="1">IF(ISERROR($S2452),"",OFFSET('Smelter Reference List'!$G$4,$S2452-4,0))</f>
        <v/>
      </c>
      <c r="I2452" s="248" t="str">
        <f ca="1">IF(ISERROR($S2452),"",OFFSET('Smelter Reference List'!$H$4,$S2452-4,0))</f>
        <v/>
      </c>
      <c r="J2452" s="248" t="str">
        <f ca="1">IF(ISERROR($S2452),"",OFFSET('Smelter Reference List'!$I$4,$S2452-4,0))</f>
        <v/>
      </c>
      <c r="K2452" s="245"/>
      <c r="L2452" s="245"/>
      <c r="M2452" s="245"/>
      <c r="N2452" s="245"/>
      <c r="O2452" s="245"/>
      <c r="P2452" s="245"/>
      <c r="Q2452" s="246"/>
      <c r="R2452" s="233"/>
      <c r="S2452" s="234" t="e">
        <f>IF(C2452="",NA(),MATCH($B2452&amp;$C2452,'Smelter Reference List'!$J:$J,0))</f>
        <v>#N/A</v>
      </c>
      <c r="T2452" s="235"/>
      <c r="U2452" s="235">
        <f t="shared" ca="1" si="76"/>
        <v>0</v>
      </c>
      <c r="V2452" s="235"/>
      <c r="W2452" s="235"/>
      <c r="Y2452" s="228" t="str">
        <f t="shared" si="77"/>
        <v/>
      </c>
    </row>
    <row r="2453" spans="1:25" s="228" customFormat="1" ht="20.25">
      <c r="A2453" s="257"/>
      <c r="B2453" s="232" t="str">
        <f>IF(LEN(A2453)=0,"",INDEX('Smelter Reference List'!$A:$A,MATCH($A2453,'Smelter Reference List'!$E:$E,0)))</f>
        <v/>
      </c>
      <c r="C2453" s="297" t="str">
        <f>IF(LEN(A2453)=0,"",INDEX('Smelter Reference List'!$C:$C,MATCH($A2453,'Smelter Reference List'!$E:$E,0)))</f>
        <v/>
      </c>
      <c r="D2453" s="161" t="str">
        <f ca="1">IF(ISERROR($S2453),"",OFFSET('Smelter Reference List'!$C$4,$S2453-4,0)&amp;"")</f>
        <v/>
      </c>
      <c r="E2453" s="161" t="str">
        <f ca="1">IF(ISERROR($S2453),"",OFFSET('Smelter Reference List'!$D$4,$S2453-4,0)&amp;"")</f>
        <v/>
      </c>
      <c r="F2453" s="161" t="str">
        <f ca="1">IF(ISERROR($S2453),"",OFFSET('Smelter Reference List'!$E$4,$S2453-4,0))</f>
        <v/>
      </c>
      <c r="G2453" s="161" t="str">
        <f ca="1">IF(C2453=$U$4,"Enter smelter details", IF(ISERROR($S2453),"",OFFSET('Smelter Reference List'!$F$4,$S2453-4,0)))</f>
        <v/>
      </c>
      <c r="H2453" s="247" t="str">
        <f ca="1">IF(ISERROR($S2453),"",OFFSET('Smelter Reference List'!$G$4,$S2453-4,0))</f>
        <v/>
      </c>
      <c r="I2453" s="248" t="str">
        <f ca="1">IF(ISERROR($S2453),"",OFFSET('Smelter Reference List'!$H$4,$S2453-4,0))</f>
        <v/>
      </c>
      <c r="J2453" s="248" t="str">
        <f ca="1">IF(ISERROR($S2453),"",OFFSET('Smelter Reference List'!$I$4,$S2453-4,0))</f>
        <v/>
      </c>
      <c r="K2453" s="245"/>
      <c r="L2453" s="245"/>
      <c r="M2453" s="245"/>
      <c r="N2453" s="245"/>
      <c r="O2453" s="245"/>
      <c r="P2453" s="245"/>
      <c r="Q2453" s="246"/>
      <c r="R2453" s="233"/>
      <c r="S2453" s="234" t="e">
        <f>IF(C2453="",NA(),MATCH($B2453&amp;$C2453,'Smelter Reference List'!$J:$J,0))</f>
        <v>#N/A</v>
      </c>
      <c r="T2453" s="235"/>
      <c r="U2453" s="235">
        <f t="shared" ca="1" si="76"/>
        <v>0</v>
      </c>
      <c r="V2453" s="235"/>
      <c r="W2453" s="235"/>
      <c r="Y2453" s="228" t="str">
        <f t="shared" si="77"/>
        <v/>
      </c>
    </row>
    <row r="2454" spans="1:25" s="228" customFormat="1" ht="20.25">
      <c r="A2454" s="257"/>
      <c r="B2454" s="232" t="str">
        <f>IF(LEN(A2454)=0,"",INDEX('Smelter Reference List'!$A:$A,MATCH($A2454,'Smelter Reference List'!$E:$E,0)))</f>
        <v/>
      </c>
      <c r="C2454" s="297" t="str">
        <f>IF(LEN(A2454)=0,"",INDEX('Smelter Reference List'!$C:$C,MATCH($A2454,'Smelter Reference List'!$E:$E,0)))</f>
        <v/>
      </c>
      <c r="D2454" s="161" t="str">
        <f ca="1">IF(ISERROR($S2454),"",OFFSET('Smelter Reference List'!$C$4,$S2454-4,0)&amp;"")</f>
        <v/>
      </c>
      <c r="E2454" s="161" t="str">
        <f ca="1">IF(ISERROR($S2454),"",OFFSET('Smelter Reference List'!$D$4,$S2454-4,0)&amp;"")</f>
        <v/>
      </c>
      <c r="F2454" s="161" t="str">
        <f ca="1">IF(ISERROR($S2454),"",OFFSET('Smelter Reference List'!$E$4,$S2454-4,0))</f>
        <v/>
      </c>
      <c r="G2454" s="161" t="str">
        <f ca="1">IF(C2454=$U$4,"Enter smelter details", IF(ISERROR($S2454),"",OFFSET('Smelter Reference List'!$F$4,$S2454-4,0)))</f>
        <v/>
      </c>
      <c r="H2454" s="247" t="str">
        <f ca="1">IF(ISERROR($S2454),"",OFFSET('Smelter Reference List'!$G$4,$S2454-4,0))</f>
        <v/>
      </c>
      <c r="I2454" s="248" t="str">
        <f ca="1">IF(ISERROR($S2454),"",OFFSET('Smelter Reference List'!$H$4,$S2454-4,0))</f>
        <v/>
      </c>
      <c r="J2454" s="248" t="str">
        <f ca="1">IF(ISERROR($S2454),"",OFFSET('Smelter Reference List'!$I$4,$S2454-4,0))</f>
        <v/>
      </c>
      <c r="K2454" s="245"/>
      <c r="L2454" s="245"/>
      <c r="M2454" s="245"/>
      <c r="N2454" s="245"/>
      <c r="O2454" s="245"/>
      <c r="P2454" s="245"/>
      <c r="Q2454" s="246"/>
      <c r="R2454" s="233"/>
      <c r="S2454" s="234" t="e">
        <f>IF(C2454="",NA(),MATCH($B2454&amp;$C2454,'Smelter Reference List'!$J:$J,0))</f>
        <v>#N/A</v>
      </c>
      <c r="T2454" s="235"/>
      <c r="U2454" s="235">
        <f t="shared" ca="1" si="76"/>
        <v>0</v>
      </c>
      <c r="V2454" s="235"/>
      <c r="W2454" s="235"/>
      <c r="Y2454" s="228" t="str">
        <f t="shared" si="77"/>
        <v/>
      </c>
    </row>
    <row r="2455" spans="1:25" s="228" customFormat="1" ht="20.25">
      <c r="A2455" s="257"/>
      <c r="B2455" s="232" t="str">
        <f>IF(LEN(A2455)=0,"",INDEX('Smelter Reference List'!$A:$A,MATCH($A2455,'Smelter Reference List'!$E:$E,0)))</f>
        <v/>
      </c>
      <c r="C2455" s="297" t="str">
        <f>IF(LEN(A2455)=0,"",INDEX('Smelter Reference List'!$C:$C,MATCH($A2455,'Smelter Reference List'!$E:$E,0)))</f>
        <v/>
      </c>
      <c r="D2455" s="161" t="str">
        <f ca="1">IF(ISERROR($S2455),"",OFFSET('Smelter Reference List'!$C$4,$S2455-4,0)&amp;"")</f>
        <v/>
      </c>
      <c r="E2455" s="161" t="str">
        <f ca="1">IF(ISERROR($S2455),"",OFFSET('Smelter Reference List'!$D$4,$S2455-4,0)&amp;"")</f>
        <v/>
      </c>
      <c r="F2455" s="161" t="str">
        <f ca="1">IF(ISERROR($S2455),"",OFFSET('Smelter Reference List'!$E$4,$S2455-4,0))</f>
        <v/>
      </c>
      <c r="G2455" s="161" t="str">
        <f ca="1">IF(C2455=$U$4,"Enter smelter details", IF(ISERROR($S2455),"",OFFSET('Smelter Reference List'!$F$4,$S2455-4,0)))</f>
        <v/>
      </c>
      <c r="H2455" s="247" t="str">
        <f ca="1">IF(ISERROR($S2455),"",OFFSET('Smelter Reference List'!$G$4,$S2455-4,0))</f>
        <v/>
      </c>
      <c r="I2455" s="248" t="str">
        <f ca="1">IF(ISERROR($S2455),"",OFFSET('Smelter Reference List'!$H$4,$S2455-4,0))</f>
        <v/>
      </c>
      <c r="J2455" s="248" t="str">
        <f ca="1">IF(ISERROR($S2455),"",OFFSET('Smelter Reference List'!$I$4,$S2455-4,0))</f>
        <v/>
      </c>
      <c r="K2455" s="245"/>
      <c r="L2455" s="245"/>
      <c r="M2455" s="245"/>
      <c r="N2455" s="245"/>
      <c r="O2455" s="245"/>
      <c r="P2455" s="245"/>
      <c r="Q2455" s="246"/>
      <c r="R2455" s="233"/>
      <c r="S2455" s="234" t="e">
        <f>IF(C2455="",NA(),MATCH($B2455&amp;$C2455,'Smelter Reference List'!$J:$J,0))</f>
        <v>#N/A</v>
      </c>
      <c r="T2455" s="235"/>
      <c r="U2455" s="235">
        <f t="shared" ca="1" si="76"/>
        <v>0</v>
      </c>
      <c r="V2455" s="235"/>
      <c r="W2455" s="235"/>
      <c r="Y2455" s="228" t="str">
        <f t="shared" si="77"/>
        <v/>
      </c>
    </row>
    <row r="2456" spans="1:25" s="228" customFormat="1" ht="20.25">
      <c r="A2456" s="257"/>
      <c r="B2456" s="232" t="str">
        <f>IF(LEN(A2456)=0,"",INDEX('Smelter Reference List'!$A:$A,MATCH($A2456,'Smelter Reference List'!$E:$E,0)))</f>
        <v/>
      </c>
      <c r="C2456" s="297" t="str">
        <f>IF(LEN(A2456)=0,"",INDEX('Smelter Reference List'!$C:$C,MATCH($A2456,'Smelter Reference List'!$E:$E,0)))</f>
        <v/>
      </c>
      <c r="D2456" s="161" t="str">
        <f ca="1">IF(ISERROR($S2456),"",OFFSET('Smelter Reference List'!$C$4,$S2456-4,0)&amp;"")</f>
        <v/>
      </c>
      <c r="E2456" s="161" t="str">
        <f ca="1">IF(ISERROR($S2456),"",OFFSET('Smelter Reference List'!$D$4,$S2456-4,0)&amp;"")</f>
        <v/>
      </c>
      <c r="F2456" s="161" t="str">
        <f ca="1">IF(ISERROR($S2456),"",OFFSET('Smelter Reference List'!$E$4,$S2456-4,0))</f>
        <v/>
      </c>
      <c r="G2456" s="161" t="str">
        <f ca="1">IF(C2456=$U$4,"Enter smelter details", IF(ISERROR($S2456),"",OFFSET('Smelter Reference List'!$F$4,$S2456-4,0)))</f>
        <v/>
      </c>
      <c r="H2456" s="247" t="str">
        <f ca="1">IF(ISERROR($S2456),"",OFFSET('Smelter Reference List'!$G$4,$S2456-4,0))</f>
        <v/>
      </c>
      <c r="I2456" s="248" t="str">
        <f ca="1">IF(ISERROR($S2456),"",OFFSET('Smelter Reference List'!$H$4,$S2456-4,0))</f>
        <v/>
      </c>
      <c r="J2456" s="248" t="str">
        <f ca="1">IF(ISERROR($S2456),"",OFFSET('Smelter Reference List'!$I$4,$S2456-4,0))</f>
        <v/>
      </c>
      <c r="K2456" s="245"/>
      <c r="L2456" s="245"/>
      <c r="M2456" s="245"/>
      <c r="N2456" s="245"/>
      <c r="O2456" s="245"/>
      <c r="P2456" s="245"/>
      <c r="Q2456" s="246"/>
      <c r="R2456" s="233"/>
      <c r="S2456" s="234" t="e">
        <f>IF(C2456="",NA(),MATCH($B2456&amp;$C2456,'Smelter Reference List'!$J:$J,0))</f>
        <v>#N/A</v>
      </c>
      <c r="T2456" s="235"/>
      <c r="U2456" s="235">
        <f t="shared" ca="1" si="76"/>
        <v>0</v>
      </c>
      <c r="V2456" s="235"/>
      <c r="W2456" s="235"/>
      <c r="Y2456" s="228" t="str">
        <f t="shared" si="77"/>
        <v/>
      </c>
    </row>
    <row r="2457" spans="1:25" s="228" customFormat="1" ht="20.25">
      <c r="A2457" s="257"/>
      <c r="B2457" s="232" t="str">
        <f>IF(LEN(A2457)=0,"",INDEX('Smelter Reference List'!$A:$A,MATCH($A2457,'Smelter Reference List'!$E:$E,0)))</f>
        <v/>
      </c>
      <c r="C2457" s="297" t="str">
        <f>IF(LEN(A2457)=0,"",INDEX('Smelter Reference List'!$C:$C,MATCH($A2457,'Smelter Reference List'!$E:$E,0)))</f>
        <v/>
      </c>
      <c r="D2457" s="161" t="str">
        <f ca="1">IF(ISERROR($S2457),"",OFFSET('Smelter Reference List'!$C$4,$S2457-4,0)&amp;"")</f>
        <v/>
      </c>
      <c r="E2457" s="161" t="str">
        <f ca="1">IF(ISERROR($S2457),"",OFFSET('Smelter Reference List'!$D$4,$S2457-4,0)&amp;"")</f>
        <v/>
      </c>
      <c r="F2457" s="161" t="str">
        <f ca="1">IF(ISERROR($S2457),"",OFFSET('Smelter Reference List'!$E$4,$S2457-4,0))</f>
        <v/>
      </c>
      <c r="G2457" s="161" t="str">
        <f ca="1">IF(C2457=$U$4,"Enter smelter details", IF(ISERROR($S2457),"",OFFSET('Smelter Reference List'!$F$4,$S2457-4,0)))</f>
        <v/>
      </c>
      <c r="H2457" s="247" t="str">
        <f ca="1">IF(ISERROR($S2457),"",OFFSET('Smelter Reference List'!$G$4,$S2457-4,0))</f>
        <v/>
      </c>
      <c r="I2457" s="248" t="str">
        <f ca="1">IF(ISERROR($S2457),"",OFFSET('Smelter Reference List'!$H$4,$S2457-4,0))</f>
        <v/>
      </c>
      <c r="J2457" s="248" t="str">
        <f ca="1">IF(ISERROR($S2457),"",OFFSET('Smelter Reference List'!$I$4,$S2457-4,0))</f>
        <v/>
      </c>
      <c r="K2457" s="245"/>
      <c r="L2457" s="245"/>
      <c r="M2457" s="245"/>
      <c r="N2457" s="245"/>
      <c r="O2457" s="245"/>
      <c r="P2457" s="245"/>
      <c r="Q2457" s="246"/>
      <c r="R2457" s="233"/>
      <c r="S2457" s="234" t="e">
        <f>IF(C2457="",NA(),MATCH($B2457&amp;$C2457,'Smelter Reference List'!$J:$J,0))</f>
        <v>#N/A</v>
      </c>
      <c r="T2457" s="235"/>
      <c r="U2457" s="235">
        <f t="shared" ca="1" si="76"/>
        <v>0</v>
      </c>
      <c r="V2457" s="235"/>
      <c r="W2457" s="235"/>
      <c r="Y2457" s="228" t="str">
        <f t="shared" si="77"/>
        <v/>
      </c>
    </row>
    <row r="2458" spans="1:25" s="228" customFormat="1" ht="20.25">
      <c r="A2458" s="257"/>
      <c r="B2458" s="232" t="str">
        <f>IF(LEN(A2458)=0,"",INDEX('Smelter Reference List'!$A:$A,MATCH($A2458,'Smelter Reference List'!$E:$E,0)))</f>
        <v/>
      </c>
      <c r="C2458" s="297" t="str">
        <f>IF(LEN(A2458)=0,"",INDEX('Smelter Reference List'!$C:$C,MATCH($A2458,'Smelter Reference List'!$E:$E,0)))</f>
        <v/>
      </c>
      <c r="D2458" s="161" t="str">
        <f ca="1">IF(ISERROR($S2458),"",OFFSET('Smelter Reference List'!$C$4,$S2458-4,0)&amp;"")</f>
        <v/>
      </c>
      <c r="E2458" s="161" t="str">
        <f ca="1">IF(ISERROR($S2458),"",OFFSET('Smelter Reference List'!$D$4,$S2458-4,0)&amp;"")</f>
        <v/>
      </c>
      <c r="F2458" s="161" t="str">
        <f ca="1">IF(ISERROR($S2458),"",OFFSET('Smelter Reference List'!$E$4,$S2458-4,0))</f>
        <v/>
      </c>
      <c r="G2458" s="161" t="str">
        <f ca="1">IF(C2458=$U$4,"Enter smelter details", IF(ISERROR($S2458),"",OFFSET('Smelter Reference List'!$F$4,$S2458-4,0)))</f>
        <v/>
      </c>
      <c r="H2458" s="247" t="str">
        <f ca="1">IF(ISERROR($S2458),"",OFFSET('Smelter Reference List'!$G$4,$S2458-4,0))</f>
        <v/>
      </c>
      <c r="I2458" s="248" t="str">
        <f ca="1">IF(ISERROR($S2458),"",OFFSET('Smelter Reference List'!$H$4,$S2458-4,0))</f>
        <v/>
      </c>
      <c r="J2458" s="248" t="str">
        <f ca="1">IF(ISERROR($S2458),"",OFFSET('Smelter Reference List'!$I$4,$S2458-4,0))</f>
        <v/>
      </c>
      <c r="K2458" s="245"/>
      <c r="L2458" s="245"/>
      <c r="M2458" s="245"/>
      <c r="N2458" s="245"/>
      <c r="O2458" s="245"/>
      <c r="P2458" s="245"/>
      <c r="Q2458" s="246"/>
      <c r="R2458" s="233"/>
      <c r="S2458" s="234" t="e">
        <f>IF(C2458="",NA(),MATCH($B2458&amp;$C2458,'Smelter Reference List'!$J:$J,0))</f>
        <v>#N/A</v>
      </c>
      <c r="T2458" s="235"/>
      <c r="U2458" s="235">
        <f t="shared" ca="1" si="76"/>
        <v>0</v>
      </c>
      <c r="V2458" s="235"/>
      <c r="W2458" s="235"/>
      <c r="Y2458" s="228" t="str">
        <f t="shared" si="77"/>
        <v/>
      </c>
    </row>
    <row r="2459" spans="1:25" s="228" customFormat="1" ht="20.25">
      <c r="A2459" s="257"/>
      <c r="B2459" s="232" t="str">
        <f>IF(LEN(A2459)=0,"",INDEX('Smelter Reference List'!$A:$A,MATCH($A2459,'Smelter Reference List'!$E:$E,0)))</f>
        <v/>
      </c>
      <c r="C2459" s="297" t="str">
        <f>IF(LEN(A2459)=0,"",INDEX('Smelter Reference List'!$C:$C,MATCH($A2459,'Smelter Reference List'!$E:$E,0)))</f>
        <v/>
      </c>
      <c r="D2459" s="161" t="str">
        <f ca="1">IF(ISERROR($S2459),"",OFFSET('Smelter Reference List'!$C$4,$S2459-4,0)&amp;"")</f>
        <v/>
      </c>
      <c r="E2459" s="161" t="str">
        <f ca="1">IF(ISERROR($S2459),"",OFFSET('Smelter Reference List'!$D$4,$S2459-4,0)&amp;"")</f>
        <v/>
      </c>
      <c r="F2459" s="161" t="str">
        <f ca="1">IF(ISERROR($S2459),"",OFFSET('Smelter Reference List'!$E$4,$S2459-4,0))</f>
        <v/>
      </c>
      <c r="G2459" s="161" t="str">
        <f ca="1">IF(C2459=$U$4,"Enter smelter details", IF(ISERROR($S2459),"",OFFSET('Smelter Reference List'!$F$4,$S2459-4,0)))</f>
        <v/>
      </c>
      <c r="H2459" s="247" t="str">
        <f ca="1">IF(ISERROR($S2459),"",OFFSET('Smelter Reference List'!$G$4,$S2459-4,0))</f>
        <v/>
      </c>
      <c r="I2459" s="248" t="str">
        <f ca="1">IF(ISERROR($S2459),"",OFFSET('Smelter Reference List'!$H$4,$S2459-4,0))</f>
        <v/>
      </c>
      <c r="J2459" s="248" t="str">
        <f ca="1">IF(ISERROR($S2459),"",OFFSET('Smelter Reference List'!$I$4,$S2459-4,0))</f>
        <v/>
      </c>
      <c r="K2459" s="245"/>
      <c r="L2459" s="245"/>
      <c r="M2459" s="245"/>
      <c r="N2459" s="245"/>
      <c r="O2459" s="245"/>
      <c r="P2459" s="245"/>
      <c r="Q2459" s="246"/>
      <c r="R2459" s="233"/>
      <c r="S2459" s="234" t="e">
        <f>IF(C2459="",NA(),MATCH($B2459&amp;$C2459,'Smelter Reference List'!$J:$J,0))</f>
        <v>#N/A</v>
      </c>
      <c r="T2459" s="235"/>
      <c r="U2459" s="235">
        <f t="shared" ca="1" si="76"/>
        <v>0</v>
      </c>
      <c r="V2459" s="235"/>
      <c r="W2459" s="235"/>
      <c r="Y2459" s="228" t="str">
        <f t="shared" si="77"/>
        <v/>
      </c>
    </row>
    <row r="2460" spans="1:25" s="228" customFormat="1" ht="20.25">
      <c r="A2460" s="257"/>
      <c r="B2460" s="232" t="str">
        <f>IF(LEN(A2460)=0,"",INDEX('Smelter Reference List'!$A:$A,MATCH($A2460,'Smelter Reference List'!$E:$E,0)))</f>
        <v/>
      </c>
      <c r="C2460" s="297" t="str">
        <f>IF(LEN(A2460)=0,"",INDEX('Smelter Reference List'!$C:$C,MATCH($A2460,'Smelter Reference List'!$E:$E,0)))</f>
        <v/>
      </c>
      <c r="D2460" s="161" t="str">
        <f ca="1">IF(ISERROR($S2460),"",OFFSET('Smelter Reference List'!$C$4,$S2460-4,0)&amp;"")</f>
        <v/>
      </c>
      <c r="E2460" s="161" t="str">
        <f ca="1">IF(ISERROR($S2460),"",OFFSET('Smelter Reference List'!$D$4,$S2460-4,0)&amp;"")</f>
        <v/>
      </c>
      <c r="F2460" s="161" t="str">
        <f ca="1">IF(ISERROR($S2460),"",OFFSET('Smelter Reference List'!$E$4,$S2460-4,0))</f>
        <v/>
      </c>
      <c r="G2460" s="161" t="str">
        <f ca="1">IF(C2460=$U$4,"Enter smelter details", IF(ISERROR($S2460),"",OFFSET('Smelter Reference List'!$F$4,$S2460-4,0)))</f>
        <v/>
      </c>
      <c r="H2460" s="247" t="str">
        <f ca="1">IF(ISERROR($S2460),"",OFFSET('Smelter Reference List'!$G$4,$S2460-4,0))</f>
        <v/>
      </c>
      <c r="I2460" s="248" t="str">
        <f ca="1">IF(ISERROR($S2460),"",OFFSET('Smelter Reference List'!$H$4,$S2460-4,0))</f>
        <v/>
      </c>
      <c r="J2460" s="248" t="str">
        <f ca="1">IF(ISERROR($S2460),"",OFFSET('Smelter Reference List'!$I$4,$S2460-4,0))</f>
        <v/>
      </c>
      <c r="K2460" s="245"/>
      <c r="L2460" s="245"/>
      <c r="M2460" s="245"/>
      <c r="N2460" s="245"/>
      <c r="O2460" s="245"/>
      <c r="P2460" s="245"/>
      <c r="Q2460" s="246"/>
      <c r="R2460" s="233"/>
      <c r="S2460" s="234" t="e">
        <f>IF(C2460="",NA(),MATCH($B2460&amp;$C2460,'Smelter Reference List'!$J:$J,0))</f>
        <v>#N/A</v>
      </c>
      <c r="T2460" s="235"/>
      <c r="U2460" s="235">
        <f t="shared" ca="1" si="76"/>
        <v>0</v>
      </c>
      <c r="V2460" s="235"/>
      <c r="W2460" s="235"/>
      <c r="Y2460" s="228" t="str">
        <f t="shared" si="77"/>
        <v/>
      </c>
    </row>
    <row r="2461" spans="1:25" s="228" customFormat="1" ht="20.25">
      <c r="A2461" s="257"/>
      <c r="B2461" s="232" t="str">
        <f>IF(LEN(A2461)=0,"",INDEX('Smelter Reference List'!$A:$A,MATCH($A2461,'Smelter Reference List'!$E:$E,0)))</f>
        <v/>
      </c>
      <c r="C2461" s="297" t="str">
        <f>IF(LEN(A2461)=0,"",INDEX('Smelter Reference List'!$C:$C,MATCH($A2461,'Smelter Reference List'!$E:$E,0)))</f>
        <v/>
      </c>
      <c r="D2461" s="161" t="str">
        <f ca="1">IF(ISERROR($S2461),"",OFFSET('Smelter Reference List'!$C$4,$S2461-4,0)&amp;"")</f>
        <v/>
      </c>
      <c r="E2461" s="161" t="str">
        <f ca="1">IF(ISERROR($S2461),"",OFFSET('Smelter Reference List'!$D$4,$S2461-4,0)&amp;"")</f>
        <v/>
      </c>
      <c r="F2461" s="161" t="str">
        <f ca="1">IF(ISERROR($S2461),"",OFFSET('Smelter Reference List'!$E$4,$S2461-4,0))</f>
        <v/>
      </c>
      <c r="G2461" s="161" t="str">
        <f ca="1">IF(C2461=$U$4,"Enter smelter details", IF(ISERROR($S2461),"",OFFSET('Smelter Reference List'!$F$4,$S2461-4,0)))</f>
        <v/>
      </c>
      <c r="H2461" s="247" t="str">
        <f ca="1">IF(ISERROR($S2461),"",OFFSET('Smelter Reference List'!$G$4,$S2461-4,0))</f>
        <v/>
      </c>
      <c r="I2461" s="248" t="str">
        <f ca="1">IF(ISERROR($S2461),"",OFFSET('Smelter Reference List'!$H$4,$S2461-4,0))</f>
        <v/>
      </c>
      <c r="J2461" s="248" t="str">
        <f ca="1">IF(ISERROR($S2461),"",OFFSET('Smelter Reference List'!$I$4,$S2461-4,0))</f>
        <v/>
      </c>
      <c r="K2461" s="245"/>
      <c r="L2461" s="245"/>
      <c r="M2461" s="245"/>
      <c r="N2461" s="245"/>
      <c r="O2461" s="245"/>
      <c r="P2461" s="245"/>
      <c r="Q2461" s="246"/>
      <c r="R2461" s="233"/>
      <c r="S2461" s="234" t="e">
        <f>IF(C2461="",NA(),MATCH($B2461&amp;$C2461,'Smelter Reference List'!$J:$J,0))</f>
        <v>#N/A</v>
      </c>
      <c r="T2461" s="235"/>
      <c r="U2461" s="235">
        <f t="shared" ca="1" si="76"/>
        <v>0</v>
      </c>
      <c r="V2461" s="235"/>
      <c r="W2461" s="235"/>
      <c r="Y2461" s="228" t="str">
        <f t="shared" si="77"/>
        <v/>
      </c>
    </row>
    <row r="2462" spans="1:25" s="228" customFormat="1" ht="20.25">
      <c r="A2462" s="257"/>
      <c r="B2462" s="232" t="str">
        <f>IF(LEN(A2462)=0,"",INDEX('Smelter Reference List'!$A:$A,MATCH($A2462,'Smelter Reference List'!$E:$E,0)))</f>
        <v/>
      </c>
      <c r="C2462" s="297" t="str">
        <f>IF(LEN(A2462)=0,"",INDEX('Smelter Reference List'!$C:$C,MATCH($A2462,'Smelter Reference List'!$E:$E,0)))</f>
        <v/>
      </c>
      <c r="D2462" s="161" t="str">
        <f ca="1">IF(ISERROR($S2462),"",OFFSET('Smelter Reference List'!$C$4,$S2462-4,0)&amp;"")</f>
        <v/>
      </c>
      <c r="E2462" s="161" t="str">
        <f ca="1">IF(ISERROR($S2462),"",OFFSET('Smelter Reference List'!$D$4,$S2462-4,0)&amp;"")</f>
        <v/>
      </c>
      <c r="F2462" s="161" t="str">
        <f ca="1">IF(ISERROR($S2462),"",OFFSET('Smelter Reference List'!$E$4,$S2462-4,0))</f>
        <v/>
      </c>
      <c r="G2462" s="161" t="str">
        <f ca="1">IF(C2462=$U$4,"Enter smelter details", IF(ISERROR($S2462),"",OFFSET('Smelter Reference List'!$F$4,$S2462-4,0)))</f>
        <v/>
      </c>
      <c r="H2462" s="247" t="str">
        <f ca="1">IF(ISERROR($S2462),"",OFFSET('Smelter Reference List'!$G$4,$S2462-4,0))</f>
        <v/>
      </c>
      <c r="I2462" s="248" t="str">
        <f ca="1">IF(ISERROR($S2462),"",OFFSET('Smelter Reference List'!$H$4,$S2462-4,0))</f>
        <v/>
      </c>
      <c r="J2462" s="248" t="str">
        <f ca="1">IF(ISERROR($S2462),"",OFFSET('Smelter Reference List'!$I$4,$S2462-4,0))</f>
        <v/>
      </c>
      <c r="K2462" s="245"/>
      <c r="L2462" s="245"/>
      <c r="M2462" s="245"/>
      <c r="N2462" s="245"/>
      <c r="O2462" s="245"/>
      <c r="P2462" s="245"/>
      <c r="Q2462" s="246"/>
      <c r="R2462" s="233"/>
      <c r="S2462" s="234" t="e">
        <f>IF(C2462="",NA(),MATCH($B2462&amp;$C2462,'Smelter Reference List'!$J:$J,0))</f>
        <v>#N/A</v>
      </c>
      <c r="T2462" s="235"/>
      <c r="U2462" s="235">
        <f t="shared" ca="1" si="76"/>
        <v>0</v>
      </c>
      <c r="V2462" s="235"/>
      <c r="W2462" s="235"/>
      <c r="Y2462" s="228" t="str">
        <f t="shared" si="77"/>
        <v/>
      </c>
    </row>
    <row r="2463" spans="1:25" s="228" customFormat="1" ht="20.25">
      <c r="A2463" s="257"/>
      <c r="B2463" s="232" t="str">
        <f>IF(LEN(A2463)=0,"",INDEX('Smelter Reference List'!$A:$A,MATCH($A2463,'Smelter Reference List'!$E:$E,0)))</f>
        <v/>
      </c>
      <c r="C2463" s="297" t="str">
        <f>IF(LEN(A2463)=0,"",INDEX('Smelter Reference List'!$C:$C,MATCH($A2463,'Smelter Reference List'!$E:$E,0)))</f>
        <v/>
      </c>
      <c r="D2463" s="161" t="str">
        <f ca="1">IF(ISERROR($S2463),"",OFFSET('Smelter Reference List'!$C$4,$S2463-4,0)&amp;"")</f>
        <v/>
      </c>
      <c r="E2463" s="161" t="str">
        <f ca="1">IF(ISERROR($S2463),"",OFFSET('Smelter Reference List'!$D$4,$S2463-4,0)&amp;"")</f>
        <v/>
      </c>
      <c r="F2463" s="161" t="str">
        <f ca="1">IF(ISERROR($S2463),"",OFFSET('Smelter Reference List'!$E$4,$S2463-4,0))</f>
        <v/>
      </c>
      <c r="G2463" s="161" t="str">
        <f ca="1">IF(C2463=$U$4,"Enter smelter details", IF(ISERROR($S2463),"",OFFSET('Smelter Reference List'!$F$4,$S2463-4,0)))</f>
        <v/>
      </c>
      <c r="H2463" s="247" t="str">
        <f ca="1">IF(ISERROR($S2463),"",OFFSET('Smelter Reference List'!$G$4,$S2463-4,0))</f>
        <v/>
      </c>
      <c r="I2463" s="248" t="str">
        <f ca="1">IF(ISERROR($S2463),"",OFFSET('Smelter Reference List'!$H$4,$S2463-4,0))</f>
        <v/>
      </c>
      <c r="J2463" s="248" t="str">
        <f ca="1">IF(ISERROR($S2463),"",OFFSET('Smelter Reference List'!$I$4,$S2463-4,0))</f>
        <v/>
      </c>
      <c r="K2463" s="245"/>
      <c r="L2463" s="245"/>
      <c r="M2463" s="245"/>
      <c r="N2463" s="245"/>
      <c r="O2463" s="245"/>
      <c r="P2463" s="245"/>
      <c r="Q2463" s="246"/>
      <c r="R2463" s="233"/>
      <c r="S2463" s="234" t="e">
        <f>IF(C2463="",NA(),MATCH($B2463&amp;$C2463,'Smelter Reference List'!$J:$J,0))</f>
        <v>#N/A</v>
      </c>
      <c r="T2463" s="235"/>
      <c r="U2463" s="235">
        <f t="shared" ca="1" si="76"/>
        <v>0</v>
      </c>
      <c r="V2463" s="235"/>
      <c r="W2463" s="235"/>
      <c r="Y2463" s="228" t="str">
        <f t="shared" si="77"/>
        <v/>
      </c>
    </row>
    <row r="2464" spans="1:25" s="228" customFormat="1" ht="20.25">
      <c r="A2464" s="257"/>
      <c r="B2464" s="232" t="str">
        <f>IF(LEN(A2464)=0,"",INDEX('Smelter Reference List'!$A:$A,MATCH($A2464,'Smelter Reference List'!$E:$E,0)))</f>
        <v/>
      </c>
      <c r="C2464" s="297" t="str">
        <f>IF(LEN(A2464)=0,"",INDEX('Smelter Reference List'!$C:$C,MATCH($A2464,'Smelter Reference List'!$E:$E,0)))</f>
        <v/>
      </c>
      <c r="D2464" s="161" t="str">
        <f ca="1">IF(ISERROR($S2464),"",OFFSET('Smelter Reference List'!$C$4,$S2464-4,0)&amp;"")</f>
        <v/>
      </c>
      <c r="E2464" s="161" t="str">
        <f ca="1">IF(ISERROR($S2464),"",OFFSET('Smelter Reference List'!$D$4,$S2464-4,0)&amp;"")</f>
        <v/>
      </c>
      <c r="F2464" s="161" t="str">
        <f ca="1">IF(ISERROR($S2464),"",OFFSET('Smelter Reference List'!$E$4,$S2464-4,0))</f>
        <v/>
      </c>
      <c r="G2464" s="161" t="str">
        <f ca="1">IF(C2464=$U$4,"Enter smelter details", IF(ISERROR($S2464),"",OFFSET('Smelter Reference List'!$F$4,$S2464-4,0)))</f>
        <v/>
      </c>
      <c r="H2464" s="247" t="str">
        <f ca="1">IF(ISERROR($S2464),"",OFFSET('Smelter Reference List'!$G$4,$S2464-4,0))</f>
        <v/>
      </c>
      <c r="I2464" s="248" t="str">
        <f ca="1">IF(ISERROR($S2464),"",OFFSET('Smelter Reference List'!$H$4,$S2464-4,0))</f>
        <v/>
      </c>
      <c r="J2464" s="248" t="str">
        <f ca="1">IF(ISERROR($S2464),"",OFFSET('Smelter Reference List'!$I$4,$S2464-4,0))</f>
        <v/>
      </c>
      <c r="K2464" s="245"/>
      <c r="L2464" s="245"/>
      <c r="M2464" s="245"/>
      <c r="N2464" s="245"/>
      <c r="O2464" s="245"/>
      <c r="P2464" s="245"/>
      <c r="Q2464" s="246"/>
      <c r="R2464" s="233"/>
      <c r="S2464" s="234" t="e">
        <f>IF(C2464="",NA(),MATCH($B2464&amp;$C2464,'Smelter Reference List'!$J:$J,0))</f>
        <v>#N/A</v>
      </c>
      <c r="T2464" s="235"/>
      <c r="U2464" s="235">
        <f t="shared" ca="1" si="76"/>
        <v>0</v>
      </c>
      <c r="V2464" s="235"/>
      <c r="W2464" s="235"/>
      <c r="Y2464" s="228" t="str">
        <f t="shared" si="77"/>
        <v/>
      </c>
    </row>
    <row r="2465" spans="1:25" s="228" customFormat="1" ht="20.25">
      <c r="A2465" s="257"/>
      <c r="B2465" s="232" t="str">
        <f>IF(LEN(A2465)=0,"",INDEX('Smelter Reference List'!$A:$A,MATCH($A2465,'Smelter Reference List'!$E:$E,0)))</f>
        <v/>
      </c>
      <c r="C2465" s="297" t="str">
        <f>IF(LEN(A2465)=0,"",INDEX('Smelter Reference List'!$C:$C,MATCH($A2465,'Smelter Reference List'!$E:$E,0)))</f>
        <v/>
      </c>
      <c r="D2465" s="161" t="str">
        <f ca="1">IF(ISERROR($S2465),"",OFFSET('Smelter Reference List'!$C$4,$S2465-4,0)&amp;"")</f>
        <v/>
      </c>
      <c r="E2465" s="161" t="str">
        <f ca="1">IF(ISERROR($S2465),"",OFFSET('Smelter Reference List'!$D$4,$S2465-4,0)&amp;"")</f>
        <v/>
      </c>
      <c r="F2465" s="161" t="str">
        <f ca="1">IF(ISERROR($S2465),"",OFFSET('Smelter Reference List'!$E$4,$S2465-4,0))</f>
        <v/>
      </c>
      <c r="G2465" s="161" t="str">
        <f ca="1">IF(C2465=$U$4,"Enter smelter details", IF(ISERROR($S2465),"",OFFSET('Smelter Reference List'!$F$4,$S2465-4,0)))</f>
        <v/>
      </c>
      <c r="H2465" s="247" t="str">
        <f ca="1">IF(ISERROR($S2465),"",OFFSET('Smelter Reference List'!$G$4,$S2465-4,0))</f>
        <v/>
      </c>
      <c r="I2465" s="248" t="str">
        <f ca="1">IF(ISERROR($S2465),"",OFFSET('Smelter Reference List'!$H$4,$S2465-4,0))</f>
        <v/>
      </c>
      <c r="J2465" s="248" t="str">
        <f ca="1">IF(ISERROR($S2465),"",OFFSET('Smelter Reference List'!$I$4,$S2465-4,0))</f>
        <v/>
      </c>
      <c r="K2465" s="245"/>
      <c r="L2465" s="245"/>
      <c r="M2465" s="245"/>
      <c r="N2465" s="245"/>
      <c r="O2465" s="245"/>
      <c r="P2465" s="245"/>
      <c r="Q2465" s="246"/>
      <c r="R2465" s="233"/>
      <c r="S2465" s="234" t="e">
        <f>IF(C2465="",NA(),MATCH($B2465&amp;$C2465,'Smelter Reference List'!$J:$J,0))</f>
        <v>#N/A</v>
      </c>
      <c r="T2465" s="235"/>
      <c r="U2465" s="235">
        <f t="shared" ca="1" si="76"/>
        <v>0</v>
      </c>
      <c r="V2465" s="235"/>
      <c r="W2465" s="235"/>
      <c r="Y2465" s="228" t="str">
        <f t="shared" si="77"/>
        <v/>
      </c>
    </row>
    <row r="2466" spans="1:25" s="228" customFormat="1" ht="20.25">
      <c r="A2466" s="257"/>
      <c r="B2466" s="232" t="str">
        <f>IF(LEN(A2466)=0,"",INDEX('Smelter Reference List'!$A:$A,MATCH($A2466,'Smelter Reference List'!$E:$E,0)))</f>
        <v/>
      </c>
      <c r="C2466" s="297" t="str">
        <f>IF(LEN(A2466)=0,"",INDEX('Smelter Reference List'!$C:$C,MATCH($A2466,'Smelter Reference List'!$E:$E,0)))</f>
        <v/>
      </c>
      <c r="D2466" s="161" t="str">
        <f ca="1">IF(ISERROR($S2466),"",OFFSET('Smelter Reference List'!$C$4,$S2466-4,0)&amp;"")</f>
        <v/>
      </c>
      <c r="E2466" s="161" t="str">
        <f ca="1">IF(ISERROR($S2466),"",OFFSET('Smelter Reference List'!$D$4,$S2466-4,0)&amp;"")</f>
        <v/>
      </c>
      <c r="F2466" s="161" t="str">
        <f ca="1">IF(ISERROR($S2466),"",OFFSET('Smelter Reference List'!$E$4,$S2466-4,0))</f>
        <v/>
      </c>
      <c r="G2466" s="161" t="str">
        <f ca="1">IF(C2466=$U$4,"Enter smelter details", IF(ISERROR($S2466),"",OFFSET('Smelter Reference List'!$F$4,$S2466-4,0)))</f>
        <v/>
      </c>
      <c r="H2466" s="247" t="str">
        <f ca="1">IF(ISERROR($S2466),"",OFFSET('Smelter Reference List'!$G$4,$S2466-4,0))</f>
        <v/>
      </c>
      <c r="I2466" s="248" t="str">
        <f ca="1">IF(ISERROR($S2466),"",OFFSET('Smelter Reference List'!$H$4,$S2466-4,0))</f>
        <v/>
      </c>
      <c r="J2466" s="248" t="str">
        <f ca="1">IF(ISERROR($S2466),"",OFFSET('Smelter Reference List'!$I$4,$S2466-4,0))</f>
        <v/>
      </c>
      <c r="K2466" s="245"/>
      <c r="L2466" s="245"/>
      <c r="M2466" s="245"/>
      <c r="N2466" s="245"/>
      <c r="O2466" s="245"/>
      <c r="P2466" s="245"/>
      <c r="Q2466" s="246"/>
      <c r="R2466" s="233"/>
      <c r="S2466" s="234" t="e">
        <f>IF(C2466="",NA(),MATCH($B2466&amp;$C2466,'Smelter Reference List'!$J:$J,0))</f>
        <v>#N/A</v>
      </c>
      <c r="T2466" s="235"/>
      <c r="U2466" s="235">
        <f t="shared" ca="1" si="76"/>
        <v>0</v>
      </c>
      <c r="V2466" s="235"/>
      <c r="W2466" s="235"/>
      <c r="Y2466" s="228" t="str">
        <f t="shared" si="77"/>
        <v/>
      </c>
    </row>
    <row r="2467" spans="1:25" s="228" customFormat="1" ht="20.25">
      <c r="A2467" s="257"/>
      <c r="B2467" s="232" t="str">
        <f>IF(LEN(A2467)=0,"",INDEX('Smelter Reference List'!$A:$A,MATCH($A2467,'Smelter Reference List'!$E:$E,0)))</f>
        <v/>
      </c>
      <c r="C2467" s="297" t="str">
        <f>IF(LEN(A2467)=0,"",INDEX('Smelter Reference List'!$C:$C,MATCH($A2467,'Smelter Reference List'!$E:$E,0)))</f>
        <v/>
      </c>
      <c r="D2467" s="161" t="str">
        <f ca="1">IF(ISERROR($S2467),"",OFFSET('Smelter Reference List'!$C$4,$S2467-4,0)&amp;"")</f>
        <v/>
      </c>
      <c r="E2467" s="161" t="str">
        <f ca="1">IF(ISERROR($S2467),"",OFFSET('Smelter Reference List'!$D$4,$S2467-4,0)&amp;"")</f>
        <v/>
      </c>
      <c r="F2467" s="161" t="str">
        <f ca="1">IF(ISERROR($S2467),"",OFFSET('Smelter Reference List'!$E$4,$S2467-4,0))</f>
        <v/>
      </c>
      <c r="G2467" s="161" t="str">
        <f ca="1">IF(C2467=$U$4,"Enter smelter details", IF(ISERROR($S2467),"",OFFSET('Smelter Reference List'!$F$4,$S2467-4,0)))</f>
        <v/>
      </c>
      <c r="H2467" s="247" t="str">
        <f ca="1">IF(ISERROR($S2467),"",OFFSET('Smelter Reference List'!$G$4,$S2467-4,0))</f>
        <v/>
      </c>
      <c r="I2467" s="248" t="str">
        <f ca="1">IF(ISERROR($S2467),"",OFFSET('Smelter Reference List'!$H$4,$S2467-4,0))</f>
        <v/>
      </c>
      <c r="J2467" s="248" t="str">
        <f ca="1">IF(ISERROR($S2467),"",OFFSET('Smelter Reference List'!$I$4,$S2467-4,0))</f>
        <v/>
      </c>
      <c r="K2467" s="245"/>
      <c r="L2467" s="245"/>
      <c r="M2467" s="245"/>
      <c r="N2467" s="245"/>
      <c r="O2467" s="245"/>
      <c r="P2467" s="245"/>
      <c r="Q2467" s="246"/>
      <c r="R2467" s="233"/>
      <c r="S2467" s="234" t="e">
        <f>IF(C2467="",NA(),MATCH($B2467&amp;$C2467,'Smelter Reference List'!$J:$J,0))</f>
        <v>#N/A</v>
      </c>
      <c r="T2467" s="235"/>
      <c r="U2467" s="235">
        <f t="shared" ca="1" si="76"/>
        <v>0</v>
      </c>
      <c r="V2467" s="235"/>
      <c r="W2467" s="235"/>
      <c r="Y2467" s="228" t="str">
        <f t="shared" si="77"/>
        <v/>
      </c>
    </row>
    <row r="2468" spans="1:25" s="228" customFormat="1" ht="20.25">
      <c r="A2468" s="257"/>
      <c r="B2468" s="232" t="str">
        <f>IF(LEN(A2468)=0,"",INDEX('Smelter Reference List'!$A:$A,MATCH($A2468,'Smelter Reference List'!$E:$E,0)))</f>
        <v/>
      </c>
      <c r="C2468" s="297" t="str">
        <f>IF(LEN(A2468)=0,"",INDEX('Smelter Reference List'!$C:$C,MATCH($A2468,'Smelter Reference List'!$E:$E,0)))</f>
        <v/>
      </c>
      <c r="D2468" s="161" t="str">
        <f ca="1">IF(ISERROR($S2468),"",OFFSET('Smelter Reference List'!$C$4,$S2468-4,0)&amp;"")</f>
        <v/>
      </c>
      <c r="E2468" s="161" t="str">
        <f ca="1">IF(ISERROR($S2468),"",OFFSET('Smelter Reference List'!$D$4,$S2468-4,0)&amp;"")</f>
        <v/>
      </c>
      <c r="F2468" s="161" t="str">
        <f ca="1">IF(ISERROR($S2468),"",OFFSET('Smelter Reference List'!$E$4,$S2468-4,0))</f>
        <v/>
      </c>
      <c r="G2468" s="161" t="str">
        <f ca="1">IF(C2468=$U$4,"Enter smelter details", IF(ISERROR($S2468),"",OFFSET('Smelter Reference List'!$F$4,$S2468-4,0)))</f>
        <v/>
      </c>
      <c r="H2468" s="247" t="str">
        <f ca="1">IF(ISERROR($S2468),"",OFFSET('Smelter Reference List'!$G$4,$S2468-4,0))</f>
        <v/>
      </c>
      <c r="I2468" s="248" t="str">
        <f ca="1">IF(ISERROR($S2468),"",OFFSET('Smelter Reference List'!$H$4,$S2468-4,0))</f>
        <v/>
      </c>
      <c r="J2468" s="248" t="str">
        <f ca="1">IF(ISERROR($S2468),"",OFFSET('Smelter Reference List'!$I$4,$S2468-4,0))</f>
        <v/>
      </c>
      <c r="K2468" s="245"/>
      <c r="L2468" s="245"/>
      <c r="M2468" s="245"/>
      <c r="N2468" s="245"/>
      <c r="O2468" s="245"/>
      <c r="P2468" s="245"/>
      <c r="Q2468" s="246"/>
      <c r="R2468" s="233"/>
      <c r="S2468" s="234" t="e">
        <f>IF(C2468="",NA(),MATCH($B2468&amp;$C2468,'Smelter Reference List'!$J:$J,0))</f>
        <v>#N/A</v>
      </c>
      <c r="T2468" s="235"/>
      <c r="U2468" s="235">
        <f t="shared" ca="1" si="76"/>
        <v>0</v>
      </c>
      <c r="V2468" s="235"/>
      <c r="W2468" s="235"/>
      <c r="Y2468" s="228" t="str">
        <f t="shared" si="77"/>
        <v/>
      </c>
    </row>
    <row r="2469" spans="1:25" s="228" customFormat="1" ht="20.25">
      <c r="A2469" s="257"/>
      <c r="B2469" s="232" t="str">
        <f>IF(LEN(A2469)=0,"",INDEX('Smelter Reference List'!$A:$A,MATCH($A2469,'Smelter Reference List'!$E:$E,0)))</f>
        <v/>
      </c>
      <c r="C2469" s="297" t="str">
        <f>IF(LEN(A2469)=0,"",INDEX('Smelter Reference List'!$C:$C,MATCH($A2469,'Smelter Reference List'!$E:$E,0)))</f>
        <v/>
      </c>
      <c r="D2469" s="161" t="str">
        <f ca="1">IF(ISERROR($S2469),"",OFFSET('Smelter Reference List'!$C$4,$S2469-4,0)&amp;"")</f>
        <v/>
      </c>
      <c r="E2469" s="161" t="str">
        <f ca="1">IF(ISERROR($S2469),"",OFFSET('Smelter Reference List'!$D$4,$S2469-4,0)&amp;"")</f>
        <v/>
      </c>
      <c r="F2469" s="161" t="str">
        <f ca="1">IF(ISERROR($S2469),"",OFFSET('Smelter Reference List'!$E$4,$S2469-4,0))</f>
        <v/>
      </c>
      <c r="G2469" s="161" t="str">
        <f ca="1">IF(C2469=$U$4,"Enter smelter details", IF(ISERROR($S2469),"",OFFSET('Smelter Reference List'!$F$4,$S2469-4,0)))</f>
        <v/>
      </c>
      <c r="H2469" s="247" t="str">
        <f ca="1">IF(ISERROR($S2469),"",OFFSET('Smelter Reference List'!$G$4,$S2469-4,0))</f>
        <v/>
      </c>
      <c r="I2469" s="248" t="str">
        <f ca="1">IF(ISERROR($S2469),"",OFFSET('Smelter Reference List'!$H$4,$S2469-4,0))</f>
        <v/>
      </c>
      <c r="J2469" s="248" t="str">
        <f ca="1">IF(ISERROR($S2469),"",OFFSET('Smelter Reference List'!$I$4,$S2469-4,0))</f>
        <v/>
      </c>
      <c r="K2469" s="245"/>
      <c r="L2469" s="245"/>
      <c r="M2469" s="245"/>
      <c r="N2469" s="245"/>
      <c r="O2469" s="245"/>
      <c r="P2469" s="245"/>
      <c r="Q2469" s="246"/>
      <c r="R2469" s="233"/>
      <c r="S2469" s="234" t="e">
        <f>IF(C2469="",NA(),MATCH($B2469&amp;$C2469,'Smelter Reference List'!$J:$J,0))</f>
        <v>#N/A</v>
      </c>
      <c r="T2469" s="235"/>
      <c r="U2469" s="235">
        <f t="shared" ca="1" si="76"/>
        <v>0</v>
      </c>
      <c r="V2469" s="235"/>
      <c r="W2469" s="235"/>
      <c r="Y2469" s="228" t="str">
        <f t="shared" si="77"/>
        <v/>
      </c>
    </row>
    <row r="2470" spans="1:25" s="228" customFormat="1" ht="20.25">
      <c r="A2470" s="257"/>
      <c r="B2470" s="232" t="str">
        <f>IF(LEN(A2470)=0,"",INDEX('Smelter Reference List'!$A:$A,MATCH($A2470,'Smelter Reference List'!$E:$E,0)))</f>
        <v/>
      </c>
      <c r="C2470" s="297" t="str">
        <f>IF(LEN(A2470)=0,"",INDEX('Smelter Reference List'!$C:$C,MATCH($A2470,'Smelter Reference List'!$E:$E,0)))</f>
        <v/>
      </c>
      <c r="D2470" s="161" t="str">
        <f ca="1">IF(ISERROR($S2470),"",OFFSET('Smelter Reference List'!$C$4,$S2470-4,0)&amp;"")</f>
        <v/>
      </c>
      <c r="E2470" s="161" t="str">
        <f ca="1">IF(ISERROR($S2470),"",OFFSET('Smelter Reference List'!$D$4,$S2470-4,0)&amp;"")</f>
        <v/>
      </c>
      <c r="F2470" s="161" t="str">
        <f ca="1">IF(ISERROR($S2470),"",OFFSET('Smelter Reference List'!$E$4,$S2470-4,0))</f>
        <v/>
      </c>
      <c r="G2470" s="161" t="str">
        <f ca="1">IF(C2470=$U$4,"Enter smelter details", IF(ISERROR($S2470),"",OFFSET('Smelter Reference List'!$F$4,$S2470-4,0)))</f>
        <v/>
      </c>
      <c r="H2470" s="247" t="str">
        <f ca="1">IF(ISERROR($S2470),"",OFFSET('Smelter Reference List'!$G$4,$S2470-4,0))</f>
        <v/>
      </c>
      <c r="I2470" s="248" t="str">
        <f ca="1">IF(ISERROR($S2470),"",OFFSET('Smelter Reference List'!$H$4,$S2470-4,0))</f>
        <v/>
      </c>
      <c r="J2470" s="248" t="str">
        <f ca="1">IF(ISERROR($S2470),"",OFFSET('Smelter Reference List'!$I$4,$S2470-4,0))</f>
        <v/>
      </c>
      <c r="K2470" s="245"/>
      <c r="L2470" s="245"/>
      <c r="M2470" s="245"/>
      <c r="N2470" s="245"/>
      <c r="O2470" s="245"/>
      <c r="P2470" s="245"/>
      <c r="Q2470" s="246"/>
      <c r="R2470" s="233"/>
      <c r="S2470" s="234" t="e">
        <f>IF(C2470="",NA(),MATCH($B2470&amp;$C2470,'Smelter Reference List'!$J:$J,0))</f>
        <v>#N/A</v>
      </c>
      <c r="T2470" s="235"/>
      <c r="U2470" s="235">
        <f t="shared" ca="1" si="76"/>
        <v>0</v>
      </c>
      <c r="V2470" s="235"/>
      <c r="W2470" s="235"/>
      <c r="Y2470" s="228" t="str">
        <f t="shared" si="77"/>
        <v/>
      </c>
    </row>
    <row r="2471" spans="1:25" s="228" customFormat="1" ht="20.25">
      <c r="A2471" s="257"/>
      <c r="B2471" s="232" t="str">
        <f>IF(LEN(A2471)=0,"",INDEX('Smelter Reference List'!$A:$A,MATCH($A2471,'Smelter Reference List'!$E:$E,0)))</f>
        <v/>
      </c>
      <c r="C2471" s="297" t="str">
        <f>IF(LEN(A2471)=0,"",INDEX('Smelter Reference List'!$C:$C,MATCH($A2471,'Smelter Reference List'!$E:$E,0)))</f>
        <v/>
      </c>
      <c r="D2471" s="161" t="str">
        <f ca="1">IF(ISERROR($S2471),"",OFFSET('Smelter Reference List'!$C$4,$S2471-4,0)&amp;"")</f>
        <v/>
      </c>
      <c r="E2471" s="161" t="str">
        <f ca="1">IF(ISERROR($S2471),"",OFFSET('Smelter Reference List'!$D$4,$S2471-4,0)&amp;"")</f>
        <v/>
      </c>
      <c r="F2471" s="161" t="str">
        <f ca="1">IF(ISERROR($S2471),"",OFFSET('Smelter Reference List'!$E$4,$S2471-4,0))</f>
        <v/>
      </c>
      <c r="G2471" s="161" t="str">
        <f ca="1">IF(C2471=$U$4,"Enter smelter details", IF(ISERROR($S2471),"",OFFSET('Smelter Reference List'!$F$4,$S2471-4,0)))</f>
        <v/>
      </c>
      <c r="H2471" s="247" t="str">
        <f ca="1">IF(ISERROR($S2471),"",OFFSET('Smelter Reference List'!$G$4,$S2471-4,0))</f>
        <v/>
      </c>
      <c r="I2471" s="248" t="str">
        <f ca="1">IF(ISERROR($S2471),"",OFFSET('Smelter Reference List'!$H$4,$S2471-4,0))</f>
        <v/>
      </c>
      <c r="J2471" s="248" t="str">
        <f ca="1">IF(ISERROR($S2471),"",OFFSET('Smelter Reference List'!$I$4,$S2471-4,0))</f>
        <v/>
      </c>
      <c r="K2471" s="245"/>
      <c r="L2471" s="245"/>
      <c r="M2471" s="245"/>
      <c r="N2471" s="245"/>
      <c r="O2471" s="245"/>
      <c r="P2471" s="245"/>
      <c r="Q2471" s="246"/>
      <c r="R2471" s="233"/>
      <c r="S2471" s="234" t="e">
        <f>IF(C2471="",NA(),MATCH($B2471&amp;$C2471,'Smelter Reference List'!$J:$J,0))</f>
        <v>#N/A</v>
      </c>
      <c r="T2471" s="235"/>
      <c r="U2471" s="235">
        <f t="shared" ca="1" si="76"/>
        <v>0</v>
      </c>
      <c r="V2471" s="235"/>
      <c r="W2471" s="235"/>
      <c r="Y2471" s="228" t="str">
        <f t="shared" si="77"/>
        <v/>
      </c>
    </row>
    <row r="2472" spans="1:25" s="228" customFormat="1" ht="20.25">
      <c r="A2472" s="257"/>
      <c r="B2472" s="232" t="str">
        <f>IF(LEN(A2472)=0,"",INDEX('Smelter Reference List'!$A:$A,MATCH($A2472,'Smelter Reference List'!$E:$E,0)))</f>
        <v/>
      </c>
      <c r="C2472" s="297" t="str">
        <f>IF(LEN(A2472)=0,"",INDEX('Smelter Reference List'!$C:$C,MATCH($A2472,'Smelter Reference List'!$E:$E,0)))</f>
        <v/>
      </c>
      <c r="D2472" s="161" t="str">
        <f ca="1">IF(ISERROR($S2472),"",OFFSET('Smelter Reference List'!$C$4,$S2472-4,0)&amp;"")</f>
        <v/>
      </c>
      <c r="E2472" s="161" t="str">
        <f ca="1">IF(ISERROR($S2472),"",OFFSET('Smelter Reference List'!$D$4,$S2472-4,0)&amp;"")</f>
        <v/>
      </c>
      <c r="F2472" s="161" t="str">
        <f ca="1">IF(ISERROR($S2472),"",OFFSET('Smelter Reference List'!$E$4,$S2472-4,0))</f>
        <v/>
      </c>
      <c r="G2472" s="161" t="str">
        <f ca="1">IF(C2472=$U$4,"Enter smelter details", IF(ISERROR($S2472),"",OFFSET('Smelter Reference List'!$F$4,$S2472-4,0)))</f>
        <v/>
      </c>
      <c r="H2472" s="247" t="str">
        <f ca="1">IF(ISERROR($S2472),"",OFFSET('Smelter Reference List'!$G$4,$S2472-4,0))</f>
        <v/>
      </c>
      <c r="I2472" s="248" t="str">
        <f ca="1">IF(ISERROR($S2472),"",OFFSET('Smelter Reference List'!$H$4,$S2472-4,0))</f>
        <v/>
      </c>
      <c r="J2472" s="248" t="str">
        <f ca="1">IF(ISERROR($S2472),"",OFFSET('Smelter Reference List'!$I$4,$S2472-4,0))</f>
        <v/>
      </c>
      <c r="K2472" s="245"/>
      <c r="L2472" s="245"/>
      <c r="M2472" s="245"/>
      <c r="N2472" s="245"/>
      <c r="O2472" s="245"/>
      <c r="P2472" s="245"/>
      <c r="Q2472" s="246"/>
      <c r="R2472" s="233"/>
      <c r="S2472" s="234" t="e">
        <f>IF(C2472="",NA(),MATCH($B2472&amp;$C2472,'Smelter Reference List'!$J:$J,0))</f>
        <v>#N/A</v>
      </c>
      <c r="T2472" s="235"/>
      <c r="U2472" s="235">
        <f t="shared" ca="1" si="76"/>
        <v>0</v>
      </c>
      <c r="V2472" s="235"/>
      <c r="W2472" s="235"/>
      <c r="Y2472" s="228" t="str">
        <f t="shared" si="77"/>
        <v/>
      </c>
    </row>
    <row r="2473" spans="1:25" s="228" customFormat="1" ht="20.25">
      <c r="A2473" s="257"/>
      <c r="B2473" s="232" t="str">
        <f>IF(LEN(A2473)=0,"",INDEX('Smelter Reference List'!$A:$A,MATCH($A2473,'Smelter Reference List'!$E:$E,0)))</f>
        <v/>
      </c>
      <c r="C2473" s="297" t="str">
        <f>IF(LEN(A2473)=0,"",INDEX('Smelter Reference List'!$C:$C,MATCH($A2473,'Smelter Reference List'!$E:$E,0)))</f>
        <v/>
      </c>
      <c r="D2473" s="161" t="str">
        <f ca="1">IF(ISERROR($S2473),"",OFFSET('Smelter Reference List'!$C$4,$S2473-4,0)&amp;"")</f>
        <v/>
      </c>
      <c r="E2473" s="161" t="str">
        <f ca="1">IF(ISERROR($S2473),"",OFFSET('Smelter Reference List'!$D$4,$S2473-4,0)&amp;"")</f>
        <v/>
      </c>
      <c r="F2473" s="161" t="str">
        <f ca="1">IF(ISERROR($S2473),"",OFFSET('Smelter Reference List'!$E$4,$S2473-4,0))</f>
        <v/>
      </c>
      <c r="G2473" s="161" t="str">
        <f ca="1">IF(C2473=$U$4,"Enter smelter details", IF(ISERROR($S2473),"",OFFSET('Smelter Reference List'!$F$4,$S2473-4,0)))</f>
        <v/>
      </c>
      <c r="H2473" s="247" t="str">
        <f ca="1">IF(ISERROR($S2473),"",OFFSET('Smelter Reference List'!$G$4,$S2473-4,0))</f>
        <v/>
      </c>
      <c r="I2473" s="248" t="str">
        <f ca="1">IF(ISERROR($S2473),"",OFFSET('Smelter Reference List'!$H$4,$S2473-4,0))</f>
        <v/>
      </c>
      <c r="J2473" s="248" t="str">
        <f ca="1">IF(ISERROR($S2473),"",OFFSET('Smelter Reference List'!$I$4,$S2473-4,0))</f>
        <v/>
      </c>
      <c r="K2473" s="245"/>
      <c r="L2473" s="245"/>
      <c r="M2473" s="245"/>
      <c r="N2473" s="245"/>
      <c r="O2473" s="245"/>
      <c r="P2473" s="245"/>
      <c r="Q2473" s="246"/>
      <c r="R2473" s="233"/>
      <c r="S2473" s="234" t="e">
        <f>IF(C2473="",NA(),MATCH($B2473&amp;$C2473,'Smelter Reference List'!$J:$J,0))</f>
        <v>#N/A</v>
      </c>
      <c r="T2473" s="235"/>
      <c r="U2473" s="235">
        <f t="shared" ca="1" si="76"/>
        <v>0</v>
      </c>
      <c r="V2473" s="235"/>
      <c r="W2473" s="235"/>
      <c r="Y2473" s="228" t="str">
        <f t="shared" si="77"/>
        <v/>
      </c>
    </row>
    <row r="2474" spans="1:25" s="228" customFormat="1" ht="20.25">
      <c r="A2474" s="257"/>
      <c r="B2474" s="232" t="str">
        <f>IF(LEN(A2474)=0,"",INDEX('Smelter Reference List'!$A:$A,MATCH($A2474,'Smelter Reference List'!$E:$E,0)))</f>
        <v/>
      </c>
      <c r="C2474" s="297" t="str">
        <f>IF(LEN(A2474)=0,"",INDEX('Smelter Reference List'!$C:$C,MATCH($A2474,'Smelter Reference List'!$E:$E,0)))</f>
        <v/>
      </c>
      <c r="D2474" s="161" t="str">
        <f ca="1">IF(ISERROR($S2474),"",OFFSET('Smelter Reference List'!$C$4,$S2474-4,0)&amp;"")</f>
        <v/>
      </c>
      <c r="E2474" s="161" t="str">
        <f ca="1">IF(ISERROR($S2474),"",OFFSET('Smelter Reference List'!$D$4,$S2474-4,0)&amp;"")</f>
        <v/>
      </c>
      <c r="F2474" s="161" t="str">
        <f ca="1">IF(ISERROR($S2474),"",OFFSET('Smelter Reference List'!$E$4,$S2474-4,0))</f>
        <v/>
      </c>
      <c r="G2474" s="161" t="str">
        <f ca="1">IF(C2474=$U$4,"Enter smelter details", IF(ISERROR($S2474),"",OFFSET('Smelter Reference List'!$F$4,$S2474-4,0)))</f>
        <v/>
      </c>
      <c r="H2474" s="247" t="str">
        <f ca="1">IF(ISERROR($S2474),"",OFFSET('Smelter Reference List'!$G$4,$S2474-4,0))</f>
        <v/>
      </c>
      <c r="I2474" s="248" t="str">
        <f ca="1">IF(ISERROR($S2474),"",OFFSET('Smelter Reference List'!$H$4,$S2474-4,0))</f>
        <v/>
      </c>
      <c r="J2474" s="248" t="str">
        <f ca="1">IF(ISERROR($S2474),"",OFFSET('Smelter Reference List'!$I$4,$S2474-4,0))</f>
        <v/>
      </c>
      <c r="K2474" s="245"/>
      <c r="L2474" s="245"/>
      <c r="M2474" s="245"/>
      <c r="N2474" s="245"/>
      <c r="O2474" s="245"/>
      <c r="P2474" s="245"/>
      <c r="Q2474" s="246"/>
      <c r="R2474" s="233"/>
      <c r="S2474" s="234" t="e">
        <f>IF(C2474="",NA(),MATCH($B2474&amp;$C2474,'Smelter Reference List'!$J:$J,0))</f>
        <v>#N/A</v>
      </c>
      <c r="T2474" s="235"/>
      <c r="U2474" s="235">
        <f t="shared" ca="1" si="76"/>
        <v>0</v>
      </c>
      <c r="V2474" s="235"/>
      <c r="W2474" s="235"/>
      <c r="Y2474" s="228" t="str">
        <f t="shared" si="77"/>
        <v/>
      </c>
    </row>
    <row r="2475" spans="1:25" s="228" customFormat="1" ht="20.25">
      <c r="A2475" s="257"/>
      <c r="B2475" s="232" t="str">
        <f>IF(LEN(A2475)=0,"",INDEX('Smelter Reference List'!$A:$A,MATCH($A2475,'Smelter Reference List'!$E:$E,0)))</f>
        <v/>
      </c>
      <c r="C2475" s="297" t="str">
        <f>IF(LEN(A2475)=0,"",INDEX('Smelter Reference List'!$C:$C,MATCH($A2475,'Smelter Reference List'!$E:$E,0)))</f>
        <v/>
      </c>
      <c r="D2475" s="161" t="str">
        <f ca="1">IF(ISERROR($S2475),"",OFFSET('Smelter Reference List'!$C$4,$S2475-4,0)&amp;"")</f>
        <v/>
      </c>
      <c r="E2475" s="161" t="str">
        <f ca="1">IF(ISERROR($S2475),"",OFFSET('Smelter Reference List'!$D$4,$S2475-4,0)&amp;"")</f>
        <v/>
      </c>
      <c r="F2475" s="161" t="str">
        <f ca="1">IF(ISERROR($S2475),"",OFFSET('Smelter Reference List'!$E$4,$S2475-4,0))</f>
        <v/>
      </c>
      <c r="G2475" s="161" t="str">
        <f ca="1">IF(C2475=$U$4,"Enter smelter details", IF(ISERROR($S2475),"",OFFSET('Smelter Reference List'!$F$4,$S2475-4,0)))</f>
        <v/>
      </c>
      <c r="H2475" s="247" t="str">
        <f ca="1">IF(ISERROR($S2475),"",OFFSET('Smelter Reference List'!$G$4,$S2475-4,0))</f>
        <v/>
      </c>
      <c r="I2475" s="248" t="str">
        <f ca="1">IF(ISERROR($S2475),"",OFFSET('Smelter Reference List'!$H$4,$S2475-4,0))</f>
        <v/>
      </c>
      <c r="J2475" s="248" t="str">
        <f ca="1">IF(ISERROR($S2475),"",OFFSET('Smelter Reference List'!$I$4,$S2475-4,0))</f>
        <v/>
      </c>
      <c r="K2475" s="245"/>
      <c r="L2475" s="245"/>
      <c r="M2475" s="245"/>
      <c r="N2475" s="245"/>
      <c r="O2475" s="245"/>
      <c r="P2475" s="245"/>
      <c r="Q2475" s="246"/>
      <c r="R2475" s="233"/>
      <c r="S2475" s="234" t="e">
        <f>IF(C2475="",NA(),MATCH($B2475&amp;$C2475,'Smelter Reference List'!$J:$J,0))</f>
        <v>#N/A</v>
      </c>
      <c r="T2475" s="235"/>
      <c r="U2475" s="235">
        <f t="shared" ca="1" si="76"/>
        <v>0</v>
      </c>
      <c r="V2475" s="235"/>
      <c r="W2475" s="235"/>
      <c r="Y2475" s="228" t="str">
        <f t="shared" si="77"/>
        <v/>
      </c>
    </row>
    <row r="2476" spans="1:25" s="228" customFormat="1" ht="20.25">
      <c r="A2476" s="257"/>
      <c r="B2476" s="232" t="str">
        <f>IF(LEN(A2476)=0,"",INDEX('Smelter Reference List'!$A:$A,MATCH($A2476,'Smelter Reference List'!$E:$E,0)))</f>
        <v/>
      </c>
      <c r="C2476" s="297" t="str">
        <f>IF(LEN(A2476)=0,"",INDEX('Smelter Reference List'!$C:$C,MATCH($A2476,'Smelter Reference List'!$E:$E,0)))</f>
        <v/>
      </c>
      <c r="D2476" s="161" t="str">
        <f ca="1">IF(ISERROR($S2476),"",OFFSET('Smelter Reference List'!$C$4,$S2476-4,0)&amp;"")</f>
        <v/>
      </c>
      <c r="E2476" s="161" t="str">
        <f ca="1">IF(ISERROR($S2476),"",OFFSET('Smelter Reference List'!$D$4,$S2476-4,0)&amp;"")</f>
        <v/>
      </c>
      <c r="F2476" s="161" t="str">
        <f ca="1">IF(ISERROR($S2476),"",OFFSET('Smelter Reference List'!$E$4,$S2476-4,0))</f>
        <v/>
      </c>
      <c r="G2476" s="161" t="str">
        <f ca="1">IF(C2476=$U$4,"Enter smelter details", IF(ISERROR($S2476),"",OFFSET('Smelter Reference List'!$F$4,$S2476-4,0)))</f>
        <v/>
      </c>
      <c r="H2476" s="247" t="str">
        <f ca="1">IF(ISERROR($S2476),"",OFFSET('Smelter Reference List'!$G$4,$S2476-4,0))</f>
        <v/>
      </c>
      <c r="I2476" s="248" t="str">
        <f ca="1">IF(ISERROR($S2476),"",OFFSET('Smelter Reference List'!$H$4,$S2476-4,0))</f>
        <v/>
      </c>
      <c r="J2476" s="248" t="str">
        <f ca="1">IF(ISERROR($S2476),"",OFFSET('Smelter Reference List'!$I$4,$S2476-4,0))</f>
        <v/>
      </c>
      <c r="K2476" s="245"/>
      <c r="L2476" s="245"/>
      <c r="M2476" s="245"/>
      <c r="N2476" s="245"/>
      <c r="O2476" s="245"/>
      <c r="P2476" s="245"/>
      <c r="Q2476" s="246"/>
      <c r="R2476" s="233"/>
      <c r="S2476" s="234" t="e">
        <f>IF(C2476="",NA(),MATCH($B2476&amp;$C2476,'Smelter Reference List'!$J:$J,0))</f>
        <v>#N/A</v>
      </c>
      <c r="T2476" s="235"/>
      <c r="U2476" s="235">
        <f t="shared" ca="1" si="76"/>
        <v>0</v>
      </c>
      <c r="V2476" s="235"/>
      <c r="W2476" s="235"/>
      <c r="Y2476" s="228" t="str">
        <f t="shared" si="77"/>
        <v/>
      </c>
    </row>
    <row r="2477" spans="1:25" s="228" customFormat="1" ht="20.25">
      <c r="A2477" s="257"/>
      <c r="B2477" s="232" t="str">
        <f>IF(LEN(A2477)=0,"",INDEX('Smelter Reference List'!$A:$A,MATCH($A2477,'Smelter Reference List'!$E:$E,0)))</f>
        <v/>
      </c>
      <c r="C2477" s="297" t="str">
        <f>IF(LEN(A2477)=0,"",INDEX('Smelter Reference List'!$C:$C,MATCH($A2477,'Smelter Reference List'!$E:$E,0)))</f>
        <v/>
      </c>
      <c r="D2477" s="161" t="str">
        <f ca="1">IF(ISERROR($S2477),"",OFFSET('Smelter Reference List'!$C$4,$S2477-4,0)&amp;"")</f>
        <v/>
      </c>
      <c r="E2477" s="161" t="str">
        <f ca="1">IF(ISERROR($S2477),"",OFFSET('Smelter Reference List'!$D$4,$S2477-4,0)&amp;"")</f>
        <v/>
      </c>
      <c r="F2477" s="161" t="str">
        <f ca="1">IF(ISERROR($S2477),"",OFFSET('Smelter Reference List'!$E$4,$S2477-4,0))</f>
        <v/>
      </c>
      <c r="G2477" s="161" t="str">
        <f ca="1">IF(C2477=$U$4,"Enter smelter details", IF(ISERROR($S2477),"",OFFSET('Smelter Reference List'!$F$4,$S2477-4,0)))</f>
        <v/>
      </c>
      <c r="H2477" s="247" t="str">
        <f ca="1">IF(ISERROR($S2477),"",OFFSET('Smelter Reference List'!$G$4,$S2477-4,0))</f>
        <v/>
      </c>
      <c r="I2477" s="248" t="str">
        <f ca="1">IF(ISERROR($S2477),"",OFFSET('Smelter Reference List'!$H$4,$S2477-4,0))</f>
        <v/>
      </c>
      <c r="J2477" s="248" t="str">
        <f ca="1">IF(ISERROR($S2477),"",OFFSET('Smelter Reference List'!$I$4,$S2477-4,0))</f>
        <v/>
      </c>
      <c r="K2477" s="245"/>
      <c r="L2477" s="245"/>
      <c r="M2477" s="245"/>
      <c r="N2477" s="245"/>
      <c r="O2477" s="245"/>
      <c r="P2477" s="245"/>
      <c r="Q2477" s="246"/>
      <c r="R2477" s="233"/>
      <c r="S2477" s="234" t="e">
        <f>IF(C2477="",NA(),MATCH($B2477&amp;$C2477,'Smelter Reference List'!$J:$J,0))</f>
        <v>#N/A</v>
      </c>
      <c r="T2477" s="235"/>
      <c r="U2477" s="235">
        <f t="shared" ca="1" si="76"/>
        <v>0</v>
      </c>
      <c r="V2477" s="235"/>
      <c r="W2477" s="235"/>
      <c r="Y2477" s="228" t="str">
        <f t="shared" si="77"/>
        <v/>
      </c>
    </row>
    <row r="2478" spans="1:25" s="228" customFormat="1" ht="20.25">
      <c r="A2478" s="257"/>
      <c r="B2478" s="232" t="str">
        <f>IF(LEN(A2478)=0,"",INDEX('Smelter Reference List'!$A:$A,MATCH($A2478,'Smelter Reference List'!$E:$E,0)))</f>
        <v/>
      </c>
      <c r="C2478" s="297" t="str">
        <f>IF(LEN(A2478)=0,"",INDEX('Smelter Reference List'!$C:$C,MATCH($A2478,'Smelter Reference List'!$E:$E,0)))</f>
        <v/>
      </c>
      <c r="D2478" s="161" t="str">
        <f ca="1">IF(ISERROR($S2478),"",OFFSET('Smelter Reference List'!$C$4,$S2478-4,0)&amp;"")</f>
        <v/>
      </c>
      <c r="E2478" s="161" t="str">
        <f ca="1">IF(ISERROR($S2478),"",OFFSET('Smelter Reference List'!$D$4,$S2478-4,0)&amp;"")</f>
        <v/>
      </c>
      <c r="F2478" s="161" t="str">
        <f ca="1">IF(ISERROR($S2478),"",OFFSET('Smelter Reference List'!$E$4,$S2478-4,0))</f>
        <v/>
      </c>
      <c r="G2478" s="161" t="str">
        <f ca="1">IF(C2478=$U$4,"Enter smelter details", IF(ISERROR($S2478),"",OFFSET('Smelter Reference List'!$F$4,$S2478-4,0)))</f>
        <v/>
      </c>
      <c r="H2478" s="247" t="str">
        <f ca="1">IF(ISERROR($S2478),"",OFFSET('Smelter Reference List'!$G$4,$S2478-4,0))</f>
        <v/>
      </c>
      <c r="I2478" s="248" t="str">
        <f ca="1">IF(ISERROR($S2478),"",OFFSET('Smelter Reference List'!$H$4,$S2478-4,0))</f>
        <v/>
      </c>
      <c r="J2478" s="248" t="str">
        <f ca="1">IF(ISERROR($S2478),"",OFFSET('Smelter Reference List'!$I$4,$S2478-4,0))</f>
        <v/>
      </c>
      <c r="K2478" s="245"/>
      <c r="L2478" s="245"/>
      <c r="M2478" s="245"/>
      <c r="N2478" s="245"/>
      <c r="O2478" s="245"/>
      <c r="P2478" s="245"/>
      <c r="Q2478" s="246"/>
      <c r="R2478" s="233"/>
      <c r="S2478" s="234" t="e">
        <f>IF(C2478="",NA(),MATCH($B2478&amp;$C2478,'Smelter Reference List'!$J:$J,0))</f>
        <v>#N/A</v>
      </c>
      <c r="T2478" s="235"/>
      <c r="U2478" s="235">
        <f t="shared" ca="1" si="76"/>
        <v>0</v>
      </c>
      <c r="V2478" s="235"/>
      <c r="W2478" s="235"/>
      <c r="Y2478" s="228" t="str">
        <f t="shared" si="77"/>
        <v/>
      </c>
    </row>
    <row r="2479" spans="1:25" s="228" customFormat="1" ht="20.25">
      <c r="A2479" s="257"/>
      <c r="B2479" s="232" t="str">
        <f>IF(LEN(A2479)=0,"",INDEX('Smelter Reference List'!$A:$A,MATCH($A2479,'Smelter Reference List'!$E:$E,0)))</f>
        <v/>
      </c>
      <c r="C2479" s="297" t="str">
        <f>IF(LEN(A2479)=0,"",INDEX('Smelter Reference List'!$C:$C,MATCH($A2479,'Smelter Reference List'!$E:$E,0)))</f>
        <v/>
      </c>
      <c r="D2479" s="161" t="str">
        <f ca="1">IF(ISERROR($S2479),"",OFFSET('Smelter Reference List'!$C$4,$S2479-4,0)&amp;"")</f>
        <v/>
      </c>
      <c r="E2479" s="161" t="str">
        <f ca="1">IF(ISERROR($S2479),"",OFFSET('Smelter Reference List'!$D$4,$S2479-4,0)&amp;"")</f>
        <v/>
      </c>
      <c r="F2479" s="161" t="str">
        <f ca="1">IF(ISERROR($S2479),"",OFFSET('Smelter Reference List'!$E$4,$S2479-4,0))</f>
        <v/>
      </c>
      <c r="G2479" s="161" t="str">
        <f ca="1">IF(C2479=$U$4,"Enter smelter details", IF(ISERROR($S2479),"",OFFSET('Smelter Reference List'!$F$4,$S2479-4,0)))</f>
        <v/>
      </c>
      <c r="H2479" s="247" t="str">
        <f ca="1">IF(ISERROR($S2479),"",OFFSET('Smelter Reference List'!$G$4,$S2479-4,0))</f>
        <v/>
      </c>
      <c r="I2479" s="248" t="str">
        <f ca="1">IF(ISERROR($S2479),"",OFFSET('Smelter Reference List'!$H$4,$S2479-4,0))</f>
        <v/>
      </c>
      <c r="J2479" s="248" t="str">
        <f ca="1">IF(ISERROR($S2479),"",OFFSET('Smelter Reference List'!$I$4,$S2479-4,0))</f>
        <v/>
      </c>
      <c r="K2479" s="245"/>
      <c r="L2479" s="245"/>
      <c r="M2479" s="245"/>
      <c r="N2479" s="245"/>
      <c r="O2479" s="245"/>
      <c r="P2479" s="245"/>
      <c r="Q2479" s="246"/>
      <c r="R2479" s="233"/>
      <c r="S2479" s="234" t="e">
        <f>IF(C2479="",NA(),MATCH($B2479&amp;$C2479,'Smelter Reference List'!$J:$J,0))</f>
        <v>#N/A</v>
      </c>
      <c r="T2479" s="235"/>
      <c r="U2479" s="235">
        <f t="shared" ca="1" si="76"/>
        <v>0</v>
      </c>
      <c r="V2479" s="235"/>
      <c r="W2479" s="235"/>
      <c r="Y2479" s="228" t="str">
        <f t="shared" si="77"/>
        <v/>
      </c>
    </row>
    <row r="2480" spans="1:25" s="228" customFormat="1" ht="20.25">
      <c r="A2480" s="257"/>
      <c r="B2480" s="232" t="str">
        <f>IF(LEN(A2480)=0,"",INDEX('Smelter Reference List'!$A:$A,MATCH($A2480,'Smelter Reference List'!$E:$E,0)))</f>
        <v/>
      </c>
      <c r="C2480" s="297" t="str">
        <f>IF(LEN(A2480)=0,"",INDEX('Smelter Reference List'!$C:$C,MATCH($A2480,'Smelter Reference List'!$E:$E,0)))</f>
        <v/>
      </c>
      <c r="D2480" s="161" t="str">
        <f ca="1">IF(ISERROR($S2480),"",OFFSET('Smelter Reference List'!$C$4,$S2480-4,0)&amp;"")</f>
        <v/>
      </c>
      <c r="E2480" s="161" t="str">
        <f ca="1">IF(ISERROR($S2480),"",OFFSET('Smelter Reference List'!$D$4,$S2480-4,0)&amp;"")</f>
        <v/>
      </c>
      <c r="F2480" s="161" t="str">
        <f ca="1">IF(ISERROR($S2480),"",OFFSET('Smelter Reference List'!$E$4,$S2480-4,0))</f>
        <v/>
      </c>
      <c r="G2480" s="161" t="str">
        <f ca="1">IF(C2480=$U$4,"Enter smelter details", IF(ISERROR($S2480),"",OFFSET('Smelter Reference List'!$F$4,$S2480-4,0)))</f>
        <v/>
      </c>
      <c r="H2480" s="247" t="str">
        <f ca="1">IF(ISERROR($S2480),"",OFFSET('Smelter Reference List'!$G$4,$S2480-4,0))</f>
        <v/>
      </c>
      <c r="I2480" s="248" t="str">
        <f ca="1">IF(ISERROR($S2480),"",OFFSET('Smelter Reference List'!$H$4,$S2480-4,0))</f>
        <v/>
      </c>
      <c r="J2480" s="248" t="str">
        <f ca="1">IF(ISERROR($S2480),"",OFFSET('Smelter Reference List'!$I$4,$S2480-4,0))</f>
        <v/>
      </c>
      <c r="K2480" s="245"/>
      <c r="L2480" s="245"/>
      <c r="M2480" s="245"/>
      <c r="N2480" s="245"/>
      <c r="O2480" s="245"/>
      <c r="P2480" s="245"/>
      <c r="Q2480" s="246"/>
      <c r="R2480" s="233"/>
      <c r="S2480" s="234" t="e">
        <f>IF(C2480="",NA(),MATCH($B2480&amp;$C2480,'Smelter Reference List'!$J:$J,0))</f>
        <v>#N/A</v>
      </c>
      <c r="T2480" s="235"/>
      <c r="U2480" s="235">
        <f t="shared" ca="1" si="76"/>
        <v>0</v>
      </c>
      <c r="V2480" s="235"/>
      <c r="W2480" s="235"/>
      <c r="Y2480" s="228" t="str">
        <f t="shared" si="77"/>
        <v/>
      </c>
    </row>
    <row r="2481" spans="1:25" s="228" customFormat="1" ht="20.25">
      <c r="A2481" s="257"/>
      <c r="B2481" s="232" t="str">
        <f>IF(LEN(A2481)=0,"",INDEX('Smelter Reference List'!$A:$A,MATCH($A2481,'Smelter Reference List'!$E:$E,0)))</f>
        <v/>
      </c>
      <c r="C2481" s="297" t="str">
        <f>IF(LEN(A2481)=0,"",INDEX('Smelter Reference List'!$C:$C,MATCH($A2481,'Smelter Reference List'!$E:$E,0)))</f>
        <v/>
      </c>
      <c r="D2481" s="161" t="str">
        <f ca="1">IF(ISERROR($S2481),"",OFFSET('Smelter Reference List'!$C$4,$S2481-4,0)&amp;"")</f>
        <v/>
      </c>
      <c r="E2481" s="161" t="str">
        <f ca="1">IF(ISERROR($S2481),"",OFFSET('Smelter Reference List'!$D$4,$S2481-4,0)&amp;"")</f>
        <v/>
      </c>
      <c r="F2481" s="161" t="str">
        <f ca="1">IF(ISERROR($S2481),"",OFFSET('Smelter Reference List'!$E$4,$S2481-4,0))</f>
        <v/>
      </c>
      <c r="G2481" s="161" t="str">
        <f ca="1">IF(C2481=$U$4,"Enter smelter details", IF(ISERROR($S2481),"",OFFSET('Smelter Reference List'!$F$4,$S2481-4,0)))</f>
        <v/>
      </c>
      <c r="H2481" s="247" t="str">
        <f ca="1">IF(ISERROR($S2481),"",OFFSET('Smelter Reference List'!$G$4,$S2481-4,0))</f>
        <v/>
      </c>
      <c r="I2481" s="248" t="str">
        <f ca="1">IF(ISERROR($S2481),"",OFFSET('Smelter Reference List'!$H$4,$S2481-4,0))</f>
        <v/>
      </c>
      <c r="J2481" s="248" t="str">
        <f ca="1">IF(ISERROR($S2481),"",OFFSET('Smelter Reference List'!$I$4,$S2481-4,0))</f>
        <v/>
      </c>
      <c r="K2481" s="245"/>
      <c r="L2481" s="245"/>
      <c r="M2481" s="245"/>
      <c r="N2481" s="245"/>
      <c r="O2481" s="245"/>
      <c r="P2481" s="245"/>
      <c r="Q2481" s="246"/>
      <c r="R2481" s="233"/>
      <c r="S2481" s="234" t="e">
        <f>IF(C2481="",NA(),MATCH($B2481&amp;$C2481,'Smelter Reference List'!$J:$J,0))</f>
        <v>#N/A</v>
      </c>
      <c r="T2481" s="235"/>
      <c r="U2481" s="235">
        <f t="shared" ca="1" si="76"/>
        <v>0</v>
      </c>
      <c r="V2481" s="235"/>
      <c r="W2481" s="235"/>
      <c r="Y2481" s="228" t="str">
        <f t="shared" si="77"/>
        <v/>
      </c>
    </row>
    <row r="2482" spans="1:25" s="228" customFormat="1" ht="20.25">
      <c r="A2482" s="257"/>
      <c r="B2482" s="232" t="str">
        <f>IF(LEN(A2482)=0,"",INDEX('Smelter Reference List'!$A:$A,MATCH($A2482,'Smelter Reference List'!$E:$E,0)))</f>
        <v/>
      </c>
      <c r="C2482" s="297" t="str">
        <f>IF(LEN(A2482)=0,"",INDEX('Smelter Reference List'!$C:$C,MATCH($A2482,'Smelter Reference List'!$E:$E,0)))</f>
        <v/>
      </c>
      <c r="D2482" s="161" t="str">
        <f ca="1">IF(ISERROR($S2482),"",OFFSET('Smelter Reference List'!$C$4,$S2482-4,0)&amp;"")</f>
        <v/>
      </c>
      <c r="E2482" s="161" t="str">
        <f ca="1">IF(ISERROR($S2482),"",OFFSET('Smelter Reference List'!$D$4,$S2482-4,0)&amp;"")</f>
        <v/>
      </c>
      <c r="F2482" s="161" t="str">
        <f ca="1">IF(ISERROR($S2482),"",OFFSET('Smelter Reference List'!$E$4,$S2482-4,0))</f>
        <v/>
      </c>
      <c r="G2482" s="161" t="str">
        <f ca="1">IF(C2482=$U$4,"Enter smelter details", IF(ISERROR($S2482),"",OFFSET('Smelter Reference List'!$F$4,$S2482-4,0)))</f>
        <v/>
      </c>
      <c r="H2482" s="247" t="str">
        <f ca="1">IF(ISERROR($S2482),"",OFFSET('Smelter Reference List'!$G$4,$S2482-4,0))</f>
        <v/>
      </c>
      <c r="I2482" s="248" t="str">
        <f ca="1">IF(ISERROR($S2482),"",OFFSET('Smelter Reference List'!$H$4,$S2482-4,0))</f>
        <v/>
      </c>
      <c r="J2482" s="248" t="str">
        <f ca="1">IF(ISERROR($S2482),"",OFFSET('Smelter Reference List'!$I$4,$S2482-4,0))</f>
        <v/>
      </c>
      <c r="K2482" s="245"/>
      <c r="L2482" s="245"/>
      <c r="M2482" s="245"/>
      <c r="N2482" s="245"/>
      <c r="O2482" s="245"/>
      <c r="P2482" s="245"/>
      <c r="Q2482" s="246"/>
      <c r="R2482" s="233"/>
      <c r="S2482" s="234" t="e">
        <f>IF(C2482="",NA(),MATCH($B2482&amp;$C2482,'Smelter Reference List'!$J:$J,0))</f>
        <v>#N/A</v>
      </c>
      <c r="T2482" s="235"/>
      <c r="U2482" s="235">
        <f t="shared" ca="1" si="76"/>
        <v>0</v>
      </c>
      <c r="V2482" s="235"/>
      <c r="W2482" s="235"/>
      <c r="Y2482" s="228" t="str">
        <f t="shared" si="77"/>
        <v/>
      </c>
    </row>
    <row r="2483" spans="1:25" s="228" customFormat="1" ht="20.25">
      <c r="A2483" s="257"/>
      <c r="B2483" s="232" t="str">
        <f>IF(LEN(A2483)=0,"",INDEX('Smelter Reference List'!$A:$A,MATCH($A2483,'Smelter Reference List'!$E:$E,0)))</f>
        <v/>
      </c>
      <c r="C2483" s="297" t="str">
        <f>IF(LEN(A2483)=0,"",INDEX('Smelter Reference List'!$C:$C,MATCH($A2483,'Smelter Reference List'!$E:$E,0)))</f>
        <v/>
      </c>
      <c r="D2483" s="161" t="str">
        <f ca="1">IF(ISERROR($S2483),"",OFFSET('Smelter Reference List'!$C$4,$S2483-4,0)&amp;"")</f>
        <v/>
      </c>
      <c r="E2483" s="161" t="str">
        <f ca="1">IF(ISERROR($S2483),"",OFFSET('Smelter Reference List'!$D$4,$S2483-4,0)&amp;"")</f>
        <v/>
      </c>
      <c r="F2483" s="161" t="str">
        <f ca="1">IF(ISERROR($S2483),"",OFFSET('Smelter Reference List'!$E$4,$S2483-4,0))</f>
        <v/>
      </c>
      <c r="G2483" s="161" t="str">
        <f ca="1">IF(C2483=$U$4,"Enter smelter details", IF(ISERROR($S2483),"",OFFSET('Smelter Reference List'!$F$4,$S2483-4,0)))</f>
        <v/>
      </c>
      <c r="H2483" s="247" t="str">
        <f ca="1">IF(ISERROR($S2483),"",OFFSET('Smelter Reference List'!$G$4,$S2483-4,0))</f>
        <v/>
      </c>
      <c r="I2483" s="248" t="str">
        <f ca="1">IF(ISERROR($S2483),"",OFFSET('Smelter Reference List'!$H$4,$S2483-4,0))</f>
        <v/>
      </c>
      <c r="J2483" s="248" t="str">
        <f ca="1">IF(ISERROR($S2483),"",OFFSET('Smelter Reference List'!$I$4,$S2483-4,0))</f>
        <v/>
      </c>
      <c r="K2483" s="245"/>
      <c r="L2483" s="245"/>
      <c r="M2483" s="245"/>
      <c r="N2483" s="245"/>
      <c r="O2483" s="245"/>
      <c r="P2483" s="245"/>
      <c r="Q2483" s="246"/>
      <c r="R2483" s="233"/>
      <c r="S2483" s="234" t="e">
        <f>IF(C2483="",NA(),MATCH($B2483&amp;$C2483,'Smelter Reference List'!$J:$J,0))</f>
        <v>#N/A</v>
      </c>
      <c r="T2483" s="235"/>
      <c r="U2483" s="235">
        <f t="shared" ca="1" si="76"/>
        <v>0</v>
      </c>
      <c r="V2483" s="235"/>
      <c r="W2483" s="235"/>
      <c r="Y2483" s="228" t="str">
        <f t="shared" si="77"/>
        <v/>
      </c>
    </row>
    <row r="2484" spans="1:25" s="228" customFormat="1" ht="20.25">
      <c r="A2484" s="257"/>
      <c r="B2484" s="232" t="str">
        <f>IF(LEN(A2484)=0,"",INDEX('Smelter Reference List'!$A:$A,MATCH($A2484,'Smelter Reference List'!$E:$E,0)))</f>
        <v/>
      </c>
      <c r="C2484" s="297" t="str">
        <f>IF(LEN(A2484)=0,"",INDEX('Smelter Reference List'!$C:$C,MATCH($A2484,'Smelter Reference List'!$E:$E,0)))</f>
        <v/>
      </c>
      <c r="D2484" s="161" t="str">
        <f ca="1">IF(ISERROR($S2484),"",OFFSET('Smelter Reference List'!$C$4,$S2484-4,0)&amp;"")</f>
        <v/>
      </c>
      <c r="E2484" s="161" t="str">
        <f ca="1">IF(ISERROR($S2484),"",OFFSET('Smelter Reference List'!$D$4,$S2484-4,0)&amp;"")</f>
        <v/>
      </c>
      <c r="F2484" s="161" t="str">
        <f ca="1">IF(ISERROR($S2484),"",OFFSET('Smelter Reference List'!$E$4,$S2484-4,0))</f>
        <v/>
      </c>
      <c r="G2484" s="161" t="str">
        <f ca="1">IF(C2484=$U$4,"Enter smelter details", IF(ISERROR($S2484),"",OFFSET('Smelter Reference List'!$F$4,$S2484-4,0)))</f>
        <v/>
      </c>
      <c r="H2484" s="247" t="str">
        <f ca="1">IF(ISERROR($S2484),"",OFFSET('Smelter Reference List'!$G$4,$S2484-4,0))</f>
        <v/>
      </c>
      <c r="I2484" s="248" t="str">
        <f ca="1">IF(ISERROR($S2484),"",OFFSET('Smelter Reference List'!$H$4,$S2484-4,0))</f>
        <v/>
      </c>
      <c r="J2484" s="248" t="str">
        <f ca="1">IF(ISERROR($S2484),"",OFFSET('Smelter Reference List'!$I$4,$S2484-4,0))</f>
        <v/>
      </c>
      <c r="K2484" s="245"/>
      <c r="L2484" s="245"/>
      <c r="M2484" s="245"/>
      <c r="N2484" s="245"/>
      <c r="O2484" s="245"/>
      <c r="P2484" s="245"/>
      <c r="Q2484" s="246"/>
      <c r="R2484" s="233"/>
      <c r="S2484" s="234" t="e">
        <f>IF(C2484="",NA(),MATCH($B2484&amp;$C2484,'Smelter Reference List'!$J:$J,0))</f>
        <v>#N/A</v>
      </c>
      <c r="T2484" s="235"/>
      <c r="U2484" s="235">
        <f t="shared" ca="1" si="76"/>
        <v>0</v>
      </c>
      <c r="V2484" s="235"/>
      <c r="W2484" s="235"/>
      <c r="Y2484" s="228" t="str">
        <f t="shared" si="77"/>
        <v/>
      </c>
    </row>
    <row r="2485" spans="1:25" s="228" customFormat="1" ht="20.25">
      <c r="A2485" s="257"/>
      <c r="B2485" s="232" t="str">
        <f>IF(LEN(A2485)=0,"",INDEX('Smelter Reference List'!$A:$A,MATCH($A2485,'Smelter Reference List'!$E:$E,0)))</f>
        <v/>
      </c>
      <c r="C2485" s="297" t="str">
        <f>IF(LEN(A2485)=0,"",INDEX('Smelter Reference List'!$C:$C,MATCH($A2485,'Smelter Reference List'!$E:$E,0)))</f>
        <v/>
      </c>
      <c r="D2485" s="161" t="str">
        <f ca="1">IF(ISERROR($S2485),"",OFFSET('Smelter Reference List'!$C$4,$S2485-4,0)&amp;"")</f>
        <v/>
      </c>
      <c r="E2485" s="161" t="str">
        <f ca="1">IF(ISERROR($S2485),"",OFFSET('Smelter Reference List'!$D$4,$S2485-4,0)&amp;"")</f>
        <v/>
      </c>
      <c r="F2485" s="161" t="str">
        <f ca="1">IF(ISERROR($S2485),"",OFFSET('Smelter Reference List'!$E$4,$S2485-4,0))</f>
        <v/>
      </c>
      <c r="G2485" s="161" t="str">
        <f ca="1">IF(C2485=$U$4,"Enter smelter details", IF(ISERROR($S2485),"",OFFSET('Smelter Reference List'!$F$4,$S2485-4,0)))</f>
        <v/>
      </c>
      <c r="H2485" s="247" t="str">
        <f ca="1">IF(ISERROR($S2485),"",OFFSET('Smelter Reference List'!$G$4,$S2485-4,0))</f>
        <v/>
      </c>
      <c r="I2485" s="248" t="str">
        <f ca="1">IF(ISERROR($S2485),"",OFFSET('Smelter Reference List'!$H$4,$S2485-4,0))</f>
        <v/>
      </c>
      <c r="J2485" s="248" t="str">
        <f ca="1">IF(ISERROR($S2485),"",OFFSET('Smelter Reference List'!$I$4,$S2485-4,0))</f>
        <v/>
      </c>
      <c r="K2485" s="245"/>
      <c r="L2485" s="245"/>
      <c r="M2485" s="245"/>
      <c r="N2485" s="245"/>
      <c r="O2485" s="245"/>
      <c r="P2485" s="245"/>
      <c r="Q2485" s="246"/>
      <c r="R2485" s="233"/>
      <c r="S2485" s="234" t="e">
        <f>IF(C2485="",NA(),MATCH($B2485&amp;$C2485,'Smelter Reference List'!$J:$J,0))</f>
        <v>#N/A</v>
      </c>
      <c r="T2485" s="235"/>
      <c r="U2485" s="235">
        <f t="shared" ca="1" si="76"/>
        <v>0</v>
      </c>
      <c r="V2485" s="235"/>
      <c r="W2485" s="235"/>
      <c r="Y2485" s="228" t="str">
        <f t="shared" si="77"/>
        <v/>
      </c>
    </row>
    <row r="2486" spans="1:25" s="228" customFormat="1" ht="20.25">
      <c r="A2486" s="257"/>
      <c r="B2486" s="232" t="str">
        <f>IF(LEN(A2486)=0,"",INDEX('Smelter Reference List'!$A:$A,MATCH($A2486,'Smelter Reference List'!$E:$E,0)))</f>
        <v/>
      </c>
      <c r="C2486" s="297" t="str">
        <f>IF(LEN(A2486)=0,"",INDEX('Smelter Reference List'!$C:$C,MATCH($A2486,'Smelter Reference List'!$E:$E,0)))</f>
        <v/>
      </c>
      <c r="D2486" s="161" t="str">
        <f ca="1">IF(ISERROR($S2486),"",OFFSET('Smelter Reference List'!$C$4,$S2486-4,0)&amp;"")</f>
        <v/>
      </c>
      <c r="E2486" s="161" t="str">
        <f ca="1">IF(ISERROR($S2486),"",OFFSET('Smelter Reference List'!$D$4,$S2486-4,0)&amp;"")</f>
        <v/>
      </c>
      <c r="F2486" s="161" t="str">
        <f ca="1">IF(ISERROR($S2486),"",OFFSET('Smelter Reference List'!$E$4,$S2486-4,0))</f>
        <v/>
      </c>
      <c r="G2486" s="161" t="str">
        <f ca="1">IF(C2486=$U$4,"Enter smelter details", IF(ISERROR($S2486),"",OFFSET('Smelter Reference List'!$F$4,$S2486-4,0)))</f>
        <v/>
      </c>
      <c r="H2486" s="247" t="str">
        <f ca="1">IF(ISERROR($S2486),"",OFFSET('Smelter Reference List'!$G$4,$S2486-4,0))</f>
        <v/>
      </c>
      <c r="I2486" s="248" t="str">
        <f ca="1">IF(ISERROR($S2486),"",OFFSET('Smelter Reference List'!$H$4,$S2486-4,0))</f>
        <v/>
      </c>
      <c r="J2486" s="248" t="str">
        <f ca="1">IF(ISERROR($S2486),"",OFFSET('Smelter Reference List'!$I$4,$S2486-4,0))</f>
        <v/>
      </c>
      <c r="K2486" s="245"/>
      <c r="L2486" s="245"/>
      <c r="M2486" s="245"/>
      <c r="N2486" s="245"/>
      <c r="O2486" s="245"/>
      <c r="P2486" s="245"/>
      <c r="Q2486" s="246"/>
      <c r="R2486" s="233"/>
      <c r="S2486" s="234" t="e">
        <f>IF(C2486="",NA(),MATCH($B2486&amp;$C2486,'Smelter Reference List'!$J:$J,0))</f>
        <v>#N/A</v>
      </c>
      <c r="T2486" s="235"/>
      <c r="U2486" s="235">
        <f t="shared" ca="1" si="76"/>
        <v>0</v>
      </c>
      <c r="V2486" s="235"/>
      <c r="W2486" s="235"/>
      <c r="Y2486" s="228" t="str">
        <f t="shared" si="77"/>
        <v/>
      </c>
    </row>
    <row r="2487" spans="1:25" s="228" customFormat="1" ht="20.25">
      <c r="A2487" s="257"/>
      <c r="B2487" s="232" t="str">
        <f>IF(LEN(A2487)=0,"",INDEX('Smelter Reference List'!$A:$A,MATCH($A2487,'Smelter Reference List'!$E:$E,0)))</f>
        <v/>
      </c>
      <c r="C2487" s="297" t="str">
        <f>IF(LEN(A2487)=0,"",INDEX('Smelter Reference List'!$C:$C,MATCH($A2487,'Smelter Reference List'!$E:$E,0)))</f>
        <v/>
      </c>
      <c r="D2487" s="161" t="str">
        <f ca="1">IF(ISERROR($S2487),"",OFFSET('Smelter Reference List'!$C$4,$S2487-4,0)&amp;"")</f>
        <v/>
      </c>
      <c r="E2487" s="161" t="str">
        <f ca="1">IF(ISERROR($S2487),"",OFFSET('Smelter Reference List'!$D$4,$S2487-4,0)&amp;"")</f>
        <v/>
      </c>
      <c r="F2487" s="161" t="str">
        <f ca="1">IF(ISERROR($S2487),"",OFFSET('Smelter Reference List'!$E$4,$S2487-4,0))</f>
        <v/>
      </c>
      <c r="G2487" s="161" t="str">
        <f ca="1">IF(C2487=$U$4,"Enter smelter details", IF(ISERROR($S2487),"",OFFSET('Smelter Reference List'!$F$4,$S2487-4,0)))</f>
        <v/>
      </c>
      <c r="H2487" s="247" t="str">
        <f ca="1">IF(ISERROR($S2487),"",OFFSET('Smelter Reference List'!$G$4,$S2487-4,0))</f>
        <v/>
      </c>
      <c r="I2487" s="248" t="str">
        <f ca="1">IF(ISERROR($S2487),"",OFFSET('Smelter Reference List'!$H$4,$S2487-4,0))</f>
        <v/>
      </c>
      <c r="J2487" s="248" t="str">
        <f ca="1">IF(ISERROR($S2487),"",OFFSET('Smelter Reference List'!$I$4,$S2487-4,0))</f>
        <v/>
      </c>
      <c r="K2487" s="245"/>
      <c r="L2487" s="245"/>
      <c r="M2487" s="245"/>
      <c r="N2487" s="245"/>
      <c r="O2487" s="245"/>
      <c r="P2487" s="245"/>
      <c r="Q2487" s="246"/>
      <c r="R2487" s="233"/>
      <c r="S2487" s="234" t="e">
        <f>IF(C2487="",NA(),MATCH($B2487&amp;$C2487,'Smelter Reference List'!$J:$J,0))</f>
        <v>#N/A</v>
      </c>
      <c r="T2487" s="235"/>
      <c r="U2487" s="235">
        <f t="shared" ca="1" si="76"/>
        <v>0</v>
      </c>
      <c r="V2487" s="235"/>
      <c r="W2487" s="235"/>
      <c r="Y2487" s="228" t="str">
        <f t="shared" si="77"/>
        <v/>
      </c>
    </row>
    <row r="2488" spans="1:25" s="228" customFormat="1" ht="20.25">
      <c r="A2488" s="257"/>
      <c r="B2488" s="232" t="str">
        <f>IF(LEN(A2488)=0,"",INDEX('Smelter Reference List'!$A:$A,MATCH($A2488,'Smelter Reference List'!$E:$E,0)))</f>
        <v/>
      </c>
      <c r="C2488" s="297" t="str">
        <f>IF(LEN(A2488)=0,"",INDEX('Smelter Reference List'!$C:$C,MATCH($A2488,'Smelter Reference List'!$E:$E,0)))</f>
        <v/>
      </c>
      <c r="D2488" s="161" t="str">
        <f ca="1">IF(ISERROR($S2488),"",OFFSET('Smelter Reference List'!$C$4,$S2488-4,0)&amp;"")</f>
        <v/>
      </c>
      <c r="E2488" s="161" t="str">
        <f ca="1">IF(ISERROR($S2488),"",OFFSET('Smelter Reference List'!$D$4,$S2488-4,0)&amp;"")</f>
        <v/>
      </c>
      <c r="F2488" s="161" t="str">
        <f ca="1">IF(ISERROR($S2488),"",OFFSET('Smelter Reference List'!$E$4,$S2488-4,0))</f>
        <v/>
      </c>
      <c r="G2488" s="161" t="str">
        <f ca="1">IF(C2488=$U$4,"Enter smelter details", IF(ISERROR($S2488),"",OFFSET('Smelter Reference List'!$F$4,$S2488-4,0)))</f>
        <v/>
      </c>
      <c r="H2488" s="247" t="str">
        <f ca="1">IF(ISERROR($S2488),"",OFFSET('Smelter Reference List'!$G$4,$S2488-4,0))</f>
        <v/>
      </c>
      <c r="I2488" s="248" t="str">
        <f ca="1">IF(ISERROR($S2488),"",OFFSET('Smelter Reference List'!$H$4,$S2488-4,0))</f>
        <v/>
      </c>
      <c r="J2488" s="248" t="str">
        <f ca="1">IF(ISERROR($S2488),"",OFFSET('Smelter Reference List'!$I$4,$S2488-4,0))</f>
        <v/>
      </c>
      <c r="K2488" s="245"/>
      <c r="L2488" s="245"/>
      <c r="M2488" s="245"/>
      <c r="N2488" s="245"/>
      <c r="O2488" s="245"/>
      <c r="P2488" s="245"/>
      <c r="Q2488" s="246"/>
      <c r="R2488" s="233"/>
      <c r="S2488" s="234" t="e">
        <f>IF(C2488="",NA(),MATCH($B2488&amp;$C2488,'Smelter Reference List'!$J:$J,0))</f>
        <v>#N/A</v>
      </c>
      <c r="T2488" s="235"/>
      <c r="U2488" s="235">
        <f t="shared" ca="1" si="76"/>
        <v>0</v>
      </c>
      <c r="V2488" s="235"/>
      <c r="W2488" s="235"/>
      <c r="Y2488" s="228" t="str">
        <f t="shared" si="77"/>
        <v/>
      </c>
    </row>
    <row r="2489" spans="1:25" s="228" customFormat="1" ht="20.25">
      <c r="A2489" s="257"/>
      <c r="B2489" s="232" t="str">
        <f>IF(LEN(A2489)=0,"",INDEX('Smelter Reference List'!$A:$A,MATCH($A2489,'Smelter Reference List'!$E:$E,0)))</f>
        <v/>
      </c>
      <c r="C2489" s="297" t="str">
        <f>IF(LEN(A2489)=0,"",INDEX('Smelter Reference List'!$C:$C,MATCH($A2489,'Smelter Reference List'!$E:$E,0)))</f>
        <v/>
      </c>
      <c r="D2489" s="161" t="str">
        <f ca="1">IF(ISERROR($S2489),"",OFFSET('Smelter Reference List'!$C$4,$S2489-4,0)&amp;"")</f>
        <v/>
      </c>
      <c r="E2489" s="161" t="str">
        <f ca="1">IF(ISERROR($S2489),"",OFFSET('Smelter Reference List'!$D$4,$S2489-4,0)&amp;"")</f>
        <v/>
      </c>
      <c r="F2489" s="161" t="str">
        <f ca="1">IF(ISERROR($S2489),"",OFFSET('Smelter Reference List'!$E$4,$S2489-4,0))</f>
        <v/>
      </c>
      <c r="G2489" s="161" t="str">
        <f ca="1">IF(C2489=$U$4,"Enter smelter details", IF(ISERROR($S2489),"",OFFSET('Smelter Reference List'!$F$4,$S2489-4,0)))</f>
        <v/>
      </c>
      <c r="H2489" s="247" t="str">
        <f ca="1">IF(ISERROR($S2489),"",OFFSET('Smelter Reference List'!$G$4,$S2489-4,0))</f>
        <v/>
      </c>
      <c r="I2489" s="248" t="str">
        <f ca="1">IF(ISERROR($S2489),"",OFFSET('Smelter Reference List'!$H$4,$S2489-4,0))</f>
        <v/>
      </c>
      <c r="J2489" s="248" t="str">
        <f ca="1">IF(ISERROR($S2489),"",OFFSET('Smelter Reference List'!$I$4,$S2489-4,0))</f>
        <v/>
      </c>
      <c r="K2489" s="245"/>
      <c r="L2489" s="245"/>
      <c r="M2489" s="245"/>
      <c r="N2489" s="245"/>
      <c r="O2489" s="245"/>
      <c r="P2489" s="245"/>
      <c r="Q2489" s="246"/>
      <c r="R2489" s="233"/>
      <c r="S2489" s="234" t="e">
        <f>IF(C2489="",NA(),MATCH($B2489&amp;$C2489,'Smelter Reference List'!$J:$J,0))</f>
        <v>#N/A</v>
      </c>
      <c r="T2489" s="235"/>
      <c r="U2489" s="235">
        <f t="shared" ca="1" si="76"/>
        <v>0</v>
      </c>
      <c r="V2489" s="235"/>
      <c r="W2489" s="235"/>
      <c r="Y2489" s="228" t="str">
        <f t="shared" si="77"/>
        <v/>
      </c>
    </row>
    <row r="2490" spans="1:25" s="228" customFormat="1" ht="20.25">
      <c r="A2490" s="257"/>
      <c r="B2490" s="232" t="str">
        <f>IF(LEN(A2490)=0,"",INDEX('Smelter Reference List'!$A:$A,MATCH($A2490,'Smelter Reference List'!$E:$E,0)))</f>
        <v/>
      </c>
      <c r="C2490" s="297" t="str">
        <f>IF(LEN(A2490)=0,"",INDEX('Smelter Reference List'!$C:$C,MATCH($A2490,'Smelter Reference List'!$E:$E,0)))</f>
        <v/>
      </c>
      <c r="D2490" s="161" t="str">
        <f ca="1">IF(ISERROR($S2490),"",OFFSET('Smelter Reference List'!$C$4,$S2490-4,0)&amp;"")</f>
        <v/>
      </c>
      <c r="E2490" s="161" t="str">
        <f ca="1">IF(ISERROR($S2490),"",OFFSET('Smelter Reference List'!$D$4,$S2490-4,0)&amp;"")</f>
        <v/>
      </c>
      <c r="F2490" s="161" t="str">
        <f ca="1">IF(ISERROR($S2490),"",OFFSET('Smelter Reference List'!$E$4,$S2490-4,0))</f>
        <v/>
      </c>
      <c r="G2490" s="161" t="str">
        <f ca="1">IF(C2490=$U$4,"Enter smelter details", IF(ISERROR($S2490),"",OFFSET('Smelter Reference List'!$F$4,$S2490-4,0)))</f>
        <v/>
      </c>
      <c r="H2490" s="247" t="str">
        <f ca="1">IF(ISERROR($S2490),"",OFFSET('Smelter Reference List'!$G$4,$S2490-4,0))</f>
        <v/>
      </c>
      <c r="I2490" s="248" t="str">
        <f ca="1">IF(ISERROR($S2490),"",OFFSET('Smelter Reference List'!$H$4,$S2490-4,0))</f>
        <v/>
      </c>
      <c r="J2490" s="248" t="str">
        <f ca="1">IF(ISERROR($S2490),"",OFFSET('Smelter Reference List'!$I$4,$S2490-4,0))</f>
        <v/>
      </c>
      <c r="K2490" s="245"/>
      <c r="L2490" s="245"/>
      <c r="M2490" s="245"/>
      <c r="N2490" s="245"/>
      <c r="O2490" s="245"/>
      <c r="P2490" s="245"/>
      <c r="Q2490" s="246"/>
      <c r="R2490" s="233"/>
      <c r="S2490" s="234" t="e">
        <f>IF(C2490="",NA(),MATCH($B2490&amp;$C2490,'Smelter Reference List'!$J:$J,0))</f>
        <v>#N/A</v>
      </c>
      <c r="T2490" s="235"/>
      <c r="U2490" s="235">
        <f t="shared" ca="1" si="76"/>
        <v>0</v>
      </c>
      <c r="V2490" s="235"/>
      <c r="W2490" s="235"/>
      <c r="Y2490" s="228" t="str">
        <f t="shared" si="77"/>
        <v/>
      </c>
    </row>
    <row r="2491" spans="1:25" s="228" customFormat="1" ht="20.25">
      <c r="A2491" s="257"/>
      <c r="B2491" s="232" t="str">
        <f>IF(LEN(A2491)=0,"",INDEX('Smelter Reference List'!$A:$A,MATCH($A2491,'Smelter Reference List'!$E:$E,0)))</f>
        <v/>
      </c>
      <c r="C2491" s="297" t="str">
        <f>IF(LEN(A2491)=0,"",INDEX('Smelter Reference List'!$C:$C,MATCH($A2491,'Smelter Reference List'!$E:$E,0)))</f>
        <v/>
      </c>
      <c r="D2491" s="161" t="str">
        <f ca="1">IF(ISERROR($S2491),"",OFFSET('Smelter Reference List'!$C$4,$S2491-4,0)&amp;"")</f>
        <v/>
      </c>
      <c r="E2491" s="161" t="str">
        <f ca="1">IF(ISERROR($S2491),"",OFFSET('Smelter Reference List'!$D$4,$S2491-4,0)&amp;"")</f>
        <v/>
      </c>
      <c r="F2491" s="161" t="str">
        <f ca="1">IF(ISERROR($S2491),"",OFFSET('Smelter Reference List'!$E$4,$S2491-4,0))</f>
        <v/>
      </c>
      <c r="G2491" s="161" t="str">
        <f ca="1">IF(C2491=$U$4,"Enter smelter details", IF(ISERROR($S2491),"",OFFSET('Smelter Reference List'!$F$4,$S2491-4,0)))</f>
        <v/>
      </c>
      <c r="H2491" s="247" t="str">
        <f ca="1">IF(ISERROR($S2491),"",OFFSET('Smelter Reference List'!$G$4,$S2491-4,0))</f>
        <v/>
      </c>
      <c r="I2491" s="248" t="str">
        <f ca="1">IF(ISERROR($S2491),"",OFFSET('Smelter Reference List'!$H$4,$S2491-4,0))</f>
        <v/>
      </c>
      <c r="J2491" s="248" t="str">
        <f ca="1">IF(ISERROR($S2491),"",OFFSET('Smelter Reference List'!$I$4,$S2491-4,0))</f>
        <v/>
      </c>
      <c r="K2491" s="245"/>
      <c r="L2491" s="245"/>
      <c r="M2491" s="245"/>
      <c r="N2491" s="245"/>
      <c r="O2491" s="245"/>
      <c r="P2491" s="245"/>
      <c r="Q2491" s="246"/>
      <c r="R2491" s="233"/>
      <c r="S2491" s="234" t="e">
        <f>IF(C2491="",NA(),MATCH($B2491&amp;$C2491,'Smelter Reference List'!$J:$J,0))</f>
        <v>#N/A</v>
      </c>
      <c r="T2491" s="235"/>
      <c r="U2491" s="235">
        <f t="shared" ca="1" si="76"/>
        <v>0</v>
      </c>
      <c r="V2491" s="235"/>
      <c r="W2491" s="235"/>
      <c r="Y2491" s="228" t="str">
        <f t="shared" si="77"/>
        <v/>
      </c>
    </row>
    <row r="2492" spans="1:25" s="228" customFormat="1" ht="20.25">
      <c r="A2492" s="257"/>
      <c r="B2492" s="232" t="str">
        <f>IF(LEN(A2492)=0,"",INDEX('Smelter Reference List'!$A:$A,MATCH($A2492,'Smelter Reference List'!$E:$E,0)))</f>
        <v/>
      </c>
      <c r="C2492" s="297" t="str">
        <f>IF(LEN(A2492)=0,"",INDEX('Smelter Reference List'!$C:$C,MATCH($A2492,'Smelter Reference List'!$E:$E,0)))</f>
        <v/>
      </c>
      <c r="D2492" s="161" t="str">
        <f ca="1">IF(ISERROR($S2492),"",OFFSET('Smelter Reference List'!$C$4,$S2492-4,0)&amp;"")</f>
        <v/>
      </c>
      <c r="E2492" s="161" t="str">
        <f ca="1">IF(ISERROR($S2492),"",OFFSET('Smelter Reference List'!$D$4,$S2492-4,0)&amp;"")</f>
        <v/>
      </c>
      <c r="F2492" s="161" t="str">
        <f ca="1">IF(ISERROR($S2492),"",OFFSET('Smelter Reference List'!$E$4,$S2492-4,0))</f>
        <v/>
      </c>
      <c r="G2492" s="161" t="str">
        <f ca="1">IF(C2492=$U$4,"Enter smelter details", IF(ISERROR($S2492),"",OFFSET('Smelter Reference List'!$F$4,$S2492-4,0)))</f>
        <v/>
      </c>
      <c r="H2492" s="247" t="str">
        <f ca="1">IF(ISERROR($S2492),"",OFFSET('Smelter Reference List'!$G$4,$S2492-4,0))</f>
        <v/>
      </c>
      <c r="I2492" s="248" t="str">
        <f ca="1">IF(ISERROR($S2492),"",OFFSET('Smelter Reference List'!$H$4,$S2492-4,0))</f>
        <v/>
      </c>
      <c r="J2492" s="248" t="str">
        <f ca="1">IF(ISERROR($S2492),"",OFFSET('Smelter Reference List'!$I$4,$S2492-4,0))</f>
        <v/>
      </c>
      <c r="K2492" s="245"/>
      <c r="L2492" s="245"/>
      <c r="M2492" s="245"/>
      <c r="N2492" s="245"/>
      <c r="O2492" s="245"/>
      <c r="P2492" s="245"/>
      <c r="Q2492" s="246"/>
      <c r="R2492" s="233"/>
      <c r="S2492" s="234" t="e">
        <f>IF(C2492="",NA(),MATCH($B2492&amp;$C2492,'Smelter Reference List'!$J:$J,0))</f>
        <v>#N/A</v>
      </c>
      <c r="T2492" s="235"/>
      <c r="U2492" s="235">
        <f t="shared" ca="1" si="76"/>
        <v>0</v>
      </c>
      <c r="V2492" s="235"/>
      <c r="W2492" s="235"/>
      <c r="Y2492" s="228" t="str">
        <f t="shared" si="77"/>
        <v/>
      </c>
    </row>
    <row r="2493" spans="1:25" s="228" customFormat="1" ht="20.25">
      <c r="A2493" s="257"/>
      <c r="B2493" s="232" t="str">
        <f>IF(LEN(A2493)=0,"",INDEX('Smelter Reference List'!$A:$A,MATCH($A2493,'Smelter Reference List'!$E:$E,0)))</f>
        <v/>
      </c>
      <c r="C2493" s="297" t="str">
        <f>IF(LEN(A2493)=0,"",INDEX('Smelter Reference List'!$C:$C,MATCH($A2493,'Smelter Reference List'!$E:$E,0)))</f>
        <v/>
      </c>
      <c r="D2493" s="161" t="str">
        <f ca="1">IF(ISERROR($S2493),"",OFFSET('Smelter Reference List'!$C$4,$S2493-4,0)&amp;"")</f>
        <v/>
      </c>
      <c r="E2493" s="161" t="str">
        <f ca="1">IF(ISERROR($S2493),"",OFFSET('Smelter Reference List'!$D$4,$S2493-4,0)&amp;"")</f>
        <v/>
      </c>
      <c r="F2493" s="161" t="str">
        <f ca="1">IF(ISERROR($S2493),"",OFFSET('Smelter Reference List'!$E$4,$S2493-4,0))</f>
        <v/>
      </c>
      <c r="G2493" s="161" t="str">
        <f ca="1">IF(C2493=$U$4,"Enter smelter details", IF(ISERROR($S2493),"",OFFSET('Smelter Reference List'!$F$4,$S2493-4,0)))</f>
        <v/>
      </c>
      <c r="H2493" s="247" t="str">
        <f ca="1">IF(ISERROR($S2493),"",OFFSET('Smelter Reference List'!$G$4,$S2493-4,0))</f>
        <v/>
      </c>
      <c r="I2493" s="248" t="str">
        <f ca="1">IF(ISERROR($S2493),"",OFFSET('Smelter Reference List'!$H$4,$S2493-4,0))</f>
        <v/>
      </c>
      <c r="J2493" s="248" t="str">
        <f ca="1">IF(ISERROR($S2493),"",OFFSET('Smelter Reference List'!$I$4,$S2493-4,0))</f>
        <v/>
      </c>
      <c r="K2493" s="245"/>
      <c r="L2493" s="245"/>
      <c r="M2493" s="245"/>
      <c r="N2493" s="245"/>
      <c r="O2493" s="245"/>
      <c r="P2493" s="245"/>
      <c r="Q2493" s="246"/>
      <c r="R2493" s="233"/>
      <c r="S2493" s="234" t="e">
        <f>IF(C2493="",NA(),MATCH($B2493&amp;$C2493,'Smelter Reference List'!$J:$J,0))</f>
        <v>#N/A</v>
      </c>
      <c r="T2493" s="235"/>
      <c r="U2493" s="235">
        <f t="shared" ca="1" si="76"/>
        <v>0</v>
      </c>
      <c r="V2493" s="235"/>
      <c r="W2493" s="235"/>
      <c r="Y2493" s="228" t="str">
        <f t="shared" si="77"/>
        <v/>
      </c>
    </row>
    <row r="2494" spans="1:25" s="228" customFormat="1" ht="20.25">
      <c r="A2494" s="257"/>
      <c r="B2494" s="232" t="str">
        <f>IF(LEN(A2494)=0,"",INDEX('Smelter Reference List'!$A:$A,MATCH($A2494,'Smelter Reference List'!$E:$E,0)))</f>
        <v/>
      </c>
      <c r="C2494" s="297" t="str">
        <f>IF(LEN(A2494)=0,"",INDEX('Smelter Reference List'!$C:$C,MATCH($A2494,'Smelter Reference List'!$E:$E,0)))</f>
        <v/>
      </c>
      <c r="D2494" s="161" t="str">
        <f ca="1">IF(ISERROR($S2494),"",OFFSET('Smelter Reference List'!$C$4,$S2494-4,0)&amp;"")</f>
        <v/>
      </c>
      <c r="E2494" s="161" t="str">
        <f ca="1">IF(ISERROR($S2494),"",OFFSET('Smelter Reference List'!$D$4,$S2494-4,0)&amp;"")</f>
        <v/>
      </c>
      <c r="F2494" s="161" t="str">
        <f ca="1">IF(ISERROR($S2494),"",OFFSET('Smelter Reference List'!$E$4,$S2494-4,0))</f>
        <v/>
      </c>
      <c r="G2494" s="161" t="str">
        <f ca="1">IF(C2494=$U$4,"Enter smelter details", IF(ISERROR($S2494),"",OFFSET('Smelter Reference List'!$F$4,$S2494-4,0)))</f>
        <v/>
      </c>
      <c r="H2494" s="247" t="str">
        <f ca="1">IF(ISERROR($S2494),"",OFFSET('Smelter Reference List'!$G$4,$S2494-4,0))</f>
        <v/>
      </c>
      <c r="I2494" s="248" t="str">
        <f ca="1">IF(ISERROR($S2494),"",OFFSET('Smelter Reference List'!$H$4,$S2494-4,0))</f>
        <v/>
      </c>
      <c r="J2494" s="248" t="str">
        <f ca="1">IF(ISERROR($S2494),"",OFFSET('Smelter Reference List'!$I$4,$S2494-4,0))</f>
        <v/>
      </c>
      <c r="K2494" s="245"/>
      <c r="L2494" s="245"/>
      <c r="M2494" s="245"/>
      <c r="N2494" s="245"/>
      <c r="O2494" s="245"/>
      <c r="P2494" s="245"/>
      <c r="Q2494" s="246"/>
      <c r="R2494" s="233"/>
      <c r="S2494" s="234" t="e">
        <f>IF(C2494="",NA(),MATCH($B2494&amp;$C2494,'Smelter Reference List'!$J:$J,0))</f>
        <v>#N/A</v>
      </c>
      <c r="T2494" s="235"/>
      <c r="U2494" s="235">
        <f t="shared" ca="1" si="76"/>
        <v>0</v>
      </c>
      <c r="V2494" s="235"/>
      <c r="W2494" s="235"/>
      <c r="Y2494" s="228" t="str">
        <f t="shared" si="77"/>
        <v/>
      </c>
    </row>
    <row r="2495" spans="1:25" s="228" customFormat="1" ht="20.25">
      <c r="A2495" s="257"/>
      <c r="B2495" s="232" t="str">
        <f>IF(LEN(A2495)=0,"",INDEX('Smelter Reference List'!$A:$A,MATCH($A2495,'Smelter Reference List'!$E:$E,0)))</f>
        <v/>
      </c>
      <c r="C2495" s="297" t="str">
        <f>IF(LEN(A2495)=0,"",INDEX('Smelter Reference List'!$C:$C,MATCH($A2495,'Smelter Reference List'!$E:$E,0)))</f>
        <v/>
      </c>
      <c r="D2495" s="161" t="str">
        <f ca="1">IF(ISERROR($S2495),"",OFFSET('Smelter Reference List'!$C$4,$S2495-4,0)&amp;"")</f>
        <v/>
      </c>
      <c r="E2495" s="161" t="str">
        <f ca="1">IF(ISERROR($S2495),"",OFFSET('Smelter Reference List'!$D$4,$S2495-4,0)&amp;"")</f>
        <v/>
      </c>
      <c r="F2495" s="161" t="str">
        <f ca="1">IF(ISERROR($S2495),"",OFFSET('Smelter Reference List'!$E$4,$S2495-4,0))</f>
        <v/>
      </c>
      <c r="G2495" s="161" t="str">
        <f ca="1">IF(C2495=$U$4,"Enter smelter details", IF(ISERROR($S2495),"",OFFSET('Smelter Reference List'!$F$4,$S2495-4,0)))</f>
        <v/>
      </c>
      <c r="H2495" s="247" t="str">
        <f ca="1">IF(ISERROR($S2495),"",OFFSET('Smelter Reference List'!$G$4,$S2495-4,0))</f>
        <v/>
      </c>
      <c r="I2495" s="248" t="str">
        <f ca="1">IF(ISERROR($S2495),"",OFFSET('Smelter Reference List'!$H$4,$S2495-4,0))</f>
        <v/>
      </c>
      <c r="J2495" s="248" t="str">
        <f ca="1">IF(ISERROR($S2495),"",OFFSET('Smelter Reference List'!$I$4,$S2495-4,0))</f>
        <v/>
      </c>
      <c r="K2495" s="245"/>
      <c r="L2495" s="245"/>
      <c r="M2495" s="245"/>
      <c r="N2495" s="245"/>
      <c r="O2495" s="245"/>
      <c r="P2495" s="245"/>
      <c r="Q2495" s="246"/>
      <c r="R2495" s="233"/>
      <c r="S2495" s="234" t="e">
        <f>IF(C2495="",NA(),MATCH($B2495&amp;$C2495,'Smelter Reference List'!$J:$J,0))</f>
        <v>#N/A</v>
      </c>
      <c r="T2495" s="235"/>
      <c r="U2495" s="235">
        <f t="shared" ca="1" si="76"/>
        <v>0</v>
      </c>
      <c r="V2495" s="235"/>
      <c r="W2495" s="235"/>
      <c r="Y2495" s="228" t="str">
        <f t="shared" si="77"/>
        <v/>
      </c>
    </row>
    <row r="2496" spans="1:25" s="228" customFormat="1" ht="20.25">
      <c r="A2496" s="257"/>
      <c r="B2496" s="232" t="str">
        <f>IF(LEN(A2496)=0,"",INDEX('Smelter Reference List'!$A:$A,MATCH($A2496,'Smelter Reference List'!$E:$E,0)))</f>
        <v/>
      </c>
      <c r="C2496" s="297" t="str">
        <f>IF(LEN(A2496)=0,"",INDEX('Smelter Reference List'!$C:$C,MATCH($A2496,'Smelter Reference List'!$E:$E,0)))</f>
        <v/>
      </c>
      <c r="D2496" s="161" t="str">
        <f ca="1">IF(ISERROR($S2496),"",OFFSET('Smelter Reference List'!$C$4,$S2496-4,0)&amp;"")</f>
        <v/>
      </c>
      <c r="E2496" s="161" t="str">
        <f ca="1">IF(ISERROR($S2496),"",OFFSET('Smelter Reference List'!$D$4,$S2496-4,0)&amp;"")</f>
        <v/>
      </c>
      <c r="F2496" s="161" t="str">
        <f ca="1">IF(ISERROR($S2496),"",OFFSET('Smelter Reference List'!$E$4,$S2496-4,0))</f>
        <v/>
      </c>
      <c r="G2496" s="161" t="str">
        <f ca="1">IF(C2496=$U$4,"Enter smelter details", IF(ISERROR($S2496),"",OFFSET('Smelter Reference List'!$F$4,$S2496-4,0)))</f>
        <v/>
      </c>
      <c r="H2496" s="247" t="str">
        <f ca="1">IF(ISERROR($S2496),"",OFFSET('Smelter Reference List'!$G$4,$S2496-4,0))</f>
        <v/>
      </c>
      <c r="I2496" s="248" t="str">
        <f ca="1">IF(ISERROR($S2496),"",OFFSET('Smelter Reference List'!$H$4,$S2496-4,0))</f>
        <v/>
      </c>
      <c r="J2496" s="248" t="str">
        <f ca="1">IF(ISERROR($S2496),"",OFFSET('Smelter Reference List'!$I$4,$S2496-4,0))</f>
        <v/>
      </c>
      <c r="K2496" s="245"/>
      <c r="L2496" s="245"/>
      <c r="M2496" s="245"/>
      <c r="N2496" s="245"/>
      <c r="O2496" s="245"/>
      <c r="P2496" s="245"/>
      <c r="Q2496" s="246"/>
      <c r="R2496" s="233"/>
      <c r="S2496" s="234" t="e">
        <f>IF(C2496="",NA(),MATCH($B2496&amp;$C2496,'Smelter Reference List'!$J:$J,0))</f>
        <v>#N/A</v>
      </c>
      <c r="T2496" s="235"/>
      <c r="U2496" s="235">
        <f t="shared" ca="1" si="76"/>
        <v>0</v>
      </c>
      <c r="V2496" s="235"/>
      <c r="W2496" s="235"/>
      <c r="Y2496" s="228" t="str">
        <f t="shared" si="77"/>
        <v/>
      </c>
    </row>
    <row r="2497" spans="1:25" s="228" customFormat="1" ht="20.25">
      <c r="A2497" s="257"/>
      <c r="B2497" s="232" t="str">
        <f>IF(LEN(A2497)=0,"",INDEX('Smelter Reference List'!$A:$A,MATCH($A2497,'Smelter Reference List'!$E:$E,0)))</f>
        <v/>
      </c>
      <c r="C2497" s="297" t="str">
        <f>IF(LEN(A2497)=0,"",INDEX('Smelter Reference List'!$C:$C,MATCH($A2497,'Smelter Reference List'!$E:$E,0)))</f>
        <v/>
      </c>
      <c r="D2497" s="161" t="str">
        <f ca="1">IF(ISERROR($S2497),"",OFFSET('Smelter Reference List'!$C$4,$S2497-4,0)&amp;"")</f>
        <v/>
      </c>
      <c r="E2497" s="161" t="str">
        <f ca="1">IF(ISERROR($S2497),"",OFFSET('Smelter Reference List'!$D$4,$S2497-4,0)&amp;"")</f>
        <v/>
      </c>
      <c r="F2497" s="161" t="str">
        <f ca="1">IF(ISERROR($S2497),"",OFFSET('Smelter Reference List'!$E$4,$S2497-4,0))</f>
        <v/>
      </c>
      <c r="G2497" s="161" t="str">
        <f ca="1">IF(C2497=$U$4,"Enter smelter details", IF(ISERROR($S2497),"",OFFSET('Smelter Reference List'!$F$4,$S2497-4,0)))</f>
        <v/>
      </c>
      <c r="H2497" s="247" t="str">
        <f ca="1">IF(ISERROR($S2497),"",OFFSET('Smelter Reference List'!$G$4,$S2497-4,0))</f>
        <v/>
      </c>
      <c r="I2497" s="248" t="str">
        <f ca="1">IF(ISERROR($S2497),"",OFFSET('Smelter Reference List'!$H$4,$S2497-4,0))</f>
        <v/>
      </c>
      <c r="J2497" s="248" t="str">
        <f ca="1">IF(ISERROR($S2497),"",OFFSET('Smelter Reference List'!$I$4,$S2497-4,0))</f>
        <v/>
      </c>
      <c r="K2497" s="245"/>
      <c r="L2497" s="245"/>
      <c r="M2497" s="245"/>
      <c r="N2497" s="245"/>
      <c r="O2497" s="245"/>
      <c r="P2497" s="245"/>
      <c r="Q2497" s="246"/>
      <c r="R2497" s="233"/>
      <c r="S2497" s="234" t="e">
        <f>IF(C2497="",NA(),MATCH($B2497&amp;$C2497,'Smelter Reference List'!$J:$J,0))</f>
        <v>#N/A</v>
      </c>
      <c r="T2497" s="235"/>
      <c r="U2497" s="235">
        <f t="shared" ca="1" si="76"/>
        <v>0</v>
      </c>
      <c r="V2497" s="235"/>
      <c r="W2497" s="235"/>
      <c r="Y2497" s="228" t="str">
        <f t="shared" si="77"/>
        <v/>
      </c>
    </row>
    <row r="2498" spans="1:25" s="228" customFormat="1" ht="20.25">
      <c r="A2498" s="257"/>
      <c r="B2498" s="232" t="str">
        <f>IF(LEN(A2498)=0,"",INDEX('Smelter Reference List'!$A:$A,MATCH($A2498,'Smelter Reference List'!$E:$E,0)))</f>
        <v/>
      </c>
      <c r="C2498" s="297" t="str">
        <f>IF(LEN(A2498)=0,"",INDEX('Smelter Reference List'!$C:$C,MATCH($A2498,'Smelter Reference List'!$E:$E,0)))</f>
        <v/>
      </c>
      <c r="D2498" s="161" t="str">
        <f ca="1">IF(ISERROR($S2498),"",OFFSET('Smelter Reference List'!$C$4,$S2498-4,0)&amp;"")</f>
        <v/>
      </c>
      <c r="E2498" s="161" t="str">
        <f ca="1">IF(ISERROR($S2498),"",OFFSET('Smelter Reference List'!$D$4,$S2498-4,0)&amp;"")</f>
        <v/>
      </c>
      <c r="F2498" s="161" t="str">
        <f ca="1">IF(ISERROR($S2498),"",OFFSET('Smelter Reference List'!$E$4,$S2498-4,0))</f>
        <v/>
      </c>
      <c r="G2498" s="161" t="str">
        <f ca="1">IF(C2498=$U$4,"Enter smelter details", IF(ISERROR($S2498),"",OFFSET('Smelter Reference List'!$F$4,$S2498-4,0)))</f>
        <v/>
      </c>
      <c r="H2498" s="247" t="str">
        <f ca="1">IF(ISERROR($S2498),"",OFFSET('Smelter Reference List'!$G$4,$S2498-4,0))</f>
        <v/>
      </c>
      <c r="I2498" s="248" t="str">
        <f ca="1">IF(ISERROR($S2498),"",OFFSET('Smelter Reference List'!$H$4,$S2498-4,0))</f>
        <v/>
      </c>
      <c r="J2498" s="248" t="str">
        <f ca="1">IF(ISERROR($S2498),"",OFFSET('Smelter Reference List'!$I$4,$S2498-4,0))</f>
        <v/>
      </c>
      <c r="K2498" s="245"/>
      <c r="L2498" s="245"/>
      <c r="M2498" s="245"/>
      <c r="N2498" s="245"/>
      <c r="O2498" s="245"/>
      <c r="P2498" s="245"/>
      <c r="Q2498" s="246"/>
      <c r="R2498" s="233"/>
      <c r="S2498" s="234" t="e">
        <f>IF(C2498="",NA(),MATCH($B2498&amp;$C2498,'Smelter Reference List'!$J:$J,0))</f>
        <v>#N/A</v>
      </c>
      <c r="T2498" s="235"/>
      <c r="U2498" s="235">
        <f t="shared" ca="1" si="76"/>
        <v>0</v>
      </c>
      <c r="V2498" s="235"/>
      <c r="W2498" s="235"/>
      <c r="Y2498" s="228" t="str">
        <f t="shared" si="77"/>
        <v/>
      </c>
    </row>
    <row r="2499" spans="1:25" s="228" customFormat="1" ht="20.25">
      <c r="A2499" s="257"/>
      <c r="B2499" s="232" t="str">
        <f>IF(LEN(A2499)=0,"",INDEX('Smelter Reference List'!$A:$A,MATCH($A2499,'Smelter Reference List'!$E:$E,0)))</f>
        <v/>
      </c>
      <c r="C2499" s="297" t="str">
        <f>IF(LEN(A2499)=0,"",INDEX('Smelter Reference List'!$C:$C,MATCH($A2499,'Smelter Reference List'!$E:$E,0)))</f>
        <v/>
      </c>
      <c r="D2499" s="161" t="str">
        <f ca="1">IF(ISERROR($S2499),"",OFFSET('Smelter Reference List'!$C$4,$S2499-4,0)&amp;"")</f>
        <v/>
      </c>
      <c r="E2499" s="161" t="str">
        <f ca="1">IF(ISERROR($S2499),"",OFFSET('Smelter Reference List'!$D$4,$S2499-4,0)&amp;"")</f>
        <v/>
      </c>
      <c r="F2499" s="161" t="str">
        <f ca="1">IF(ISERROR($S2499),"",OFFSET('Smelter Reference List'!$E$4,$S2499-4,0))</f>
        <v/>
      </c>
      <c r="G2499" s="161" t="str">
        <f ca="1">IF(C2499=$U$4,"Enter smelter details", IF(ISERROR($S2499),"",OFFSET('Smelter Reference List'!$F$4,$S2499-4,0)))</f>
        <v/>
      </c>
      <c r="H2499" s="247" t="str">
        <f ca="1">IF(ISERROR($S2499),"",OFFSET('Smelter Reference List'!$G$4,$S2499-4,0))</f>
        <v/>
      </c>
      <c r="I2499" s="248" t="str">
        <f ca="1">IF(ISERROR($S2499),"",OFFSET('Smelter Reference List'!$H$4,$S2499-4,0))</f>
        <v/>
      </c>
      <c r="J2499" s="248" t="str">
        <f ca="1">IF(ISERROR($S2499),"",OFFSET('Smelter Reference List'!$I$4,$S2499-4,0))</f>
        <v/>
      </c>
      <c r="K2499" s="245"/>
      <c r="L2499" s="245"/>
      <c r="M2499" s="245"/>
      <c r="N2499" s="245"/>
      <c r="O2499" s="245"/>
      <c r="P2499" s="245"/>
      <c r="Q2499" s="246"/>
      <c r="R2499" s="233"/>
      <c r="S2499" s="234" t="e">
        <f>IF(C2499="",NA(),MATCH($B2499&amp;$C2499,'Smelter Reference List'!$J:$J,0))</f>
        <v>#N/A</v>
      </c>
      <c r="T2499" s="235"/>
      <c r="U2499" s="235">
        <f t="shared" ca="1" si="76"/>
        <v>0</v>
      </c>
      <c r="V2499" s="235"/>
      <c r="W2499" s="235"/>
      <c r="Y2499" s="228" t="str">
        <f t="shared" si="77"/>
        <v/>
      </c>
    </row>
    <row r="2500" spans="1:25" s="228" customFormat="1" ht="20.25">
      <c r="A2500" s="257"/>
      <c r="B2500" s="232" t="str">
        <f>IF(LEN(A2500)=0,"",INDEX('Smelter Reference List'!$A:$A,MATCH($A2500,'Smelter Reference List'!$E:$E,0)))</f>
        <v/>
      </c>
      <c r="C2500" s="297" t="str">
        <f>IF(LEN(A2500)=0,"",INDEX('Smelter Reference List'!$C:$C,MATCH($A2500,'Smelter Reference List'!$E:$E,0)))</f>
        <v/>
      </c>
      <c r="D2500" s="161" t="str">
        <f ca="1">IF(ISERROR($S2500),"",OFFSET('Smelter Reference List'!$C$4,$S2500-4,0)&amp;"")</f>
        <v/>
      </c>
      <c r="E2500" s="161" t="str">
        <f ca="1">IF(ISERROR($S2500),"",OFFSET('Smelter Reference List'!$D$4,$S2500-4,0)&amp;"")</f>
        <v/>
      </c>
      <c r="F2500" s="161" t="str">
        <f ca="1">IF(ISERROR($S2500),"",OFFSET('Smelter Reference List'!$E$4,$S2500-4,0))</f>
        <v/>
      </c>
      <c r="G2500" s="161" t="str">
        <f ca="1">IF(C2500=$U$4,"Enter smelter details", IF(ISERROR($S2500),"",OFFSET('Smelter Reference List'!$F$4,$S2500-4,0)))</f>
        <v/>
      </c>
      <c r="H2500" s="247" t="str">
        <f ca="1">IF(ISERROR($S2500),"",OFFSET('Smelter Reference List'!$G$4,$S2500-4,0))</f>
        <v/>
      </c>
      <c r="I2500" s="248" t="str">
        <f ca="1">IF(ISERROR($S2500),"",OFFSET('Smelter Reference List'!$H$4,$S2500-4,0))</f>
        <v/>
      </c>
      <c r="J2500" s="248" t="str">
        <f ca="1">IF(ISERROR($S2500),"",OFFSET('Smelter Reference List'!$I$4,$S2500-4,0))</f>
        <v/>
      </c>
      <c r="K2500" s="245"/>
      <c r="L2500" s="245"/>
      <c r="M2500" s="245"/>
      <c r="N2500" s="245"/>
      <c r="O2500" s="245"/>
      <c r="P2500" s="245"/>
      <c r="Q2500" s="246"/>
      <c r="R2500" s="233"/>
      <c r="S2500" s="234" t="e">
        <f>IF(C2500="",NA(),MATCH($B2500&amp;$C2500,'Smelter Reference List'!$J:$J,0))</f>
        <v>#N/A</v>
      </c>
      <c r="T2500" s="235"/>
      <c r="U2500" s="235">
        <f t="shared" ca="1" si="76"/>
        <v>0</v>
      </c>
      <c r="V2500" s="235"/>
      <c r="W2500" s="235"/>
      <c r="Y2500" s="228" t="str">
        <f t="shared" si="77"/>
        <v/>
      </c>
    </row>
    <row r="2501" spans="1:25" s="228" customFormat="1" ht="20.25">
      <c r="A2501" s="257"/>
      <c r="B2501" s="232" t="str">
        <f>IF(LEN(A2501)=0,"",INDEX('Smelter Reference List'!$A:$A,MATCH($A2501,'Smelter Reference List'!$E:$E,0)))</f>
        <v/>
      </c>
      <c r="C2501" s="297" t="str">
        <f>IF(LEN(A2501)=0,"",INDEX('Smelter Reference List'!$C:$C,MATCH($A2501,'Smelter Reference List'!$E:$E,0)))</f>
        <v/>
      </c>
      <c r="D2501" s="161" t="str">
        <f ca="1">IF(ISERROR($S2501),"",OFFSET('Smelter Reference List'!$C$4,$S2501-4,0)&amp;"")</f>
        <v/>
      </c>
      <c r="E2501" s="161" t="str">
        <f ca="1">IF(ISERROR($S2501),"",OFFSET('Smelter Reference List'!$D$4,$S2501-4,0)&amp;"")</f>
        <v/>
      </c>
      <c r="F2501" s="161" t="str">
        <f ca="1">IF(ISERROR($S2501),"",OFFSET('Smelter Reference List'!$E$4,$S2501-4,0))</f>
        <v/>
      </c>
      <c r="G2501" s="161" t="str">
        <f ca="1">IF(C2501=$U$4,"Enter smelter details", IF(ISERROR($S2501),"",OFFSET('Smelter Reference List'!$F$4,$S2501-4,0)))</f>
        <v/>
      </c>
      <c r="H2501" s="247" t="str">
        <f ca="1">IF(ISERROR($S2501),"",OFFSET('Smelter Reference List'!$G$4,$S2501-4,0))</f>
        <v/>
      </c>
      <c r="I2501" s="248" t="str">
        <f ca="1">IF(ISERROR($S2501),"",OFFSET('Smelter Reference List'!$H$4,$S2501-4,0))</f>
        <v/>
      </c>
      <c r="J2501" s="248" t="str">
        <f ca="1">IF(ISERROR($S2501),"",OFFSET('Smelter Reference List'!$I$4,$S2501-4,0))</f>
        <v/>
      </c>
      <c r="K2501" s="245"/>
      <c r="L2501" s="245"/>
      <c r="M2501" s="245"/>
      <c r="N2501" s="245"/>
      <c r="O2501" s="245"/>
      <c r="P2501" s="245"/>
      <c r="Q2501" s="246"/>
      <c r="R2501" s="233"/>
      <c r="S2501" s="234" t="e">
        <f>IF(C2501="",NA(),MATCH($B2501&amp;$C2501,'Smelter Reference List'!$J:$J,0))</f>
        <v>#N/A</v>
      </c>
      <c r="T2501" s="235"/>
      <c r="U2501" s="235">
        <f t="shared" ca="1" si="76"/>
        <v>0</v>
      </c>
      <c r="V2501" s="235"/>
      <c r="W2501" s="235"/>
      <c r="Y2501" s="228" t="str">
        <f t="shared" si="77"/>
        <v/>
      </c>
    </row>
    <row r="2502" spans="1:25" s="228" customFormat="1" ht="20.25">
      <c r="A2502" s="257"/>
      <c r="B2502" s="232" t="str">
        <f>IF(LEN(A2502)=0,"",INDEX('Smelter Reference List'!$A:$A,MATCH($A2502,'Smelter Reference List'!$E:$E,0)))</f>
        <v/>
      </c>
      <c r="C2502" s="297" t="str">
        <f>IF(LEN(A2502)=0,"",INDEX('Smelter Reference List'!$C:$C,MATCH($A2502,'Smelter Reference List'!$E:$E,0)))</f>
        <v/>
      </c>
      <c r="D2502" s="161" t="str">
        <f ca="1">IF(ISERROR($S2502),"",OFFSET('Smelter Reference List'!$C$4,$S2502-4,0)&amp;"")</f>
        <v/>
      </c>
      <c r="E2502" s="161" t="str">
        <f ca="1">IF(ISERROR($S2502),"",OFFSET('Smelter Reference List'!$D$4,$S2502-4,0)&amp;"")</f>
        <v/>
      </c>
      <c r="F2502" s="161" t="str">
        <f ca="1">IF(ISERROR($S2502),"",OFFSET('Smelter Reference List'!$E$4,$S2502-4,0))</f>
        <v/>
      </c>
      <c r="G2502" s="161" t="str">
        <f ca="1">IF(C2502=$U$4,"Enter smelter details", IF(ISERROR($S2502),"",OFFSET('Smelter Reference List'!$F$4,$S2502-4,0)))</f>
        <v/>
      </c>
      <c r="H2502" s="247" t="str">
        <f ca="1">IF(ISERROR($S2502),"",OFFSET('Smelter Reference List'!$G$4,$S2502-4,0))</f>
        <v/>
      </c>
      <c r="I2502" s="248" t="str">
        <f ca="1">IF(ISERROR($S2502),"",OFFSET('Smelter Reference List'!$H$4,$S2502-4,0))</f>
        <v/>
      </c>
      <c r="J2502" s="248" t="str">
        <f ca="1">IF(ISERROR($S2502),"",OFFSET('Smelter Reference List'!$I$4,$S2502-4,0))</f>
        <v/>
      </c>
      <c r="K2502" s="245"/>
      <c r="L2502" s="245"/>
      <c r="M2502" s="245"/>
      <c r="N2502" s="245"/>
      <c r="O2502" s="245"/>
      <c r="P2502" s="245"/>
      <c r="Q2502" s="246"/>
      <c r="R2502" s="233"/>
      <c r="S2502" s="234" t="e">
        <f>IF(C2502="",NA(),MATCH($B2502&amp;$C2502,'Smelter Reference List'!$J:$J,0))</f>
        <v>#N/A</v>
      </c>
      <c r="T2502" s="235"/>
      <c r="U2502" s="235">
        <f ca="1">IF(AND(C2502="Smelter not listed",OR(LEN(D2502)=0,LEN(E2502)=0)),1,0)</f>
        <v>0</v>
      </c>
      <c r="V2502" s="235"/>
      <c r="W2502" s="235"/>
      <c r="Y2502" s="228" t="str">
        <f>B2502&amp;C2502</f>
        <v/>
      </c>
    </row>
    <row r="2503" spans="1:25" s="228" customFormat="1" ht="20.25">
      <c r="A2503" s="257"/>
      <c r="B2503" s="232" t="str">
        <f>IF(LEN(A2503)=0,"",INDEX('Smelter Reference List'!$A:$A,MATCH($A2503,'Smelter Reference List'!$E:$E,0)))</f>
        <v/>
      </c>
      <c r="C2503" s="297" t="str">
        <f>IF(LEN(A2503)=0,"",INDEX('Smelter Reference List'!$C:$C,MATCH($A2503,'Smelter Reference List'!$E:$E,0)))</f>
        <v/>
      </c>
      <c r="D2503" s="161" t="str">
        <f ca="1">IF(ISERROR($S2503),"",OFFSET('Smelter Reference List'!$C$4,$S2503-4,0)&amp;"")</f>
        <v/>
      </c>
      <c r="E2503" s="161" t="str">
        <f ca="1">IF(ISERROR($S2503),"",OFFSET('Smelter Reference List'!$D$4,$S2503-4,0)&amp;"")</f>
        <v/>
      </c>
      <c r="F2503" s="161" t="str">
        <f ca="1">IF(ISERROR($S2503),"",OFFSET('Smelter Reference List'!$E$4,$S2503-4,0))</f>
        <v/>
      </c>
      <c r="G2503" s="161" t="str">
        <f ca="1">IF(C2503=$U$4,"Enter smelter details", IF(ISERROR($S2503),"",OFFSET('Smelter Reference List'!$F$4,$S2503-4,0)))</f>
        <v/>
      </c>
      <c r="H2503" s="247" t="str">
        <f ca="1">IF(ISERROR($S2503),"",OFFSET('Smelter Reference List'!$G$4,$S2503-4,0))</f>
        <v/>
      </c>
      <c r="I2503" s="248" t="str">
        <f ca="1">IF(ISERROR($S2503),"",OFFSET('Smelter Reference List'!$H$4,$S2503-4,0))</f>
        <v/>
      </c>
      <c r="J2503" s="248" t="str">
        <f ca="1">IF(ISERROR($S2503),"",OFFSET('Smelter Reference List'!$I$4,$S2503-4,0))</f>
        <v/>
      </c>
      <c r="K2503" s="245"/>
      <c r="L2503" s="245"/>
      <c r="M2503" s="245"/>
      <c r="N2503" s="245"/>
      <c r="O2503" s="245"/>
      <c r="P2503" s="245"/>
      <c r="Q2503" s="246"/>
      <c r="R2503" s="233"/>
      <c r="S2503" s="234" t="e">
        <f>IF(C2503="",NA(),MATCH($B2503&amp;$C2503,'Smelter Reference List'!$J:$J,0))</f>
        <v>#N/A</v>
      </c>
      <c r="T2503" s="235"/>
      <c r="U2503" s="235">
        <f ca="1">IF(AND(C2503="Smelter not listed",OR(LEN(D2503)=0,LEN(E2503)=0)),1,0)</f>
        <v>0</v>
      </c>
      <c r="V2503" s="235"/>
      <c r="W2503" s="235"/>
      <c r="Y2503" s="228" t="str">
        <f>B2503&amp;C2503</f>
        <v/>
      </c>
    </row>
    <row r="2504" spans="1:25" s="228" customFormat="1" ht="20.25">
      <c r="A2504" s="257"/>
      <c r="B2504" s="232" t="str">
        <f>IF(LEN(A2504)=0,"",INDEX('Smelter Reference List'!$A:$A,MATCH($A2504,'Smelter Reference List'!$E:$E,0)))</f>
        <v/>
      </c>
      <c r="C2504" s="297" t="str">
        <f>IF(LEN(A2504)=0,"",INDEX('Smelter Reference List'!$C:$C,MATCH($A2504,'Smelter Reference List'!$E:$E,0)))</f>
        <v/>
      </c>
      <c r="D2504" s="161" t="str">
        <f ca="1">IF(ISERROR($S2504),"",OFFSET('Smelter Reference List'!$C$4,$S2504-4,0)&amp;"")</f>
        <v/>
      </c>
      <c r="E2504" s="161" t="str">
        <f ca="1">IF(ISERROR($S2504),"",OFFSET('Smelter Reference List'!$D$4,$S2504-4,0)&amp;"")</f>
        <v/>
      </c>
      <c r="F2504" s="161" t="str">
        <f ca="1">IF(ISERROR($S2504),"",OFFSET('Smelter Reference List'!$E$4,$S2504-4,0))</f>
        <v/>
      </c>
      <c r="G2504" s="161" t="str">
        <f ca="1">IF(C2504=$U$4,"Enter smelter details", IF(ISERROR($S2504),"",OFFSET('Smelter Reference List'!$F$4,$S2504-4,0)))</f>
        <v/>
      </c>
      <c r="H2504" s="247" t="str">
        <f ca="1">IF(ISERROR($S2504),"",OFFSET('Smelter Reference List'!$G$4,$S2504-4,0))</f>
        <v/>
      </c>
      <c r="I2504" s="248" t="str">
        <f ca="1">IF(ISERROR($S2504),"",OFFSET('Smelter Reference List'!$H$4,$S2504-4,0))</f>
        <v/>
      </c>
      <c r="J2504" s="248" t="str">
        <f ca="1">IF(ISERROR($S2504),"",OFFSET('Smelter Reference List'!$I$4,$S2504-4,0))</f>
        <v/>
      </c>
      <c r="K2504" s="245"/>
      <c r="L2504" s="245"/>
      <c r="M2504" s="245"/>
      <c r="N2504" s="245"/>
      <c r="O2504" s="245"/>
      <c r="P2504" s="245"/>
      <c r="Q2504" s="246"/>
      <c r="R2504" s="233"/>
      <c r="S2504" s="234" t="e">
        <f>IF(C2504="",NA(),MATCH($B2504&amp;$C2504,'Smelter Reference List'!$J:$J,0))</f>
        <v>#N/A</v>
      </c>
      <c r="T2504" s="235"/>
      <c r="U2504" s="235">
        <f ca="1">IF(AND(C2504="Smelter not listed",OR(LEN(D2504)=0,LEN(E2504)=0)),1,0)</f>
        <v>0</v>
      </c>
      <c r="V2504" s="235"/>
      <c r="W2504" s="235"/>
      <c r="Y2504" s="228" t="str">
        <f>B2504&amp;C2504</f>
        <v/>
      </c>
    </row>
    <row r="2505" spans="1:25" ht="13.15" thickBot="1">
      <c r="A2505" s="244"/>
      <c r="B2505" s="210"/>
      <c r="C2505" s="210"/>
      <c r="D2505" s="210"/>
      <c r="E2505" s="210"/>
      <c r="F2505" s="210"/>
      <c r="G2505" s="210"/>
      <c r="H2505" s="210"/>
      <c r="I2505" s="210"/>
      <c r="J2505" s="210"/>
      <c r="K2505" s="210"/>
      <c r="L2505" s="210"/>
      <c r="M2505" s="210"/>
      <c r="N2505" s="210"/>
      <c r="O2505" s="210"/>
      <c r="P2505" s="210"/>
      <c r="Q2505" s="211"/>
      <c r="R2505" s="208"/>
      <c r="S2505" s="208"/>
      <c r="Y2505" s="228" t="str">
        <f>B2505&amp;C2505</f>
        <v/>
      </c>
    </row>
    <row r="2506" spans="1:25" ht="12.75" thickTop="1">
      <c r="R2506" s="209"/>
      <c r="S2506" s="209"/>
      <c r="T2506" s="209"/>
      <c r="U2506" s="209"/>
      <c r="V2506" s="209"/>
      <c r="W2506" s="209"/>
    </row>
    <row r="2507" spans="1:25">
      <c r="R2507" s="209"/>
      <c r="S2507" s="209"/>
      <c r="T2507" s="209"/>
      <c r="U2507" s="209"/>
      <c r="V2507" s="209"/>
      <c r="W2507" s="209"/>
    </row>
    <row r="2508" spans="1:25">
      <c r="R2508" s="209"/>
      <c r="S2508" s="209"/>
      <c r="T2508" s="209"/>
      <c r="U2508" s="209"/>
      <c r="V2508" s="209"/>
      <c r="W2508" s="209"/>
    </row>
  </sheetData>
  <sheetProtection password="E985" sheet="1" objects="1" scenarios="1" formatRows="0" deleteRows="0"/>
  <dataConsolidate/>
  <mergeCells count="2">
    <mergeCell ref="J2:O2"/>
    <mergeCell ref="B3:E3"/>
  </mergeCells>
  <phoneticPr fontId="29"/>
  <conditionalFormatting sqref="B5:B2504">
    <cfRule type="expression" dxfId="32" priority="4" stopIfTrue="1">
      <formula>IF(B5="",TRUE)</formula>
    </cfRule>
    <cfRule type="expression" dxfId="31" priority="15" stopIfTrue="1">
      <formula>IF(AND(COUNTIF(MetalSmelter,B5&amp;C5)=0,LEN(C5)&gt;0), TRUE, FALSE)</formula>
    </cfRule>
  </conditionalFormatting>
  <conditionalFormatting sqref="D5:D2504">
    <cfRule type="expression" dxfId="30" priority="23" stopIfTrue="1">
      <formula>IF(AND(D5="",$C5=$U$4),TRUE)</formula>
    </cfRule>
    <cfRule type="expression" dxfId="29" priority="24" stopIfTrue="1">
      <formula>IF(FIND("!",D5),TRUE)</formula>
    </cfRule>
  </conditionalFormatting>
  <conditionalFormatting sqref="G5:G2504">
    <cfRule type="expression" dxfId="28" priority="25" stopIfTrue="1">
      <formula>IF(FIND("Enter smelter details",G5),TRUE)</formula>
    </cfRule>
  </conditionalFormatting>
  <conditionalFormatting sqref="E5:E2504">
    <cfRule type="expression" dxfId="27" priority="11" stopIfTrue="1">
      <formula>IF(AND(E5="",$C5=$U$4),TRUE)</formula>
    </cfRule>
    <cfRule type="expression" dxfId="26" priority="12" stopIfTrue="1">
      <formula>IF(FIND("!",E5),TRUE)</formula>
    </cfRule>
  </conditionalFormatting>
  <conditionalFormatting sqref="F5:F2504">
    <cfRule type="expression" dxfId="25" priority="2" stopIfTrue="1">
      <formula>IF(AND(LEN($A5)&gt;0,$A5&lt;&gt;$F5),TRUE,FALSE)</formula>
    </cfRule>
  </conditionalFormatting>
  <conditionalFormatting sqref="C5:C2504">
    <cfRule type="expression" dxfId="24"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type="list" allowBlank="1" showInputMessage="1" showErrorMessage="1" sqref="P5:P2504" xr:uid="{00000000-0002-0000-0400-000001000000}">
      <formula1>"Yes,No"</formula1>
    </dataValidation>
    <dataValidation allowBlank="1" showErrorMessage="1" sqref="F5:G2504" xr:uid="{00000000-0002-0000-0400-000002000000}"/>
    <dataValidation type="list" allowBlank="1" showInputMessage="1" showErrorMessage="1" sqref="E5:E2504" xr:uid="{00000000-0002-0000-0400-000003000000}">
      <formula1>CL</formula1>
    </dataValidation>
    <dataValidation type="list" showInputMessage="1" showErrorMessage="1" sqref="C5:C2504" xr:uid="{00000000-0002-0000-0400-000004000000}">
      <formula1>SN</formula1>
    </dataValidation>
  </dataValidations>
  <hyperlinks>
    <hyperlink ref="J2:O2" r:id="rId1" display="http://www.conflictfreesourcing.org/" xr:uid="{00000000-0004-0000-0400-000000000000}"/>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70" zoomScaleNormal="60" zoomScalePageLayoutView="60" workbookViewId="0">
      <pane xSplit="1" ySplit="3" topLeftCell="B4" activePane="bottomRight" state="frozen"/>
      <selection pane="topRight" activeCell="B1" sqref="B1"/>
      <selection pane="bottomLeft" activeCell="A4" sqref="A4"/>
      <selection pane="bottomRight" activeCell="A4" sqref="A4"/>
    </sheetView>
  </sheetViews>
  <sheetFormatPr baseColWidth="10" defaultColWidth="8.64453125" defaultRowHeight="12.4"/>
  <cols>
    <col min="1" max="1" width="45.1171875" style="22" customWidth="1"/>
    <col min="2" max="2" width="42.64453125" style="25" customWidth="1"/>
    <col min="3" max="3" width="51.46875" style="22" customWidth="1"/>
    <col min="4" max="4" width="29.1171875" style="25" customWidth="1"/>
    <col min="5" max="5" width="9" style="24" hidden="1" customWidth="1"/>
    <col min="6" max="6" width="13.46875" style="22" hidden="1" customWidth="1"/>
    <col min="7" max="7" width="13.3515625" style="22" hidden="1" customWidth="1"/>
    <col min="8" max="8" width="9" style="22" hidden="1" customWidth="1"/>
    <col min="9" max="9" width="9" style="214" hidden="1" customWidth="1"/>
    <col min="10" max="11" width="9" style="22" hidden="1" customWidth="1"/>
    <col min="12" max="12" width="8.64453125" style="22" hidden="1" customWidth="1"/>
    <col min="13" max="13" width="8.64453125" style="22" customWidth="1"/>
    <col min="14" max="16384" width="8.64453125" style="22"/>
  </cols>
  <sheetData>
    <row r="1" spans="1:10" ht="29.25">
      <c r="A1" s="390" t="str">
        <f ca="1">OFFSET(L!$C$1,MATCH("Checker"&amp;ADDRESS(ROW(),COLUMN(),4),L!$A:$A,0)-1,SL,,)</f>
        <v>Um sicherzustellen, dass alle erforderlichen Felder vor dem Versand an ihren Kunden ausgefüllt sind, alle rot markierten Felder beachten.</v>
      </c>
      <c r="B1" s="390"/>
      <c r="C1" s="390"/>
      <c r="D1" s="164" t="str">
        <f ca="1">OFFSET(L!$C$1,MATCH("Checker"&amp;ADDRESS(ROW(),COLUMN(),4),L!$A:$A,0)-1,SL,,)</f>
        <v>Erforderliche Felder bitte vervollständigen.</v>
      </c>
      <c r="E1" s="93" t="s">
        <v>1451</v>
      </c>
    </row>
    <row r="2" spans="1:10" ht="14.65">
      <c r="A2" s="86" t="s">
        <v>1779</v>
      </c>
      <c r="B2" s="87" t="str">
        <f>IF(F62=1,"Click here to return to Smelter List","")</f>
        <v>Click here to return to Smelter List</v>
      </c>
      <c r="C2" s="168" t="str">
        <f>IF(F61=1,"Click here to return to Product List","")</f>
        <v/>
      </c>
      <c r="D2" s="219" t="str">
        <f ca="1">IF(H67=0,"0",H67)</f>
        <v>0</v>
      </c>
    </row>
    <row r="3" spans="1:10" ht="14.65">
      <c r="A3" s="88" t="str">
        <f ca="1">OFFSET(L!$C$1,MATCH("Checker"&amp;ADDRESS(ROW(),COLUMN(),4),L!$A:$A,0)-1,SL,,)</f>
        <v>Erforderliche Felder</v>
      </c>
      <c r="B3" s="88" t="str">
        <f ca="1">OFFSET(L!$C$1,MATCH("Checker"&amp;ADDRESS(ROW(),COLUMN(),4),L!$A:$A,0)-1,SL,,)</f>
        <v>Antwort ist vorhanden</v>
      </c>
      <c r="C3" s="88" t="str">
        <f ca="1">OFFSET(L!$C$1,MATCH("Checker"&amp;ADDRESS(ROW(),COLUMN(),4),L!$A:$A,0)-1,SL,,)</f>
        <v>Notizen</v>
      </c>
      <c r="D3" s="88" t="str">
        <f ca="1">OFFSET(L!$C$1,MATCH("Checker"&amp;ADDRESS(ROW(),COLUMN(),4),L!$A:$A,0)-1,SL,,)</f>
        <v>Hyperlink zum Ursprung</v>
      </c>
      <c r="F3" s="89" t="s">
        <v>970</v>
      </c>
      <c r="G3" s="22" t="s">
        <v>969</v>
      </c>
      <c r="H3" s="22" t="s">
        <v>971</v>
      </c>
      <c r="I3" s="214" t="s">
        <v>2566</v>
      </c>
      <c r="J3" s="22" t="s">
        <v>2567</v>
      </c>
    </row>
    <row r="4" spans="1:10" ht="38.25">
      <c r="A4" s="112" t="str">
        <f ca="1">Declaration!B8</f>
        <v>Firmenname (*):</v>
      </c>
      <c r="B4" s="111" t="str">
        <f>Declaration!D8</f>
        <v>NIHON GENMA MFG. CO., LTD.</v>
      </c>
      <c r="C4" s="111" t="str">
        <f t="shared" ref="C4:C9" ca="1" si="0">IF(H4=1,J4,I4)</f>
        <v>Vollständig</v>
      </c>
      <c r="D4" s="121" t="str">
        <f>IF(H4=1,"Click here to enter Company Name","")</f>
        <v/>
      </c>
      <c r="E4" s="93" t="s">
        <v>2556</v>
      </c>
      <c r="F4" s="119">
        <v>1</v>
      </c>
      <c r="G4" s="90">
        <f t="shared" ref="G4:G9" si="1">IF(B4=0,1,0)</f>
        <v>0</v>
      </c>
      <c r="H4" s="91">
        <f>F4*G4</f>
        <v>0</v>
      </c>
      <c r="I4" s="215" t="str">
        <f ca="1">OFFSET(L!$C$1,MATCH("Checker"&amp;"Comp",L!$A:$A,0)-1,SL,,)</f>
        <v>Vollständig</v>
      </c>
      <c r="J4" s="216" t="str">
        <f ca="1">OFFSET(L!$C$1,MATCH("Checker"&amp;ADDRESS(ROW(),COLUMN(),4),L!$A:$A,0)-1,SL,,)</f>
        <v>Geben Sie den Namen Ihres Unternehmens in der Reiterzelle D8 der Erklärung an</v>
      </c>
    </row>
    <row r="5" spans="1:10" ht="38.25">
      <c r="A5" s="112" t="str">
        <f ca="1">Declaration!B9</f>
        <v>Geltungsbereich der Erklärung (*):</v>
      </c>
      <c r="B5" s="111" t="str">
        <f>Declaration!D9</f>
        <v>A. Company</v>
      </c>
      <c r="C5" s="111" t="str">
        <f t="shared" ca="1" si="0"/>
        <v>Vollständig</v>
      </c>
      <c r="D5" s="121" t="str">
        <f>IF(H5=1,"Click here to enter Declaration Scope","")</f>
        <v/>
      </c>
      <c r="E5" s="93" t="s">
        <v>2556</v>
      </c>
      <c r="F5" s="119">
        <v>1</v>
      </c>
      <c r="G5" s="90">
        <f t="shared" si="1"/>
        <v>0</v>
      </c>
      <c r="H5" s="91">
        <f t="shared" ref="H5:H23" si="2">F5*G5</f>
        <v>0</v>
      </c>
      <c r="I5" s="215" t="str">
        <f ca="1">OFFSET(L!$C$1,MATCH("Checker"&amp;"Comp",L!$A:$A,0)-1,SL,,)</f>
        <v>Vollständig</v>
      </c>
      <c r="J5" s="216" t="str">
        <f ca="1">OFFSET(L!$C$1,MATCH("Checker"&amp;ADDRESS(ROW(),COLUMN(),4),L!$A:$A,0)-1,SL,,)</f>
        <v>Wählen Sie den Umfang der Erklärung in der Reiterzelle D9 der Erklärung aus</v>
      </c>
    </row>
    <row r="6" spans="1:10" ht="38.25">
      <c r="A6" s="112" t="str">
        <f ca="1">Declaration!B10</f>
        <v>Beschreibung des Geltungsbereichs</v>
      </c>
      <c r="B6" s="111">
        <f>Declaration!D10</f>
        <v>0</v>
      </c>
      <c r="C6" s="111" t="str">
        <f t="shared" ca="1" si="0"/>
        <v>Vollständig</v>
      </c>
      <c r="D6" s="121" t="str">
        <f>IF(H6=1,"Click here to provide a Description of Scope","")</f>
        <v/>
      </c>
      <c r="E6" s="93" t="s">
        <v>2556</v>
      </c>
      <c r="F6" s="120">
        <f>IF(OR(B5=Declaration!P9,B5=Declaration!Q9,B5=0),0,1)</f>
        <v>0</v>
      </c>
      <c r="G6" s="90">
        <f t="shared" si="1"/>
        <v>1</v>
      </c>
      <c r="H6" s="91">
        <f t="shared" si="2"/>
        <v>0</v>
      </c>
      <c r="I6" s="215" t="str">
        <f ca="1">OFFSET(L!$C$1,MATCH("Checker"&amp;"Comp",L!$A:$A,0)-1,SL,,)</f>
        <v>Vollständig</v>
      </c>
      <c r="J6" s="22" t="str">
        <f ca="1">OFFSET(L!$C$1,MATCH("Checker"&amp;ADDRESS(ROW(),COLUMN(),4),L!$A:$A,0)-1,SL,,)</f>
        <v>Geben Sie eine Beschreibung des Umfangs in der Reiterzelle D10 der Erklärung an</v>
      </c>
    </row>
    <row r="7" spans="1:10" ht="38.25">
      <c r="A7" s="112" t="str">
        <f ca="1">Declaration!B15</f>
        <v>Name des Ansprechpartners (*):</v>
      </c>
      <c r="B7" s="111" t="str">
        <f>Declaration!D15</f>
        <v>Hirotaka Ishikawa</v>
      </c>
      <c r="C7" s="111" t="str">
        <f t="shared" ca="1" si="0"/>
        <v>Vollständig</v>
      </c>
      <c r="D7" s="121" t="str">
        <f>IF(H7=1,"Click here to enter Contact Name","")</f>
        <v/>
      </c>
      <c r="E7" s="93" t="s">
        <v>2556</v>
      </c>
      <c r="F7" s="167">
        <v>1</v>
      </c>
      <c r="G7" s="90">
        <f t="shared" si="1"/>
        <v>0</v>
      </c>
      <c r="H7" s="91">
        <f t="shared" si="2"/>
        <v>0</v>
      </c>
      <c r="I7" s="215" t="str">
        <f ca="1">OFFSET(L!$C$1,MATCH("Checker"&amp;"Comp",L!$A:$A,0)-1,SL,,)</f>
        <v>Vollständig</v>
      </c>
      <c r="J7" s="22" t="str">
        <f ca="1">OFFSET(L!$C$1,MATCH("Checker"&amp;ADDRESS(ROW(),COLUMN(),4),L!$A:$A,0)-1,SL,,)</f>
        <v>Geben Sie einen Kontaktnamen in der Reiterzelle D15 der Erklärung an</v>
      </c>
    </row>
    <row r="8" spans="1:10" ht="38.25">
      <c r="A8" s="112" t="str">
        <f ca="1">Declaration!B16</f>
        <v>E-Mail-Adresse des Ansprechpartners (*):</v>
      </c>
      <c r="B8" s="111" t="str">
        <f>Declaration!D16</f>
        <v>ingm006@k7.dion.ne.jp</v>
      </c>
      <c r="C8" s="111" t="str">
        <f t="shared" ca="1" si="0"/>
        <v>Vollständig</v>
      </c>
      <c r="D8" s="121" t="str">
        <f>IF(H8=1,"Click here to enter Email-Contact","")</f>
        <v/>
      </c>
      <c r="E8" s="93" t="s">
        <v>2556</v>
      </c>
      <c r="F8" s="167">
        <v>1</v>
      </c>
      <c r="G8" s="90">
        <f t="shared" si="1"/>
        <v>0</v>
      </c>
      <c r="H8" s="91">
        <f t="shared" si="2"/>
        <v>0</v>
      </c>
      <c r="I8" s="215" t="str">
        <f ca="1">OFFSET(L!$C$1,MATCH("Checker"&amp;"Comp",L!$A:$A,0)-1,SL,,)</f>
        <v>Vollständig</v>
      </c>
      <c r="J8" s="22" t="str">
        <f ca="1">OFFSET(L!$C$1,MATCH("Checker"&amp;ADDRESS(ROW(),COLUMN(),4),L!$A:$A,0)-1,SL,,)</f>
        <v>Geben Sie eine Kontakt-E-Mail-Adresse in der Reiterzelle D16 der Erklärung an</v>
      </c>
    </row>
    <row r="9" spans="1:10" ht="38.25">
      <c r="A9" s="112" t="str">
        <f ca="1">Declaration!B17</f>
        <v>Telefonnummer des Ansprechpartners (*):</v>
      </c>
      <c r="B9" s="111" t="str">
        <f>Declaration!D17</f>
        <v>81-6-6307-1010</v>
      </c>
      <c r="C9" s="111" t="str">
        <f t="shared" ca="1" si="0"/>
        <v>Vollständig</v>
      </c>
      <c r="D9" s="121" t="str">
        <f>IF(H9=1,"Click here to enter Phone-Contact","")</f>
        <v/>
      </c>
      <c r="E9" s="93" t="s">
        <v>2556</v>
      </c>
      <c r="F9" s="167">
        <v>1</v>
      </c>
      <c r="G9" s="90">
        <f t="shared" si="1"/>
        <v>0</v>
      </c>
      <c r="H9" s="91">
        <f t="shared" si="2"/>
        <v>0</v>
      </c>
      <c r="I9" s="215" t="str">
        <f ca="1">OFFSET(L!$C$1,MATCH("Checker"&amp;"Comp",L!$A:$A,0)-1,SL,,)</f>
        <v>Vollständig</v>
      </c>
      <c r="J9" s="22" t="str">
        <f ca="1">OFFSET(L!$C$1,MATCH("Checker"&amp;ADDRESS(ROW(),COLUMN(),4),L!$A:$A,0)-1,SL,,)</f>
        <v>Geben Sie eine Kontakttelefonnummer in der Reiterzelle D17 der Erklärung an</v>
      </c>
    </row>
    <row r="10" spans="1:10" ht="38.25">
      <c r="A10" s="112" t="str">
        <f ca="1">Declaration!B18</f>
        <v>Bevollmächtigter (*):</v>
      </c>
      <c r="B10" s="111" t="str">
        <f>Declaration!D18</f>
        <v>Yasuhiro Kuroda</v>
      </c>
      <c r="C10" s="111" t="str">
        <f t="shared" ref="C10:C61" ca="1" si="3">IF(H10=1,J10,I10)</f>
        <v>Vollständig</v>
      </c>
      <c r="D10" s="121" t="str">
        <f>IF(H10=1,"Click here to enter an Authorized Company Representative's name","")</f>
        <v/>
      </c>
      <c r="E10" s="93" t="s">
        <v>2556</v>
      </c>
      <c r="F10" s="119">
        <v>1</v>
      </c>
      <c r="G10" s="90">
        <f t="shared" ref="G10:G23" si="4">IF(B10=0,1,0)</f>
        <v>0</v>
      </c>
      <c r="H10" s="91">
        <f t="shared" si="2"/>
        <v>0</v>
      </c>
      <c r="I10" s="215" t="str">
        <f ca="1">OFFSET(L!$C$1,MATCH("Checker"&amp;"Comp",L!$A:$A,0)-1,SL,,)</f>
        <v>Vollständig</v>
      </c>
      <c r="J10" s="22" t="str">
        <f ca="1">OFFSET(L!$C$1,MATCH("Checker"&amp;ADDRESS(ROW(),COLUMN(),4),L!$A:$A,0)-1,SL,,)</f>
        <v>Geben Sie den Kontaktnamen eines bevollmächtigten Unternehmensvertreters in der Reiterzelle D18 der Erklärung an</v>
      </c>
    </row>
    <row r="11" spans="1:10" ht="38.25">
      <c r="A11" s="112" t="str">
        <f ca="1">Declaration!B20</f>
        <v>E-Mail-Adresse des Bevollmächtigten (*):</v>
      </c>
      <c r="B11" s="111" t="str">
        <f>Declaration!D20</f>
        <v>y-roku@nifty.com</v>
      </c>
      <c r="C11" s="111" t="str">
        <f t="shared" ca="1" si="3"/>
        <v>Vollständig</v>
      </c>
      <c r="D11" s="121" t="str">
        <f>IF(H11=1,"Click here to enter Representative's email","")</f>
        <v/>
      </c>
      <c r="E11" s="93" t="s">
        <v>2556</v>
      </c>
      <c r="F11" s="119">
        <v>1</v>
      </c>
      <c r="G11" s="90">
        <f t="shared" si="4"/>
        <v>0</v>
      </c>
      <c r="H11" s="91">
        <f t="shared" si="2"/>
        <v>0</v>
      </c>
      <c r="I11" s="215" t="str">
        <f ca="1">OFFSET(L!$C$1,MATCH("Checker"&amp;"Comp",L!$A:$A,0)-1,SL,,)</f>
        <v>Vollständig</v>
      </c>
      <c r="J11" s="22" t="str">
        <f ca="1">OFFSET(L!$C$1,MATCH("Checker"&amp;ADDRESS(ROW(),COLUMN(),4),L!$A:$A,0)-1,SL,,)</f>
        <v>Geben Sie eine E-Mail-Adresse eines bevollmächtigten Unternehmensvertreters in der Reiterzelle D20 der Erklärung an</v>
      </c>
    </row>
    <row r="12" spans="1:10" ht="38.25">
      <c r="A12" s="112" t="str">
        <f ca="1">Declaration!B21</f>
        <v>Telefonnummer des Bevollmächtigten (*):</v>
      </c>
      <c r="B12" s="111" t="str">
        <f>Declaration!D21</f>
        <v>81-6-6307-5335</v>
      </c>
      <c r="C12" s="111" t="str">
        <f ca="1">IF(H12=1,J12,I12)</f>
        <v>Vollständig</v>
      </c>
      <c r="D12" s="121" t="str">
        <f>IF(H12=1,"Click here to enter Representative's phone","")</f>
        <v/>
      </c>
      <c r="E12" s="93" t="s">
        <v>2556</v>
      </c>
      <c r="F12" s="119">
        <v>1</v>
      </c>
      <c r="G12" s="90">
        <f>IF(B12=0,1,0)</f>
        <v>0</v>
      </c>
      <c r="H12" s="91">
        <f>F12*G12</f>
        <v>0</v>
      </c>
      <c r="I12" s="215" t="str">
        <f ca="1">OFFSET(L!$C$1,MATCH("Checker"&amp;"Comp",L!$A:$A,0)-1,SL,,)</f>
        <v>Vollständig</v>
      </c>
      <c r="J12" s="22" t="str">
        <f ca="1">OFFSET(L!$C$1,MATCH("Checker"&amp;ADDRESS(ROW(),COLUMN(),4),L!$A:$A,0)-1,SL,,)</f>
        <v>Geben Sie eine Telefonnummer eines bevollmächtigten Unternehmensvertreters in der Reiterzelle D21 der Erklärung an</v>
      </c>
    </row>
    <row r="13" spans="1:10" ht="38.25">
      <c r="A13" s="112" t="str">
        <f ca="1">Declaration!B22</f>
        <v>Datum (*):</v>
      </c>
      <c r="B13" s="113">
        <f>Declaration!D22</f>
        <v>42530</v>
      </c>
      <c r="C13" s="111" t="str">
        <f t="shared" ca="1" si="3"/>
        <v>Vollständig</v>
      </c>
      <c r="D13" s="121" t="str">
        <f>IF(H13=1,"Click here to enter Date of Completion","")</f>
        <v/>
      </c>
      <c r="E13" s="93" t="s">
        <v>2556</v>
      </c>
      <c r="F13" s="119">
        <v>1</v>
      </c>
      <c r="G13" s="90">
        <f t="shared" si="4"/>
        <v>0</v>
      </c>
      <c r="H13" s="91">
        <f t="shared" si="2"/>
        <v>0</v>
      </c>
      <c r="I13" s="215" t="str">
        <f ca="1">OFFSET(L!$C$1,MATCH("Checker"&amp;"Comp",L!$A:$A,0)-1,SL,,)</f>
        <v>Vollständig</v>
      </c>
      <c r="J13" s="22" t="str">
        <f ca="1">OFFSET(L!$C$1,MATCH("Checker"&amp;ADDRESS(ROW(),COLUMN(),4),L!$A:$A,0)-1,SL,,)</f>
        <v>Geben Sie das Datum der Vervollständigung des Formulars in der Reiterzelle D22 der Erklärung an</v>
      </c>
    </row>
    <row r="14" spans="1:10" ht="61.9">
      <c r="A14" s="111" t="str">
        <f ca="1">Declaration!B25</f>
        <v>1) Wird das 3TG-Mineral Ihrem Produkt absichtlich hinzugefügt? (*)</v>
      </c>
      <c r="B14" s="114"/>
      <c r="C14" s="114"/>
      <c r="D14" s="122"/>
      <c r="E14" s="93" t="s">
        <v>1455</v>
      </c>
      <c r="F14" s="119"/>
      <c r="G14" s="24"/>
      <c r="H14" s="92">
        <f t="shared" si="2"/>
        <v>0</v>
      </c>
    </row>
    <row r="15" spans="1:10" ht="25.9">
      <c r="A15" s="112" t="str">
        <f ca="1">Declaration!B26</f>
        <v>Tantal  (*)</v>
      </c>
      <c r="B15" s="111" t="str">
        <f>Declaration!D26</f>
        <v>No</v>
      </c>
      <c r="C15" s="111" t="str">
        <f t="shared" ca="1" si="3"/>
        <v>Vollständig</v>
      </c>
      <c r="D15" s="121" t="str">
        <f>IF(H15=1,"Click here to answer question 1 for Tantalum","")</f>
        <v/>
      </c>
      <c r="E15" s="93" t="s">
        <v>1451</v>
      </c>
      <c r="F15" s="119">
        <v>1</v>
      </c>
      <c r="G15" s="90">
        <f t="shared" si="4"/>
        <v>0</v>
      </c>
      <c r="H15" s="91">
        <f t="shared" si="2"/>
        <v>0</v>
      </c>
      <c r="I15" s="215" t="str">
        <f ca="1">OFFSET(L!$C$1,MATCH("Checker"&amp;"Comp",L!$A:$A,0)-1,SL,,)</f>
        <v>Vollständig</v>
      </c>
      <c r="J15" s="216" t="str">
        <f ca="1">OFFSET(L!$C$1,MATCH("Checker"&amp;ADDRESS(ROW(),COLUMN(),4),L!$A:$A,0)-1,SL,,)</f>
        <v>Erklären Sie in der Reiterzelle D26 der Erklärung, ob Tantalum Ihren Produkten absichtlich hinzugefügt wird</v>
      </c>
    </row>
    <row r="16" spans="1:10" ht="38.25">
      <c r="A16" s="112" t="str">
        <f ca="1">Declaration!B27</f>
        <v>Zinn  (*)</v>
      </c>
      <c r="B16" s="111" t="str">
        <f>Declaration!D27</f>
        <v>Yes</v>
      </c>
      <c r="C16" s="111" t="str">
        <f t="shared" ca="1" si="3"/>
        <v>Vollständig</v>
      </c>
      <c r="D16" s="121" t="str">
        <f>IF(H16=1,"Click here to answer question 1 for Tin","")</f>
        <v/>
      </c>
      <c r="E16" s="93" t="s">
        <v>1452</v>
      </c>
      <c r="F16" s="119">
        <v>1</v>
      </c>
      <c r="G16" s="90">
        <f t="shared" si="4"/>
        <v>0</v>
      </c>
      <c r="H16" s="91">
        <f t="shared" si="2"/>
        <v>0</v>
      </c>
      <c r="I16" s="215" t="str">
        <f ca="1">OFFSET(L!$C$1,MATCH("Checker"&amp;"Comp",L!$A:$A,0)-1,SL,,)</f>
        <v>Vollständig</v>
      </c>
      <c r="J16" s="216" t="str">
        <f ca="1">OFFSET(L!$C$1,MATCH("Checker"&amp;ADDRESS(ROW(),COLUMN(),4),L!$A:$A,0)-1,SL,,)</f>
        <v>Erklären Sie in der Reiterzelle D27 der Erklärung, ob Zinn Ihren Produkten absichtlich hinzugefügt wird</v>
      </c>
    </row>
    <row r="17" spans="1:10" ht="38.25">
      <c r="A17" s="112" t="str">
        <f ca="1">Declaration!B28</f>
        <v>Gold  (*)</v>
      </c>
      <c r="B17" s="111" t="str">
        <f>Declaration!D28</f>
        <v>No</v>
      </c>
      <c r="C17" s="111" t="str">
        <f t="shared" ca="1" si="3"/>
        <v>Vollständig</v>
      </c>
      <c r="D17" s="121" t="str">
        <f>IF(H17=1,"Click here to answer question 1 for Gold","")</f>
        <v/>
      </c>
      <c r="E17" s="93" t="s">
        <v>1452</v>
      </c>
      <c r="F17" s="119">
        <v>1</v>
      </c>
      <c r="G17" s="90">
        <f t="shared" si="4"/>
        <v>0</v>
      </c>
      <c r="H17" s="91">
        <f t="shared" si="2"/>
        <v>0</v>
      </c>
      <c r="I17" s="215" t="str">
        <f ca="1">OFFSET(L!$C$1,MATCH("Checker"&amp;"Comp",L!$A:$A,0)-1,SL,,)</f>
        <v>Vollständig</v>
      </c>
      <c r="J17" s="216" t="str">
        <f ca="1">OFFSET(L!$C$1,MATCH("Checker"&amp;ADDRESS(ROW(),COLUMN(),4),L!$A:$A,0)-1,SL,,)</f>
        <v>Erklären Sie in der Reiterzelle D28 der Erklärung, ob Gold Ihren Produkten absichtlich hinzugefügt wird</v>
      </c>
    </row>
    <row r="18" spans="1:10" ht="38.25">
      <c r="A18" s="112" t="str">
        <f ca="1">Declaration!B29</f>
        <v>Wolfram  (*)</v>
      </c>
      <c r="B18" s="111" t="str">
        <f>Declaration!D29</f>
        <v>No</v>
      </c>
      <c r="C18" s="111" t="str">
        <f t="shared" ca="1" si="3"/>
        <v>Vollständig</v>
      </c>
      <c r="D18" s="121" t="str">
        <f>IF(H18=1,"Click here to answer question 1 for Tungsten","")</f>
        <v/>
      </c>
      <c r="E18" s="93" t="s">
        <v>1452</v>
      </c>
      <c r="F18" s="119">
        <v>1</v>
      </c>
      <c r="G18" s="90">
        <f t="shared" si="4"/>
        <v>0</v>
      </c>
      <c r="H18" s="91">
        <f t="shared" si="2"/>
        <v>0</v>
      </c>
      <c r="I18" s="215" t="str">
        <f ca="1">OFFSET(L!$C$1,MATCH("Checker"&amp;"Comp",L!$A:$A,0)-1,SL,,)</f>
        <v>Vollständig</v>
      </c>
      <c r="J18" s="216" t="str">
        <f ca="1">OFFSET(L!$C$1,MATCH("Checker"&amp;ADDRESS(ROW(),COLUMN(),4),L!$A:$A,0)-1,SL,,)</f>
        <v>Erklären Sie in der Reiterzelle D29 der Erklärung, ob Tungsten Ihren Produkten absichtlich hinzugefügt wird</v>
      </c>
    </row>
    <row r="19" spans="1:10" ht="49.5">
      <c r="A19" s="111" t="str">
        <f ca="1">Declaration!B31</f>
        <v>2) Ist das 3TG-Mineral notwendig für die Herstellung der Produkte Ihres Unternehmens und ist es im Endprodukt enthalten, das Ihr Unternehmen herstellt oder im Auftrag herstellen lässt? (*)</v>
      </c>
      <c r="B19" s="114"/>
      <c r="C19" s="114"/>
      <c r="D19" s="122"/>
      <c r="E19" s="93" t="s">
        <v>1453</v>
      </c>
      <c r="F19" s="119"/>
      <c r="G19" s="24"/>
      <c r="H19" s="24"/>
      <c r="J19" s="216"/>
    </row>
    <row r="20" spans="1:10" ht="38.25">
      <c r="A20" s="112" t="str">
        <f ca="1">Declaration!B32</f>
        <v>Tantal  (*)</v>
      </c>
      <c r="B20" s="111" t="str">
        <f>Declaration!D32</f>
        <v>No</v>
      </c>
      <c r="C20" s="111" t="str">
        <f t="shared" ca="1" si="3"/>
        <v>Vollständig</v>
      </c>
      <c r="D20" s="123" t="str">
        <f>IF(H20=1,"Click here to answer question 2 for Tantalum","")</f>
        <v/>
      </c>
      <c r="E20" s="93" t="s">
        <v>1452</v>
      </c>
      <c r="F20" s="119">
        <v>1</v>
      </c>
      <c r="G20" s="90">
        <f t="shared" si="4"/>
        <v>0</v>
      </c>
      <c r="H20" s="91">
        <f t="shared" si="2"/>
        <v>0</v>
      </c>
      <c r="I20" s="215" t="str">
        <f ca="1">OFFSET(L!$C$1,MATCH("Checker"&amp;"Comp",L!$A:$A,0)-1,SL,,)</f>
        <v>Vollständig</v>
      </c>
      <c r="J20" s="216" t="str">
        <f ca="1">OFFSET(L!$C$1,MATCH("Checker"&amp;ADDRESS(ROW(),COLUMN(),4),L!$A:$A,0)-1,SL,,)</f>
        <v>Erklären Sie in der Reiterzelle D32 der Erklärung, ob Tantalum für die Herstellung Ihrer Produkte erforderlich ist und ob es in den angegebenen Endprodukten enthalten ist</v>
      </c>
    </row>
    <row r="21" spans="1:10" ht="38.25">
      <c r="A21" s="112" t="str">
        <f ca="1">Declaration!B33</f>
        <v>Zinn  (*)</v>
      </c>
      <c r="B21" s="111" t="str">
        <f>Declaration!D33</f>
        <v>Yes</v>
      </c>
      <c r="C21" s="111" t="str">
        <f t="shared" ca="1" si="3"/>
        <v>Vollständig</v>
      </c>
      <c r="D21" s="123" t="str">
        <f>IF(H21=1,"Click here to answer question 2 for Tin","")</f>
        <v/>
      </c>
      <c r="E21" s="93" t="s">
        <v>1452</v>
      </c>
      <c r="F21" s="119">
        <v>1</v>
      </c>
      <c r="G21" s="90">
        <f t="shared" si="4"/>
        <v>0</v>
      </c>
      <c r="H21" s="91">
        <f t="shared" si="2"/>
        <v>0</v>
      </c>
      <c r="I21" s="215" t="str">
        <f ca="1">OFFSET(L!$C$1,MATCH("Checker"&amp;"Comp",L!$A:$A,0)-1,SL,,)</f>
        <v>Vollständig</v>
      </c>
      <c r="J21" s="216" t="str">
        <f ca="1">OFFSET(L!$C$1,MATCH("Checker"&amp;ADDRESS(ROW(),COLUMN(),4),L!$A:$A,0)-1,SL,,)</f>
        <v>Erklären Sie in der Reiterzelle D33 der Erklärung, ob Zinn für die Herstellung Ihrer Produkte erforderlich ist und ob es in den angegebenen Endprodukten enthalten ist</v>
      </c>
    </row>
    <row r="22" spans="1:10" ht="38.25">
      <c r="A22" s="112" t="str">
        <f ca="1">Declaration!B34</f>
        <v>Gold  (*)</v>
      </c>
      <c r="B22" s="111" t="str">
        <f>Declaration!D34</f>
        <v>No</v>
      </c>
      <c r="C22" s="111" t="str">
        <f t="shared" ca="1" si="3"/>
        <v>Vollständig</v>
      </c>
      <c r="D22" s="123" t="str">
        <f>IF(H22=1,"Click here to answer question 2 for Gold","")</f>
        <v/>
      </c>
      <c r="E22" s="93" t="s">
        <v>1452</v>
      </c>
      <c r="F22" s="119">
        <v>1</v>
      </c>
      <c r="G22" s="90">
        <f t="shared" si="4"/>
        <v>0</v>
      </c>
      <c r="H22" s="91">
        <f t="shared" si="2"/>
        <v>0</v>
      </c>
      <c r="I22" s="215" t="str">
        <f ca="1">OFFSET(L!$C$1,MATCH("Checker"&amp;"Comp",L!$A:$A,0)-1,SL,,)</f>
        <v>Vollständig</v>
      </c>
      <c r="J22" s="216" t="str">
        <f ca="1">OFFSET(L!$C$1,MATCH("Checker"&amp;ADDRESS(ROW(),COLUMN(),4),L!$A:$A,0)-1,SL,,)</f>
        <v>Erklären Sie in der Reiterzelle D34 der Erklärung, ob Gold für die Herstellung Ihrer Produkte erforderlich ist und ob es in den angegebenen Endprodukten enthalten ist</v>
      </c>
    </row>
    <row r="23" spans="1:10" ht="38.25">
      <c r="A23" s="112" t="str">
        <f ca="1">Declaration!B35</f>
        <v>Wolfram  (*)</v>
      </c>
      <c r="B23" s="111" t="str">
        <f>Declaration!D35</f>
        <v>No</v>
      </c>
      <c r="C23" s="111" t="str">
        <f t="shared" ca="1" si="3"/>
        <v>Vollständig</v>
      </c>
      <c r="D23" s="123" t="str">
        <f>IF(H23=1,"Click here to answer question 2 for Tungsten","")</f>
        <v/>
      </c>
      <c r="E23" s="93" t="s">
        <v>1452</v>
      </c>
      <c r="F23" s="119">
        <v>1</v>
      </c>
      <c r="G23" s="90">
        <f t="shared" si="4"/>
        <v>0</v>
      </c>
      <c r="H23" s="91">
        <f t="shared" si="2"/>
        <v>0</v>
      </c>
      <c r="I23" s="215" t="str">
        <f ca="1">OFFSET(L!$C$1,MATCH("Checker"&amp;"Comp",L!$A:$A,0)-1,SL,,)</f>
        <v>Vollständig</v>
      </c>
      <c r="J23" s="216" t="str">
        <f ca="1">OFFSET(L!$C$1,MATCH("Checker"&amp;ADDRESS(ROW(),COLUMN(),4),L!$A:$A,0)-1,SL,,)</f>
        <v>Erklären Sie in der Reiterzelle D35 der Erklärung, ob Tungsten für die Herstellung Ihrer Produkte erforderlich ist und ob es in den angegebenen Endprodukten enthalten ist</v>
      </c>
    </row>
    <row r="24" spans="1:10" ht="37.15">
      <c r="A24" s="111" t="str">
        <f ca="1">Declaration!B37</f>
        <v>3) Beschaffen Schmelzöfen in Ihrer Lieferkette das 3TG-Mineral aus den umfassten Ländern? (SEC-Begriff, siehe Definitions-Tab) (*)</v>
      </c>
      <c r="B24" s="114"/>
      <c r="C24" s="114"/>
      <c r="D24" s="122"/>
      <c r="E24" s="93" t="s">
        <v>1452</v>
      </c>
      <c r="F24" s="119"/>
      <c r="G24" s="24"/>
      <c r="H24" s="24"/>
      <c r="J24" s="216"/>
    </row>
    <row r="25" spans="1:10" ht="39" customHeight="1">
      <c r="A25" s="112" t="str">
        <f ca="1">Declaration!B38</f>
        <v xml:space="preserve">Tantal  </v>
      </c>
      <c r="B25" s="111">
        <f>Declaration!D38</f>
        <v>0</v>
      </c>
      <c r="C25" s="111" t="str">
        <f t="shared" ca="1" si="3"/>
        <v>Vollständig</v>
      </c>
      <c r="D25" s="123" t="str">
        <f>IF(H25=1,"Click here to answer question 3 for Tantalum","")</f>
        <v/>
      </c>
      <c r="E25" s="93" t="s">
        <v>1452</v>
      </c>
      <c r="F25" s="120">
        <f>IF(AND(B$15="No",B$20="No"),0,1)</f>
        <v>0</v>
      </c>
      <c r="G25" s="90">
        <f t="shared" ref="G25:G60" si="5">IF(B25=0,1,0)</f>
        <v>1</v>
      </c>
      <c r="H25" s="91">
        <f t="shared" ref="H25:H61" si="6">F25*G25</f>
        <v>0</v>
      </c>
      <c r="I25" s="215" t="str">
        <f ca="1">OFFSET(L!$C$1,MATCH("Checker"&amp;"Comp",L!$A:$A,0)-1,SL,,)</f>
        <v>Vollständig</v>
      </c>
      <c r="J25"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38.25">
      <c r="A26" s="112" t="str">
        <f ca="1">Declaration!B39</f>
        <v>Zinn  (*)</v>
      </c>
      <c r="B26" s="111" t="str">
        <f>Declaration!D39</f>
        <v>Yes</v>
      </c>
      <c r="C26" s="111" t="str">
        <f t="shared" ca="1" si="3"/>
        <v>Vollständig</v>
      </c>
      <c r="D26" s="123" t="str">
        <f>IF(H26=1,"Click here to answer question 3 for Tin","")</f>
        <v/>
      </c>
      <c r="E26" s="93" t="s">
        <v>1452</v>
      </c>
      <c r="F26" s="120">
        <f>IF(AND(B$16="No",B$21="No"),0,1)</f>
        <v>1</v>
      </c>
      <c r="G26" s="90">
        <f t="shared" si="5"/>
        <v>0</v>
      </c>
      <c r="H26" s="91">
        <f t="shared" si="6"/>
        <v>0</v>
      </c>
      <c r="I26" s="215" t="str">
        <f ca="1">OFFSET(L!$C$1,MATCH("Checker"&amp;"Comp",L!$A:$A,0)-1,SL,,)</f>
        <v>Vollständig</v>
      </c>
      <c r="J26"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38.25">
      <c r="A27" s="112" t="str">
        <f ca="1">Declaration!B40</f>
        <v xml:space="preserve">Gold  </v>
      </c>
      <c r="B27" s="111">
        <f>Declaration!D40</f>
        <v>0</v>
      </c>
      <c r="C27" s="111" t="str">
        <f t="shared" ca="1" si="3"/>
        <v>Vollständig</v>
      </c>
      <c r="D27" s="123" t="str">
        <f>IF(H27=1,"Click here to answer question 3 for Gold","")</f>
        <v/>
      </c>
      <c r="E27" s="93" t="s">
        <v>1452</v>
      </c>
      <c r="F27" s="120">
        <f>IF(AND(B$17="No",B$22="No"),0,1)</f>
        <v>0</v>
      </c>
      <c r="G27" s="90">
        <f t="shared" si="5"/>
        <v>1</v>
      </c>
      <c r="H27" s="91">
        <f t="shared" si="6"/>
        <v>0</v>
      </c>
      <c r="I27" s="215" t="str">
        <f ca="1">OFFSET(L!$C$1,MATCH("Checker"&amp;"Comp",L!$A:$A,0)-1,SL,,)</f>
        <v>Vollständig</v>
      </c>
      <c r="J27"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38.25">
      <c r="A28" s="112" t="str">
        <f ca="1">Declaration!B41</f>
        <v xml:space="preserve">Wolfram  </v>
      </c>
      <c r="B28" s="111">
        <f>Declaration!D41</f>
        <v>0</v>
      </c>
      <c r="C28" s="111" t="str">
        <f t="shared" ca="1" si="3"/>
        <v>Vollständig</v>
      </c>
      <c r="D28" s="123" t="str">
        <f>IF(H28=1,"Click here to answer question 3 for Tungsten","")</f>
        <v/>
      </c>
      <c r="E28" s="93" t="s">
        <v>1452</v>
      </c>
      <c r="F28" s="120">
        <f>IF(AND(B$18="No",B$23="No"),0,1)</f>
        <v>0</v>
      </c>
      <c r="G28" s="90">
        <f t="shared" si="5"/>
        <v>1</v>
      </c>
      <c r="H28" s="91">
        <f t="shared" si="6"/>
        <v>0</v>
      </c>
      <c r="I28" s="215" t="str">
        <f ca="1">OFFSET(L!$C$1,MATCH("Checker"&amp;"Comp",L!$A:$A,0)-1,SL,,)</f>
        <v>Vollständig</v>
      </c>
      <c r="J28"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7.15">
      <c r="A29" s="111" t="str">
        <f ca="1">Declaration!B43</f>
        <v>4) Stammt das für die Funktionalität oder  Herstellung Ihrer Produkte benötigte 3TG-Mineral zu 100 % aus Recycling- oder Schrottquellen?  (*)</v>
      </c>
      <c r="B29" s="114"/>
      <c r="C29" s="114"/>
      <c r="D29" s="122"/>
      <c r="E29" s="93" t="s">
        <v>2556</v>
      </c>
      <c r="F29" s="119"/>
      <c r="G29" s="24"/>
      <c r="H29" s="24"/>
      <c r="J29" s="216"/>
    </row>
    <row r="30" spans="1:10" ht="39" customHeight="1">
      <c r="A30" s="112" t="str">
        <f ca="1">Declaration!B44</f>
        <v xml:space="preserve">Tantal  </v>
      </c>
      <c r="B30" s="111">
        <f>Declaration!D44</f>
        <v>0</v>
      </c>
      <c r="C30" s="111" t="str">
        <f ca="1">IF(H30=1,J30,I30)</f>
        <v>Vollständig</v>
      </c>
      <c r="D30" s="123" t="str">
        <f>IF(H30=1,"Click here to answer question 4 for Tantalum","")</f>
        <v/>
      </c>
      <c r="E30" s="93" t="s">
        <v>2556</v>
      </c>
      <c r="F30" s="120">
        <f>F25</f>
        <v>0</v>
      </c>
      <c r="G30" s="90">
        <f>IF(B30=0,1,0)</f>
        <v>1</v>
      </c>
      <c r="H30" s="91">
        <f>F30*G30</f>
        <v>0</v>
      </c>
      <c r="I30" s="215" t="str">
        <f ca="1">OFFSET(L!$C$1,MATCH("Checker"&amp;"Comp",L!$A:$A,0)-1,SL,,)</f>
        <v>Vollständig</v>
      </c>
      <c r="J30" s="216" t="str">
        <f ca="1">OFFSET(L!$C$1,MATCH("Checker"&amp;ADDRESS(ROW(),COLUMN(),4),L!$A:$A,0)-1,SL,,)</f>
        <v>Erklären Sie in der Reiterzelle D44 der Erklärung, ob innerhalb des Umfangs der in dieser Umfrage angegebenen Produkte verwendetes Tantalum vollständig aus Recycling oder Schrott stammt</v>
      </c>
    </row>
    <row r="31" spans="1:10" ht="38.25">
      <c r="A31" s="112" t="str">
        <f ca="1">Declaration!B45</f>
        <v>Zinn  (*)</v>
      </c>
      <c r="B31" s="111" t="str">
        <f>Declaration!D45</f>
        <v>No</v>
      </c>
      <c r="C31" s="111" t="str">
        <f ca="1">IF(H31=1,J31,I31)</f>
        <v>Vollständig</v>
      </c>
      <c r="D31" s="123" t="str">
        <f>IF(H31=1,"Click here to answer question 4 for Tin","")</f>
        <v/>
      </c>
      <c r="E31" s="93" t="s">
        <v>2556</v>
      </c>
      <c r="F31" s="120">
        <f>F26</f>
        <v>1</v>
      </c>
      <c r="G31" s="90">
        <f>IF(B31=0,1,0)</f>
        <v>0</v>
      </c>
      <c r="H31" s="91">
        <f>F31*G31</f>
        <v>0</v>
      </c>
      <c r="I31" s="215" t="str">
        <f ca="1">OFFSET(L!$C$1,MATCH("Checker"&amp;"Comp",L!$A:$A,0)-1,SL,,)</f>
        <v>Vollständig</v>
      </c>
      <c r="J31" s="216" t="str">
        <f ca="1">OFFSET(L!$C$1,MATCH("Checker"&amp;ADDRESS(ROW(),COLUMN(),4),L!$A:$A,0)-1,SL,,)</f>
        <v>Erklären Sie in der Reiterzelle D45 der Erklärung, ob innerhalb des Umfangs der in dieser Umfrage angegebenen Produkte verwendetes Zinn vollständig aus Recycling oder Schrott stammt</v>
      </c>
    </row>
    <row r="32" spans="1:10" ht="38.25">
      <c r="A32" s="112" t="str">
        <f ca="1">Declaration!B46</f>
        <v xml:space="preserve">Gold  </v>
      </c>
      <c r="B32" s="111">
        <f>Declaration!D46</f>
        <v>0</v>
      </c>
      <c r="C32" s="111" t="str">
        <f ca="1">IF(H32=1,J32,I32)</f>
        <v>Vollständig</v>
      </c>
      <c r="D32" s="123" t="str">
        <f>IF(H32=1,"Click here to answer question 4 for Gold","")</f>
        <v/>
      </c>
      <c r="E32" s="93" t="s">
        <v>2556</v>
      </c>
      <c r="F32" s="120">
        <f>F27</f>
        <v>0</v>
      </c>
      <c r="G32" s="90">
        <f>IF(B32=0,1,0)</f>
        <v>1</v>
      </c>
      <c r="H32" s="91">
        <f>F32*G32</f>
        <v>0</v>
      </c>
      <c r="I32" s="215" t="str">
        <f ca="1">OFFSET(L!$C$1,MATCH("Checker"&amp;"Comp",L!$A:$A,0)-1,SL,,)</f>
        <v>Vollständig</v>
      </c>
      <c r="J32" s="216" t="str">
        <f ca="1">OFFSET(L!$C$1,MATCH("Checker"&amp;ADDRESS(ROW(),COLUMN(),4),L!$A:$A,0)-1,SL,,)</f>
        <v>Erklären Sie in der Reiterzelle D46 der Erklärung, ob innerhalb des Umfangs der in dieser Umfrage angegebenen Produkte verwendetes Gold vollständig aus Recycling oder Schrott stammt</v>
      </c>
    </row>
    <row r="33" spans="1:10" ht="38.25">
      <c r="A33" s="112" t="str">
        <f ca="1">Declaration!B47</f>
        <v xml:space="preserve">Wolfram  </v>
      </c>
      <c r="B33" s="111">
        <f>Declaration!D47</f>
        <v>0</v>
      </c>
      <c r="C33" s="111" t="str">
        <f ca="1">IF(H33=1,J33,I33)</f>
        <v>Vollständig</v>
      </c>
      <c r="D33" s="123" t="str">
        <f>IF(H33=1,"Click here to answer question 4 for Tungsten","")</f>
        <v/>
      </c>
      <c r="E33" s="93" t="s">
        <v>2556</v>
      </c>
      <c r="F33" s="120">
        <f>F28</f>
        <v>0</v>
      </c>
      <c r="G33" s="90">
        <f>IF(B33=0,1,0)</f>
        <v>1</v>
      </c>
      <c r="H33" s="91">
        <f>F33*G33</f>
        <v>0</v>
      </c>
      <c r="I33" s="215" t="str">
        <f ca="1">OFFSET(L!$C$1,MATCH("Checker"&amp;"Comp",L!$A:$A,0)-1,SL,,)</f>
        <v>Vollständig</v>
      </c>
      <c r="J33" s="216" t="str">
        <f ca="1">OFFSET(L!$C$1,MATCH("Checker"&amp;ADDRESS(ROW(),COLUMN(),4),L!$A:$A,0)-1,SL,,)</f>
        <v>Erklären Sie in der Reiterzelle D47 der Erklärung, ob innerhalb des Umfangs der in dieser Umfrage angegebenen Produkte verwendetes Tungsten vollständig aus Recycling oder Schrott stammt</v>
      </c>
    </row>
    <row r="34" spans="1:10" ht="37.15">
      <c r="A34" s="111" t="str">
        <f ca="1">Declaration!B49</f>
        <v>5) Haben Sie von allen betroffenen Lieferanten die entsprechenden Daten/Informationen zu jedem 3TG-Mineral erhalten?  (*)</v>
      </c>
      <c r="B34" s="114"/>
      <c r="C34" s="114"/>
      <c r="D34" s="122"/>
      <c r="E34" s="93" t="s">
        <v>1452</v>
      </c>
      <c r="F34" s="119"/>
      <c r="G34" s="24"/>
      <c r="H34" s="24"/>
    </row>
    <row r="35" spans="1:10" ht="25.9">
      <c r="A35" s="112" t="str">
        <f ca="1">Declaration!B50</f>
        <v xml:space="preserve">Tantal  </v>
      </c>
      <c r="B35" s="111">
        <f>Declaration!D50</f>
        <v>0</v>
      </c>
      <c r="C35" s="111" t="str">
        <f t="shared" ca="1" si="3"/>
        <v>Vollständig</v>
      </c>
      <c r="D35" s="121" t="str">
        <f>IF(H35=1,"Click here to answer question 5 for Tantalum","")</f>
        <v/>
      </c>
      <c r="E35" s="93" t="s">
        <v>1451</v>
      </c>
      <c r="F35" s="120">
        <f>F25</f>
        <v>0</v>
      </c>
      <c r="G35" s="90">
        <f t="shared" si="5"/>
        <v>1</v>
      </c>
      <c r="H35" s="91">
        <f t="shared" si="6"/>
        <v>0</v>
      </c>
      <c r="I35" s="215" t="str">
        <f ca="1">OFFSET(L!$C$1,MATCH("Checker"&amp;"Comp",L!$A:$A,0)-1,SL,,)</f>
        <v>Vollständig</v>
      </c>
      <c r="J35" s="22" t="str">
        <f ca="1">OFFSET(L!$C$1,MATCH("Checker"&amp;ADDRESS(ROW(),COLUMN(),4),L!$A:$A,0)-1,SL,,)</f>
        <v>Geben Sie den Vollständigkeitsgrad der Schmelzofeninformationen des Anbieters in Prozent in der Reiterzelle D50 der Erklärung an</v>
      </c>
    </row>
    <row r="36" spans="1:10" ht="25.9">
      <c r="A36" s="112" t="str">
        <f ca="1">Declaration!B51</f>
        <v>Zinn  (*)</v>
      </c>
      <c r="B36" s="111" t="str">
        <f>Declaration!D51</f>
        <v>Yes, 100%</v>
      </c>
      <c r="C36" s="111" t="str">
        <f t="shared" ca="1" si="3"/>
        <v>Vollständig</v>
      </c>
      <c r="D36" s="121" t="str">
        <f>IF(H36=1,"Click here to answer question 5 for Tin","")</f>
        <v/>
      </c>
      <c r="E36" s="93" t="s">
        <v>1451</v>
      </c>
      <c r="F36" s="120">
        <f>F26</f>
        <v>1</v>
      </c>
      <c r="G36" s="90">
        <f t="shared" si="5"/>
        <v>0</v>
      </c>
      <c r="H36" s="91">
        <f t="shared" si="6"/>
        <v>0</v>
      </c>
      <c r="I36" s="215" t="str">
        <f ca="1">OFFSET(L!$C$1,MATCH("Checker"&amp;"Comp",L!$A:$A,0)-1,SL,,)</f>
        <v>Vollständig</v>
      </c>
      <c r="J36" s="22" t="str">
        <f ca="1">OFFSET(L!$C$1,MATCH("Checker"&amp;ADDRESS(ROW(),COLUMN(),4),L!$A:$A,0)-1,SL,,)</f>
        <v>Geben Sie den Vollständigkeitsgrad der Schmelzofeninformationen des Anbieters in Prozent in der Reiterzelle D51 der Erklärung an</v>
      </c>
    </row>
    <row r="37" spans="1:10" ht="25.9">
      <c r="A37" s="112" t="str">
        <f ca="1">Declaration!B52</f>
        <v xml:space="preserve">Gold  </v>
      </c>
      <c r="B37" s="111">
        <f>Declaration!D52</f>
        <v>0</v>
      </c>
      <c r="C37" s="111" t="str">
        <f t="shared" ca="1" si="3"/>
        <v>Vollständig</v>
      </c>
      <c r="D37" s="121" t="str">
        <f>IF(H37=1,"Click here to answer question 5 for Gold","")</f>
        <v/>
      </c>
      <c r="E37" s="93" t="s">
        <v>1451</v>
      </c>
      <c r="F37" s="120">
        <f>F27</f>
        <v>0</v>
      </c>
      <c r="G37" s="90">
        <f t="shared" si="5"/>
        <v>1</v>
      </c>
      <c r="H37" s="91">
        <f t="shared" si="6"/>
        <v>0</v>
      </c>
      <c r="I37" s="215" t="str">
        <f ca="1">OFFSET(L!$C$1,MATCH("Checker"&amp;"Comp",L!$A:$A,0)-1,SL,,)</f>
        <v>Vollständig</v>
      </c>
      <c r="J37" s="22" t="str">
        <f ca="1">OFFSET(L!$C$1,MATCH("Checker"&amp;ADDRESS(ROW(),COLUMN(),4),L!$A:$A,0)-1,SL,,)</f>
        <v>Geben Sie den Vollständigkeitsgrad der Schmelzofeninformationen des Anbieters in Prozent in der Reiterzelle D52 der Erklärung an</v>
      </c>
    </row>
    <row r="38" spans="1:10" ht="25.9">
      <c r="A38" s="112" t="str">
        <f ca="1">Declaration!B53</f>
        <v xml:space="preserve">Wolfram  </v>
      </c>
      <c r="B38" s="111">
        <f>Declaration!D53</f>
        <v>0</v>
      </c>
      <c r="C38" s="111" t="str">
        <f t="shared" ca="1" si="3"/>
        <v>Vollständig</v>
      </c>
      <c r="D38" s="121" t="str">
        <f>IF(H38=1,"Click here to answer question 5 for Tungsten","")</f>
        <v/>
      </c>
      <c r="E38" s="93" t="s">
        <v>1451</v>
      </c>
      <c r="F38" s="120">
        <f>F28</f>
        <v>0</v>
      </c>
      <c r="G38" s="90">
        <f t="shared" si="5"/>
        <v>1</v>
      </c>
      <c r="H38" s="91">
        <f t="shared" si="6"/>
        <v>0</v>
      </c>
      <c r="I38" s="215" t="str">
        <f ca="1">OFFSET(L!$C$1,MATCH("Checker"&amp;"Comp",L!$A:$A,0)-1,SL,,)</f>
        <v>Vollständig</v>
      </c>
      <c r="J38" s="22" t="str">
        <f ca="1">OFFSET(L!$C$1,MATCH("Checker"&amp;ADDRESS(ROW(),COLUMN(),4),L!$A:$A,0)-1,SL,,)</f>
        <v>Geben Sie den Vollständigkeitsgrad der Schmelzofeninformationen des Anbieters in Prozent in der Reiterzelle D53 der Erklärung an</v>
      </c>
    </row>
    <row r="39" spans="1:10" ht="49.5">
      <c r="A39" s="111" t="str">
        <f ca="1">Declaration!B55</f>
        <v>6) Haben Sie alle Schmelzhütten ermittelt, die das 3TG-Mineral für Ihre Lieferkette bereitstellen?  (*)</v>
      </c>
      <c r="B39" s="114"/>
      <c r="C39" s="114"/>
      <c r="D39" s="122"/>
      <c r="E39" s="93" t="s">
        <v>1453</v>
      </c>
      <c r="F39" s="119"/>
      <c r="G39" s="24"/>
      <c r="H39" s="24"/>
    </row>
    <row r="40" spans="1:10" ht="50.65">
      <c r="A40" s="112" t="str">
        <f ca="1">Declaration!B56</f>
        <v xml:space="preserve">Tantal  </v>
      </c>
      <c r="B40" s="111">
        <f>Declaration!D56</f>
        <v>0</v>
      </c>
      <c r="C40" s="111" t="str">
        <f t="shared" ca="1" si="3"/>
        <v>Vollständig</v>
      </c>
      <c r="D40" s="123" t="str">
        <f>IF(H40=1,"Click here to answer question 6 for Tantalum","")</f>
        <v/>
      </c>
      <c r="E40" s="93" t="s">
        <v>2552</v>
      </c>
      <c r="F40" s="120">
        <f>F25</f>
        <v>0</v>
      </c>
      <c r="G40" s="90">
        <f t="shared" si="5"/>
        <v>1</v>
      </c>
      <c r="H40" s="91">
        <f t="shared" si="6"/>
        <v>0</v>
      </c>
      <c r="I40" s="215" t="str">
        <f ca="1">OFFSET(L!$C$1,MATCH("Checker"&amp;"Comp",L!$A:$A,0)-1,SL,,)</f>
        <v>Vollständig</v>
      </c>
      <c r="J40" s="22"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0.65">
      <c r="A41" s="112" t="str">
        <f ca="1">Declaration!B57</f>
        <v>Zinn  (*)</v>
      </c>
      <c r="B41" s="111" t="str">
        <f>Declaration!D57</f>
        <v>Yes</v>
      </c>
      <c r="C41" s="111" t="str">
        <f t="shared" ca="1" si="3"/>
        <v>Vollständig</v>
      </c>
      <c r="D41" s="123" t="str">
        <f>IF(H41=1,"Click here to answer question 6 for Tin","")</f>
        <v/>
      </c>
      <c r="E41" s="93" t="s">
        <v>2552</v>
      </c>
      <c r="F41" s="120">
        <f>F26</f>
        <v>1</v>
      </c>
      <c r="G41" s="90">
        <f t="shared" si="5"/>
        <v>0</v>
      </c>
      <c r="H41" s="91">
        <f t="shared" si="6"/>
        <v>0</v>
      </c>
      <c r="I41" s="215" t="str">
        <f ca="1">OFFSET(L!$C$1,MATCH("Checker"&amp;"Comp",L!$A:$A,0)-1,SL,,)</f>
        <v>Vollständig</v>
      </c>
      <c r="J41" s="22"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0.65">
      <c r="A42" s="112" t="str">
        <f ca="1">Declaration!B58</f>
        <v xml:space="preserve">Gold  </v>
      </c>
      <c r="B42" s="111">
        <f>Declaration!D58</f>
        <v>0</v>
      </c>
      <c r="C42" s="111" t="str">
        <f t="shared" ca="1" si="3"/>
        <v>Vollständig</v>
      </c>
      <c r="D42" s="123" t="str">
        <f>IF(H42=1,"Click here to answer question 6 for Gold","")</f>
        <v/>
      </c>
      <c r="E42" s="93" t="s">
        <v>2552</v>
      </c>
      <c r="F42" s="120">
        <f>F27</f>
        <v>0</v>
      </c>
      <c r="G42" s="90">
        <f t="shared" si="5"/>
        <v>1</v>
      </c>
      <c r="H42" s="91">
        <f t="shared" si="6"/>
        <v>0</v>
      </c>
      <c r="I42" s="215" t="str">
        <f ca="1">OFFSET(L!$C$1,MATCH("Checker"&amp;"Comp",L!$A:$A,0)-1,SL,,)</f>
        <v>Vollständig</v>
      </c>
      <c r="J42" s="22"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0.65">
      <c r="A43" s="112" t="str">
        <f ca="1">Declaration!B59</f>
        <v xml:space="preserve">Wolfram  </v>
      </c>
      <c r="B43" s="111">
        <f>Declaration!D59</f>
        <v>0</v>
      </c>
      <c r="C43" s="111" t="str">
        <f t="shared" ca="1" si="3"/>
        <v>Vollständig</v>
      </c>
      <c r="D43" s="123" t="str">
        <f>IF(H43=1,"Click here to answer question 6 for Tungsten","")</f>
        <v/>
      </c>
      <c r="E43" s="93" t="s">
        <v>2552</v>
      </c>
      <c r="F43" s="120">
        <f>F28</f>
        <v>0</v>
      </c>
      <c r="G43" s="90">
        <f t="shared" si="5"/>
        <v>1</v>
      </c>
      <c r="H43" s="91">
        <f t="shared" si="6"/>
        <v>0</v>
      </c>
      <c r="I43" s="215" t="str">
        <f ca="1">OFFSET(L!$C$1,MATCH("Checker"&amp;"Comp",L!$A:$A,0)-1,SL,,)</f>
        <v>Vollständig</v>
      </c>
      <c r="J43" s="22"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1.9">
      <c r="A44" s="111" t="str">
        <f ca="1">Declaration!B61</f>
        <v>7) Haben Sie alle relevanten Informationen, die Ihr Unternehmen zu den Schmelzhütten erhalten hat, in dieser Erklärung aufgeführt?  (*)</v>
      </c>
      <c r="B44" s="114"/>
      <c r="C44" s="114"/>
      <c r="D44" s="122"/>
      <c r="E44" s="93" t="s">
        <v>1454</v>
      </c>
      <c r="F44" s="119"/>
      <c r="G44" s="24"/>
      <c r="H44" s="24"/>
    </row>
    <row r="45" spans="1:10" ht="38.25">
      <c r="A45" s="112" t="str">
        <f ca="1">Declaration!B62</f>
        <v xml:space="preserve">Tantal  </v>
      </c>
      <c r="B45" s="111">
        <f>Declaration!D62</f>
        <v>0</v>
      </c>
      <c r="C45" s="111" t="str">
        <f t="shared" ca="1" si="3"/>
        <v>Vollständig</v>
      </c>
      <c r="D45" s="124" t="str">
        <f>IF(H45=1,"Click here to answer question 7 for Tantalum","")</f>
        <v/>
      </c>
      <c r="E45" s="93" t="s">
        <v>1452</v>
      </c>
      <c r="F45" s="120">
        <f>F25</f>
        <v>0</v>
      </c>
      <c r="G45" s="90">
        <f t="shared" si="5"/>
        <v>1</v>
      </c>
      <c r="H45" s="91">
        <f t="shared" si="6"/>
        <v>0</v>
      </c>
      <c r="I45" s="215" t="str">
        <f ca="1">OFFSET(L!$C$1,MATCH("Checker"&amp;"Comp",L!$A:$A,0)-1,SL,,)</f>
        <v>Vollständig</v>
      </c>
      <c r="J45" s="22" t="str">
        <f ca="1">OFFSET(L!$C$1,MATCH("Checker"&amp;ADDRESS(ROW(),COLUMN(),4),L!$A:$A,0)-1,SL,,)</f>
        <v xml:space="preserve">Geben Sie in der Reiterzelle D62 der Erklärung an, ob alle Informationen über Tantalum-Schmelzöfen zur Verfügung gestellt worden sind </v>
      </c>
    </row>
    <row r="46" spans="1:10" ht="38.25">
      <c r="A46" s="112" t="str">
        <f ca="1">Declaration!B63</f>
        <v>Zinn  (*)</v>
      </c>
      <c r="B46" s="111" t="str">
        <f>Declaration!D63</f>
        <v>Yes</v>
      </c>
      <c r="C46" s="111" t="str">
        <f t="shared" ca="1" si="3"/>
        <v>Vollständig</v>
      </c>
      <c r="D46" s="124" t="str">
        <f>IF(H46=1,"Click here to answer question 7 for Tin","")</f>
        <v/>
      </c>
      <c r="E46" s="93" t="s">
        <v>1452</v>
      </c>
      <c r="F46" s="120">
        <f>F26</f>
        <v>1</v>
      </c>
      <c r="G46" s="90">
        <f t="shared" si="5"/>
        <v>0</v>
      </c>
      <c r="H46" s="91">
        <f t="shared" si="6"/>
        <v>0</v>
      </c>
      <c r="I46" s="215" t="str">
        <f ca="1">OFFSET(L!$C$1,MATCH("Checker"&amp;"Comp",L!$A:$A,0)-1,SL,,)</f>
        <v>Vollständig</v>
      </c>
      <c r="J46" s="22" t="str">
        <f ca="1">OFFSET(L!$C$1,MATCH("Checker"&amp;ADDRESS(ROW(),COLUMN(),4),L!$A:$A,0)-1,SL,,)</f>
        <v xml:space="preserve">Geben Sie in der Reiterzelle D63 der Erklärung an, ob alle Informationen über Zinn-Schmelzöfen zur Verfügung gestellt worden sind </v>
      </c>
    </row>
    <row r="47" spans="1:10" ht="38.25">
      <c r="A47" s="112" t="str">
        <f ca="1">Declaration!B64</f>
        <v xml:space="preserve">Gold  </v>
      </c>
      <c r="B47" s="111">
        <f>Declaration!D64</f>
        <v>0</v>
      </c>
      <c r="C47" s="111" t="str">
        <f t="shared" ca="1" si="3"/>
        <v>Vollständig</v>
      </c>
      <c r="D47" s="124" t="str">
        <f>IF(H47=1,"Click here to answer question 7 for Gold","")</f>
        <v/>
      </c>
      <c r="E47" s="93" t="s">
        <v>1452</v>
      </c>
      <c r="F47" s="120">
        <f>F27</f>
        <v>0</v>
      </c>
      <c r="G47" s="90">
        <f t="shared" si="5"/>
        <v>1</v>
      </c>
      <c r="H47" s="91">
        <f t="shared" si="6"/>
        <v>0</v>
      </c>
      <c r="I47" s="215" t="str">
        <f ca="1">OFFSET(L!$C$1,MATCH("Checker"&amp;"Comp",L!$A:$A,0)-1,SL,,)</f>
        <v>Vollständig</v>
      </c>
      <c r="J47" s="22" t="str">
        <f ca="1">OFFSET(L!$C$1,MATCH("Checker"&amp;ADDRESS(ROW(),COLUMN(),4),L!$A:$A,0)-1,SL,,)</f>
        <v xml:space="preserve">Geben Sie in der Reiterzelle D64 der Erklärung an, ob alle Informationen über Gold-Schmelzöfen zur Verfügung gestellt worden sind </v>
      </c>
    </row>
    <row r="48" spans="1:10" ht="38.25">
      <c r="A48" s="112" t="str">
        <f ca="1">Declaration!B65</f>
        <v xml:space="preserve">Wolfram  </v>
      </c>
      <c r="B48" s="111">
        <f>Declaration!D65</f>
        <v>0</v>
      </c>
      <c r="C48" s="111" t="str">
        <f t="shared" ca="1" si="3"/>
        <v>Vollständig</v>
      </c>
      <c r="D48" s="124" t="str">
        <f>IF(H48=1,"Click here to answer question 7 for Tungsten","")</f>
        <v/>
      </c>
      <c r="E48" s="93" t="s">
        <v>1452</v>
      </c>
      <c r="F48" s="120">
        <f>F28</f>
        <v>0</v>
      </c>
      <c r="G48" s="90">
        <f t="shared" si="5"/>
        <v>1</v>
      </c>
      <c r="H48" s="91">
        <f t="shared" si="6"/>
        <v>0</v>
      </c>
      <c r="I48" s="215" t="str">
        <f ca="1">OFFSET(L!$C$1,MATCH("Checker"&amp;"Comp",L!$A:$A,0)-1,SL,,)</f>
        <v>Vollständig</v>
      </c>
      <c r="J48" s="22" t="str">
        <f ca="1">OFFSET(L!$C$1,MATCH("Checker"&amp;ADDRESS(ROW(),COLUMN(),4),L!$A:$A,0)-1,SL,,)</f>
        <v xml:space="preserve">Geben Sie in der Reiterzelle D65 der Erklärung an, ob alle Informationen über Tungsten-Schmelzöfen zur Verfügung gestellt worden sind </v>
      </c>
    </row>
    <row r="49" spans="1:12" ht="24.75">
      <c r="A49" s="111" t="str">
        <f ca="1">Declaration!B68</f>
        <v>Frage</v>
      </c>
      <c r="B49" s="114"/>
      <c r="C49" s="114"/>
      <c r="D49" s="122"/>
      <c r="E49" s="93" t="s">
        <v>870</v>
      </c>
      <c r="F49" s="119"/>
      <c r="G49" s="119"/>
      <c r="H49" s="119"/>
    </row>
    <row r="50" spans="1:12" ht="38.25">
      <c r="A50" s="111" t="str">
        <f ca="1">Declaration!B69</f>
        <v>A. Gibt es in Ihrem Unternehmen eine Richtlinie zur Beschaffung von  Konfliktmineralien? (*)</v>
      </c>
      <c r="B50" s="111" t="str">
        <f>Declaration!D69</f>
        <v>Yes</v>
      </c>
      <c r="C50" s="111" t="str">
        <f t="shared" ca="1" si="3"/>
        <v>Vollständig</v>
      </c>
      <c r="D50" s="121" t="str">
        <f>IF(H50=1,"Click here to answer question (A)","")</f>
        <v/>
      </c>
      <c r="E50" s="93" t="s">
        <v>2556</v>
      </c>
      <c r="F50" s="120">
        <f>IF(SUM(F$25:F$28)=0,0,1)</f>
        <v>1</v>
      </c>
      <c r="G50" s="90">
        <f t="shared" si="5"/>
        <v>0</v>
      </c>
      <c r="H50" s="91">
        <f t="shared" si="6"/>
        <v>0</v>
      </c>
      <c r="I50" s="215" t="str">
        <f ca="1">OFFSET(L!$C$1,MATCH("Checker"&amp;"Comp",L!$A:$A,0)-1,SL,,)</f>
        <v>Vollständig</v>
      </c>
      <c r="J50" s="22" t="str">
        <f ca="1">OFFSET(L!$C$1,MATCH("Checker"&amp;ADDRESS(ROW(),COLUMN(),4),L!$A:$A,0)-1,SL,,)</f>
        <v>Geben Sie in der Reiterzelle D69 der Erklärung an, ob Ihr Unternehmen eine Richtlinie zur DRC-konfliktfreien Beschaffung hat</v>
      </c>
    </row>
    <row r="51" spans="1:12" ht="38.25">
      <c r="A51" s="111" t="str">
        <f ca="1">Declaration!B71</f>
        <v>B. Ist Ihre Richtlinie zur Beschaffung von Konfliktmineralien öffentlich auf ihrer Website verfügbar? (Hinweis: Wenn "Ja" geben Sie die URL im Feld "Kommentar" an.) (*)</v>
      </c>
      <c r="B51" s="111" t="str">
        <f>Declaration!D71</f>
        <v>Yes</v>
      </c>
      <c r="C51" s="111" t="str">
        <f t="shared" ca="1" si="3"/>
        <v>Vollständig</v>
      </c>
      <c r="D51" s="121" t="str">
        <f>IF(H51=1,"Click here to answer question (B)","")</f>
        <v/>
      </c>
      <c r="E51" s="93" t="s">
        <v>2556</v>
      </c>
      <c r="F51" s="120">
        <f t="shared" ref="F51:F60" si="7">F$50</f>
        <v>1</v>
      </c>
      <c r="G51" s="90">
        <f t="shared" si="5"/>
        <v>0</v>
      </c>
      <c r="H51" s="91">
        <f t="shared" si="6"/>
        <v>0</v>
      </c>
      <c r="I51" s="215" t="str">
        <f ca="1">OFFSET(L!$C$1,MATCH("Checker"&amp;"Comp",L!$A:$A,0)-1,SL,,)</f>
        <v>Vollständig</v>
      </c>
      <c r="J51" s="22" t="str">
        <f ca="1">OFFSET(L!$C$1,MATCH("Checker"&amp;ADDRESS(ROW(),COLUMN(),4),L!$A:$A,0)-1,SL,,)</f>
        <v>Geben Sie in der Reiterzelle D71 der Erklärung an, ob Ihr Unternehmen Ihre Richtlinie zur DRC-konfliktfreien Beschaffung auf Ihrer Website öffentlich verfügbar gemacht hat</v>
      </c>
    </row>
    <row r="52" spans="1:12" ht="37.700000000000003" customHeight="1">
      <c r="A52" s="194" t="s">
        <v>6</v>
      </c>
      <c r="B52" s="111" t="str">
        <f>Declaration!G71</f>
        <v>http://www.genma.co.jp/new_en/company/company06/</v>
      </c>
      <c r="C52" s="111" t="str">
        <f ca="1">IF(H52=1,J52,I52)</f>
        <v>Vollständig</v>
      </c>
      <c r="D52" s="121" t="str">
        <f>IF(H52=1,"Click here to specify URL for question (B)","")</f>
        <v/>
      </c>
      <c r="E52" s="93"/>
      <c r="F52" s="120">
        <f>IF(AND(F51=1,B51="Yes"),1,0)</f>
        <v>1</v>
      </c>
      <c r="G52" s="90">
        <f>IF(LEN(B52)&gt;1,0,1)</f>
        <v>0</v>
      </c>
      <c r="H52" s="91">
        <f t="shared" si="6"/>
        <v>0</v>
      </c>
      <c r="I52" s="215" t="str">
        <f ca="1">OFFSET(L!$C$1,MATCH("Checker"&amp;"Comp",L!$A:$A,0)-1,SL,,)</f>
        <v>Vollständig</v>
      </c>
      <c r="J52" s="195" t="str">
        <f ca="1">OFFSET(L!$C$1,MATCH("Checker"&amp;ADDRESS(ROW(),COLUMN(),4),L!$A:$A,0)-1,SL,,)</f>
        <v xml:space="preserve">Geben Sie in der Arbeitsblattzelle D71 der Erklärung den URL an, falls Sie Frage B mit „Ja“ beantworten. Das Format des URL sollte „www.companyname.com“ entsprechen </v>
      </c>
    </row>
    <row r="53" spans="1:12" ht="37.700000000000003" customHeight="1">
      <c r="A53" s="111" t="str">
        <f ca="1">Declaration!B73</f>
        <v>C. Verlangen Sie von Ihren direkten Lieferanten, "DRC-konfliktfrei" zu sein? (*)</v>
      </c>
      <c r="B53" s="111" t="str">
        <f>Declaration!D73</f>
        <v>Yes</v>
      </c>
      <c r="C53" s="111" t="str">
        <f t="shared" ca="1" si="3"/>
        <v>Vollständig</v>
      </c>
      <c r="D53" s="121" t="str">
        <f>IF(H53=1,"Click here to answer question (C)","")</f>
        <v/>
      </c>
      <c r="E53" s="93" t="s">
        <v>2556</v>
      </c>
      <c r="F53" s="120">
        <f t="shared" si="7"/>
        <v>1</v>
      </c>
      <c r="G53" s="90">
        <f t="shared" si="5"/>
        <v>0</v>
      </c>
      <c r="H53" s="91">
        <f t="shared" si="6"/>
        <v>0</v>
      </c>
      <c r="I53" s="215" t="str">
        <f ca="1">OFFSET(L!$C$1,MATCH("Checker"&amp;"Comp",L!$A:$A,0)-1,SL,,)</f>
        <v>Vollständig</v>
      </c>
      <c r="J53" s="22" t="str">
        <f ca="1">OFFSET(L!$C$1,MATCH("Checker"&amp;ADDRESS(ROW(),COLUMN(),4),L!$A:$A,0)-1,SL,,)</f>
        <v>Geben Sie in der Reiterzelle D73 der Erklärung an, ob Sie Ihre Lieferanten zur DRC-konfliktfreien Beschaffung verpflichtet haben</v>
      </c>
    </row>
    <row r="54" spans="1:12" ht="37.700000000000003" customHeight="1">
      <c r="A54" s="111" t="str">
        <f ca="1">Declaration!B75</f>
        <v>D. Verlangen Sie von Ihren direkten Lieferanten, das 3TG-Mineral ausschließlich von Schmelzhütten zu beziehen, deren Due-Diligence-Praktiken von einer unabhängigen Instanz überprüft wurden? (*)</v>
      </c>
      <c r="B54" s="111" t="str">
        <f>Declaration!D75</f>
        <v>Yes</v>
      </c>
      <c r="C54" s="111" t="str">
        <f t="shared" ca="1" si="3"/>
        <v>Vollständig</v>
      </c>
      <c r="D54" s="121" t="str">
        <f>IF(H54=1,"Click here to answer question (D)","")</f>
        <v/>
      </c>
      <c r="E54" s="93" t="s">
        <v>2556</v>
      </c>
      <c r="F54" s="120">
        <f t="shared" si="7"/>
        <v>1</v>
      </c>
      <c r="G54" s="90">
        <f t="shared" si="5"/>
        <v>0</v>
      </c>
      <c r="H54" s="91">
        <f t="shared" si="6"/>
        <v>0</v>
      </c>
      <c r="I54" s="215" t="str">
        <f ca="1">OFFSET(L!$C$1,MATCH("Checker"&amp;"Comp",L!$A:$A,0)-1,SL,,)</f>
        <v>Vollständig</v>
      </c>
      <c r="J54" s="22" t="str">
        <f ca="1">OFFSET(L!$C$1,MATCH("Checker"&amp;ADDRESS(ROW(),COLUMN(),4),L!$A:$A,0)-1,SL,,)</f>
        <v>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v>
      </c>
    </row>
    <row r="55" spans="1:12" ht="38.25">
      <c r="A55" s="111" t="str">
        <f ca="1">Declaration!B77</f>
        <v>E. Haben Sie angemesse Prüfmaßnahmen für konfliktfreie Beschaffung eingeführt? (*)</v>
      </c>
      <c r="B55" s="111" t="str">
        <f>Declaration!D77</f>
        <v>Yes</v>
      </c>
      <c r="C55" s="111" t="str">
        <f t="shared" ca="1" si="3"/>
        <v>Vollständig</v>
      </c>
      <c r="D55" s="121" t="str">
        <f>IF(H55=1,"Click here to answer question (E)","")</f>
        <v/>
      </c>
      <c r="E55" s="93" t="s">
        <v>2556</v>
      </c>
      <c r="F55" s="120">
        <f t="shared" si="7"/>
        <v>1</v>
      </c>
      <c r="G55" s="90">
        <f t="shared" si="5"/>
        <v>0</v>
      </c>
      <c r="H55" s="91">
        <f t="shared" si="6"/>
        <v>0</v>
      </c>
      <c r="I55" s="215" t="str">
        <f ca="1">OFFSET(L!$C$1,MATCH("Checker"&amp;"Comp",L!$A:$A,0)-1,SL,,)</f>
        <v>Vollständig</v>
      </c>
      <c r="J55" s="22" t="str">
        <f ca="1">OFFSET(L!$C$1,MATCH("Checker"&amp;ADDRESS(ROW(),COLUMN(),4),L!$A:$A,0)-1,SL,,)</f>
        <v>Geben Sie in der Reiterzelle D77 der Erklärung an, ob Sie Due-Diligence-Maßnahmen zur Beschaffung konfliktfreier Mineralien getroffen haben</v>
      </c>
    </row>
    <row r="56" spans="1:12" ht="61.9">
      <c r="A56" s="111" t="str">
        <f ca="1">Declaration!B79</f>
        <v>F. Erheben Sie von Ihren Lieferanten Due-Diligence-Informationen zu Konfliktmineralien gemäß Richtlinie IPC-1755 „Conflict Minerals Data Exchange Standard“ [z. B. CFSI Conflict Minerals Reporting Template]？  (*)</v>
      </c>
      <c r="B56" s="111" t="str">
        <f>Declaration!D79</f>
        <v>Yes</v>
      </c>
      <c r="C56" s="111" t="str">
        <f t="shared" ca="1" si="3"/>
        <v>Vollständig</v>
      </c>
      <c r="D56" s="121" t="str">
        <f>IF(H56=1,"Click here to answer question (F)","")</f>
        <v/>
      </c>
      <c r="E56" s="93" t="s">
        <v>2556</v>
      </c>
      <c r="F56" s="120">
        <f t="shared" si="7"/>
        <v>1</v>
      </c>
      <c r="G56" s="90">
        <f t="shared" si="5"/>
        <v>0</v>
      </c>
      <c r="H56" s="91">
        <f t="shared" si="6"/>
        <v>0</v>
      </c>
      <c r="I56" s="215" t="str">
        <f ca="1">OFFSET(L!$C$1,MATCH("Checker"&amp;"Comp",L!$A:$A,0)-1,SL,,)</f>
        <v>Vollständig</v>
      </c>
      <c r="J56" s="22" t="str">
        <f ca="1">OFFSET(L!$C$1,MATCH("Checker"&amp;ADDRESS(ROW(),COLUMN(),4),L!$A:$A,0)-1,SL,,)</f>
        <v>Geben Sie in der Reiterzelle D79 der Erklärung an, ob Sie von Ihren Lieferanten verlangen, diese Vorlage zur Berichterstattung über Konfliktmineralien auszufüllen</v>
      </c>
    </row>
    <row r="57" spans="1:12" ht="38.25">
      <c r="A57" s="111" t="str">
        <f ca="1">Declaration!B81</f>
        <v>G. Verlangen Sie von Ihren Lieferanten die Namen der Schmelzhütten? (*)</v>
      </c>
      <c r="B57" s="111" t="str">
        <f>Declaration!D81</f>
        <v>Yes</v>
      </c>
      <c r="C57" s="111" t="str">
        <f t="shared" ca="1" si="3"/>
        <v>Vollständig</v>
      </c>
      <c r="D57" s="121" t="str">
        <f>IF(H57=1,"Click here to answer question (G)","")</f>
        <v/>
      </c>
      <c r="E57" s="93" t="s">
        <v>2556</v>
      </c>
      <c r="F57" s="120">
        <f t="shared" si="7"/>
        <v>1</v>
      </c>
      <c r="G57" s="90">
        <f t="shared" si="5"/>
        <v>0</v>
      </c>
      <c r="H57" s="91">
        <f t="shared" si="6"/>
        <v>0</v>
      </c>
      <c r="I57" s="215" t="str">
        <f ca="1">OFFSET(L!$C$1,MATCH("Checker"&amp;"Comp",L!$A:$A,0)-1,SL,,)</f>
        <v>Vollständig</v>
      </c>
      <c r="J57" s="22" t="str">
        <f ca="1">OFFSET(L!$C$1,MATCH("Checker"&amp;ADDRESS(ROW(),COLUMN(),4),L!$A:$A,0)-1,SL,,)</f>
        <v>Geben Sie in der Reiterzelle D81 der Erklärung an, ob Sie von Ihren Lieferanten Namen von Schmelzöfen verlangen</v>
      </c>
    </row>
    <row r="58" spans="1:12" ht="38.25">
      <c r="A58" s="111" t="str">
        <f ca="1">Declaration!B83</f>
        <v>H. Überprüfen Sie die Due-Diligence-Informationen, die Sie von ihren Lieferanten erhalten, anhand der Erwartungen Ihres Unternehmens? (*)</v>
      </c>
      <c r="B58" s="111" t="str">
        <f>Declaration!D83</f>
        <v>Yes</v>
      </c>
      <c r="C58" s="111" t="str">
        <f t="shared" ca="1" si="3"/>
        <v>Vollständig</v>
      </c>
      <c r="D58" s="121" t="str">
        <f>IF(H58=1,"Click here to answer question (H)","")</f>
        <v/>
      </c>
      <c r="E58" s="93" t="s">
        <v>2556</v>
      </c>
      <c r="F58" s="120">
        <f t="shared" si="7"/>
        <v>1</v>
      </c>
      <c r="G58" s="90">
        <f t="shared" si="5"/>
        <v>0</v>
      </c>
      <c r="H58" s="91">
        <f t="shared" si="6"/>
        <v>0</v>
      </c>
      <c r="I58" s="215" t="str">
        <f ca="1">OFFSET(L!$C$1,MATCH("Checker"&amp;"Comp",L!$A:$A,0)-1,SL,,)</f>
        <v>Vollständig</v>
      </c>
      <c r="J58" s="22" t="str">
        <f ca="1">OFFSET(L!$C$1,MATCH("Checker"&amp;ADDRESS(ROW(),COLUMN(),4),L!$A:$A,0)-1,SL,,)</f>
        <v>Geben Sie in der Reiterzelle D83 der Erklärung an, ob Sie Antworten der Lieferanten auf die Anforderungen Ihres Unternehmens überprüfen</v>
      </c>
    </row>
    <row r="59" spans="1:12" ht="38.25">
      <c r="A59" s="111" t="str">
        <f ca="1">Declaration!B85</f>
        <v>I. Sieht Ihr Review-Prozess ein Korrekturmaßnahmen-Management vor? (*)</v>
      </c>
      <c r="B59" s="111" t="str">
        <f>Declaration!D85</f>
        <v>Yes</v>
      </c>
      <c r="C59" s="111" t="str">
        <f t="shared" ca="1" si="3"/>
        <v>Vollständig</v>
      </c>
      <c r="D59" s="121" t="str">
        <f>IF(H59=1,"Click here to answer question (I)","")</f>
        <v/>
      </c>
      <c r="E59" s="93" t="s">
        <v>2556</v>
      </c>
      <c r="F59" s="120">
        <f t="shared" si="7"/>
        <v>1</v>
      </c>
      <c r="G59" s="90">
        <f t="shared" si="5"/>
        <v>0</v>
      </c>
      <c r="H59" s="91">
        <f t="shared" si="6"/>
        <v>0</v>
      </c>
      <c r="I59" s="215" t="str">
        <f ca="1">OFFSET(L!$C$1,MATCH("Checker"&amp;"Comp",L!$A:$A,0)-1,SL,,)</f>
        <v>Vollständig</v>
      </c>
      <c r="J59" s="22" t="str">
        <f ca="1">OFFSET(L!$C$1,MATCH("Checker"&amp;ADDRESS(ROW(),COLUMN(),4),L!$A:$A,0)-1,SL,,)</f>
        <v>Geben Sie in der Reiterzelle D85 der Erklärung an, ob Ihr Prüfungsverfahren ein Abhilfemaßnahmen-Management umfasst</v>
      </c>
    </row>
    <row r="60" spans="1:12" ht="38.25">
      <c r="A60" s="111" t="str">
        <f ca="1">Declaration!B87</f>
        <v>J. Unterliegt Ihre Firma den Offenlegungspflichten der SEC im Bezug auf Konfliktmineralien?  (*)</v>
      </c>
      <c r="B60" s="111" t="str">
        <f>Declaration!D87</f>
        <v>No</v>
      </c>
      <c r="C60" s="111" t="str">
        <f t="shared" ca="1" si="3"/>
        <v>Vollständig</v>
      </c>
      <c r="D60" s="121" t="str">
        <f>IF(H60=1,"Click here to answer question (J)","")</f>
        <v/>
      </c>
      <c r="E60" s="93" t="s">
        <v>2556</v>
      </c>
      <c r="F60" s="120">
        <f t="shared" si="7"/>
        <v>1</v>
      </c>
      <c r="G60" s="90">
        <f t="shared" si="5"/>
        <v>0</v>
      </c>
      <c r="H60" s="91">
        <f t="shared" si="6"/>
        <v>0</v>
      </c>
      <c r="I60" s="215" t="str">
        <f ca="1">OFFSET(L!$C$1,MATCH("Checker"&amp;"Comp",L!$A:$A,0)-1,SL,,)</f>
        <v>Vollständig</v>
      </c>
      <c r="J60" s="22" t="str">
        <f ca="1">OFFSET(L!$C$1,MATCH("Checker"&amp;ADDRESS(ROW(),COLUMN(),4),L!$A:$A,0)-1,SL,,)</f>
        <v>Geben Sie in der Reiterzelle D87 der Erklärung an, ob Sie der Offenlegungspflicht gegenüber der SEC unterliegen</v>
      </c>
    </row>
    <row r="61" spans="1:12" ht="38.25">
      <c r="A61" s="112" t="s">
        <v>2494</v>
      </c>
      <c r="B61" s="111" t="str">
        <f>IF(G61=1,"No products or item numbers listed","One or more product / item numbers have been provided")</f>
        <v>No products or item numbers listed</v>
      </c>
      <c r="C61" s="111" t="str">
        <f t="shared" ca="1" si="3"/>
        <v>Vollständig</v>
      </c>
      <c r="D61" s="121" t="str">
        <f>IF(H61=1,"Click here to enter detail on Product List tab","")</f>
        <v/>
      </c>
      <c r="E61" s="93" t="s">
        <v>2556</v>
      </c>
      <c r="F61" s="120">
        <f>IF(B5=Declaration!Q9,1,0)</f>
        <v>0</v>
      </c>
      <c r="G61" s="90">
        <f>IF('Product List'!B6="",1,0)</f>
        <v>1</v>
      </c>
      <c r="H61" s="91">
        <f t="shared" si="6"/>
        <v>0</v>
      </c>
      <c r="I61" s="215" t="str">
        <f ca="1">OFFSET(L!$C$1,MATCH("Checker"&amp;"Comp",L!$A:$A,0)-1,SL,,)</f>
        <v>Vollständig</v>
      </c>
      <c r="J61" s="22"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38.25">
      <c r="A62" s="223" t="s">
        <v>3607</v>
      </c>
      <c r="B62" s="111"/>
      <c r="C62" s="224"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List'!Y$5:Y$2005))&gt;0),I62,J62))))</f>
        <v>Not Required</v>
      </c>
      <c r="D62" s="121" t="str">
        <f>IF(H62=0,"","Click here to provide smelter information")</f>
        <v/>
      </c>
      <c r="E62" s="93" t="s">
        <v>2556</v>
      </c>
      <c r="F62" s="120">
        <f>F$50</f>
        <v>1</v>
      </c>
      <c r="G62" s="90">
        <f>IF(COUNTIF('Smelter List'!C5:C14,"")&lt;10,0,1)</f>
        <v>0</v>
      </c>
      <c r="H62" s="91">
        <f>IF(AND(OR(Declaration!D26="Yes",Declaration!D32="Yes"),(COUNTIF(SmelterIdetifiedForMetal,"Tantalum")&lt;1)),(1*K62),(0*K62))</f>
        <v>0</v>
      </c>
      <c r="I62" s="215" t="str">
        <f ca="1">OFFSET(L!$C$1,MATCH("Checker"&amp;"Comp",L!$A:$A,0)-1,SL,,)</f>
        <v>Vollständig</v>
      </c>
      <c r="J62" s="22" t="str">
        <f ca="1">OFFSET(L!$C$1,MATCH("Checker"&amp;ADDRESS(ROW(),COLUMN(),4),L!$A:$A,0)-1,SL,,)</f>
        <v xml:space="preserve">Geben Sie im Reiter „Schmelzöfenliste“ eine Liste von Tantalum-Schmelzöfen ein, die Material für die Lieferkette beitragen  </v>
      </c>
      <c r="K62" s="222">
        <f>IF(AND(Declaration!D26="No",Declaration!D32="No"),0,1)</f>
        <v>0</v>
      </c>
      <c r="L62" s="22" t="str">
        <f ca="1">OFFSET(L!$C$1,MATCH("Checker"&amp;ADDRESS(ROW(),COLUMN(),4),L!$A:$A,0)-1,SL,,)</f>
        <v>Bitte beantworten Sie die Fragen 1 und 2 auf Erklärung Registerkarte</v>
      </c>
    </row>
    <row r="63" spans="1:12" ht="38.25">
      <c r="A63" s="223" t="s">
        <v>3608</v>
      </c>
      <c r="B63" s="111"/>
      <c r="C63" s="224"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List'!Y$5:Y$2005))&gt;0),I63,J63))))</f>
        <v>Vollständig</v>
      </c>
      <c r="D63" s="121" t="str">
        <f>IF(H63=0,"","Click here to provide smelter information")</f>
        <v/>
      </c>
      <c r="E63" s="93" t="s">
        <v>1452</v>
      </c>
      <c r="F63" s="120">
        <f>F$50</f>
        <v>1</v>
      </c>
      <c r="G63" s="90">
        <f>IF(COUNTIF('Smelter List'!C6:C15,"")&lt;10,0,1)</f>
        <v>0</v>
      </c>
      <c r="H63" s="91">
        <f>IF(AND(OR(Declaration!D27="Yes",Declaration!D33="Yes"),(COUNTIF(SmelterIdetifiedForMetal,"Tin")&lt;1)),(1*K63),(0*K63))</f>
        <v>0</v>
      </c>
      <c r="I63" s="215" t="str">
        <f ca="1">OFFSET(L!$C$1,MATCH("Checker"&amp;"Comp",L!$A:$A,0)-1,SL,,)</f>
        <v>Vollständig</v>
      </c>
      <c r="J63" s="22" t="str">
        <f ca="1">OFFSET(L!$C$1,MATCH("Checker"&amp;ADDRESS(ROW(),COLUMN(),4),L!$A:$A,0)-1,SL,,)</f>
        <v xml:space="preserve">Geben Sie im Reiter „Schmelzöfenliste“ eine Liste von Zinn-Schmelzöfen ein, die Material für die Lieferkette beitragen  </v>
      </c>
      <c r="K63" s="222">
        <f>IF(AND(Declaration!D27="No",Declaration!D33="No"),0,1)</f>
        <v>1</v>
      </c>
      <c r="L63" s="22" t="str">
        <f ca="1">OFFSET(L!$C$1,MATCH("Checker"&amp;ADDRESS(ROW(),COLUMN(),4),L!$A:$A,0)-1,SL,,)</f>
        <v>Bitte beantworten Sie die Fragen 1 und 2 auf Erklärung Registerkarte</v>
      </c>
    </row>
    <row r="64" spans="1:12" ht="38.25">
      <c r="A64" s="223" t="s">
        <v>3609</v>
      </c>
      <c r="B64" s="111"/>
      <c r="C64" s="224"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List'!Y$5:Y$2005))&gt;0),I64,J64))))</f>
        <v>Not Required</v>
      </c>
      <c r="D64" s="121" t="str">
        <f>IF(H64=0,"","Click here to provide smelter information")</f>
        <v/>
      </c>
      <c r="E64" s="93" t="s">
        <v>1452</v>
      </c>
      <c r="F64" s="120">
        <f>F$50</f>
        <v>1</v>
      </c>
      <c r="G64" s="90">
        <f>IF(COUNTIF('Smelter List'!C7:C16,"")&lt;10,0,1)</f>
        <v>0</v>
      </c>
      <c r="H64" s="91">
        <f>IF(AND(OR(Declaration!D28="Yes",Declaration!D34="Yes"),(COUNTIF(SmelterIdetifiedForMetal,"Gold")&lt;1)),(1*K64),(0*K64))</f>
        <v>0</v>
      </c>
      <c r="I64" s="215" t="str">
        <f ca="1">OFFSET(L!$C$1,MATCH("Checker"&amp;"Comp",L!$A:$A,0)-1,SL,,)</f>
        <v>Vollständig</v>
      </c>
      <c r="J64" s="22" t="str">
        <f ca="1">OFFSET(L!$C$1,MATCH("Checker"&amp;ADDRESS(ROW(),COLUMN(),4),L!$A:$A,0)-1,SL,,)</f>
        <v xml:space="preserve">Geben Sie im Reiter „Schmelzöfenliste“ eine Liste von Gold-Schmelzöfen ein, die Material für die Lieferkette beitragen  </v>
      </c>
      <c r="K64" s="222">
        <f>IF(AND(Declaration!D28="No",Declaration!D34="No"),0,1)</f>
        <v>0</v>
      </c>
      <c r="L64" s="22" t="str">
        <f ca="1">OFFSET(L!$C$1,MATCH("Checker"&amp;ADDRESS(ROW(),COLUMN(),4),L!$A:$A,0)-1,SL,,)</f>
        <v>Bitte beantworten Sie die Fragen 1 und 2 auf Erklärung Registerkarte</v>
      </c>
    </row>
    <row r="65" spans="1:12" ht="38.25">
      <c r="A65" s="223" t="s">
        <v>3610</v>
      </c>
      <c r="B65" s="111"/>
      <c r="C65" s="224"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List'!Y$5:Y$2005))&gt;0),I65,J65))))</f>
        <v>Not Required</v>
      </c>
      <c r="D65" s="121" t="str">
        <f>IF(H65=0,"","Click here to provide smelter information")</f>
        <v/>
      </c>
      <c r="E65" s="93" t="s">
        <v>1452</v>
      </c>
      <c r="F65" s="120">
        <f>F$50</f>
        <v>1</v>
      </c>
      <c r="G65" s="90">
        <f>IF(COUNTIF('Smelter List'!C8:C17,"")&lt;10,0,1)</f>
        <v>0</v>
      </c>
      <c r="H65" s="91">
        <f>IF(AND(OR(Declaration!D29="Yes",Declaration!D35="Yes"),(COUNTIF(SmelterIdetifiedForMetal,"Tungsten")&lt;1)),(1*K65),(0*K65))</f>
        <v>0</v>
      </c>
      <c r="I65" s="215" t="str">
        <f ca="1">OFFSET(L!$C$1,MATCH("Checker"&amp;"Comp",L!$A:$A,0)-1,SL,,)</f>
        <v>Vollständig</v>
      </c>
      <c r="J65" s="22" t="str">
        <f ca="1">OFFSET(L!$C$1,MATCH("Checker"&amp;ADDRESS(ROW(),COLUMN(),4),L!$A:$A,0)-1,SL,,)</f>
        <v xml:space="preserve">Geben Sie im Reiter „Schmelzöfenliste“ eine Liste von Tungsten-Schmelzöfen ein, die Material für die Lieferkette beitragen  </v>
      </c>
      <c r="K65" s="222">
        <f>IF(AND(Declaration!D29="No",Declaration!D35="No"),0,1)</f>
        <v>0</v>
      </c>
      <c r="L65" s="22" t="str">
        <f ca="1">OFFSET(L!$C$1,MATCH("Checker"&amp;ADDRESS(ROW(),COLUMN(),4),L!$A:$A,0)-1,SL,,)</f>
        <v>Bitte beantworten Sie die Fragen 1 und 2 auf Erklärung Registerkarte</v>
      </c>
    </row>
    <row r="66" spans="1:12" ht="48.75" customHeight="1">
      <c r="A66" s="259" t="s">
        <v>4774</v>
      </c>
      <c r="B66" s="111"/>
      <c r="C66" s="259" t="str">
        <f ca="1">IF(F66=0,J66,IF(G66=0,I66,L66))</f>
        <v>N/A</v>
      </c>
      <c r="D66" s="121"/>
      <c r="E66" s="93"/>
      <c r="F66" s="120">
        <f ca="1">IF(COUNTIF('Smelter List'!$C:$C,"Smelter Not Listed")&gt;0,1,0)</f>
        <v>0</v>
      </c>
      <c r="G66" s="90">
        <f ca="1">SUM('Smelter List'!U5:U2504)</f>
        <v>0</v>
      </c>
      <c r="H66" s="91">
        <f ca="1">F66*G66</f>
        <v>0</v>
      </c>
      <c r="I66" s="215" t="s">
        <v>2944</v>
      </c>
      <c r="J66" s="22" t="s">
        <v>4775</v>
      </c>
      <c r="K66" s="222"/>
      <c r="L66" s="22" t="s">
        <v>4776</v>
      </c>
    </row>
    <row r="67" spans="1:12" ht="39.75" customHeight="1">
      <c r="H67" s="22">
        <f ca="1">SUM(H4:H66)</f>
        <v>0</v>
      </c>
    </row>
    <row r="68" spans="1:12">
      <c r="A68" s="24"/>
    </row>
    <row r="69" spans="1:12">
      <c r="A69" s="24"/>
    </row>
    <row r="70" spans="1:12">
      <c r="A70" s="24"/>
    </row>
  </sheetData>
  <sheetProtection password="E985" sheet="1" objects="1" scenarios="1" formatRows="0"/>
  <mergeCells count="1">
    <mergeCell ref="A1:C1"/>
  </mergeCells>
  <phoneticPr fontId="29"/>
  <conditionalFormatting sqref="B62">
    <cfRule type="expression" dxfId="23" priority="331" stopIfTrue="1">
      <formula>IF(F62=0,TRUE)</formula>
    </cfRule>
  </conditionalFormatting>
  <conditionalFormatting sqref="A5:A13">
    <cfRule type="expression" dxfId="22" priority="39" stopIfTrue="1">
      <formula>$F5=0</formula>
    </cfRule>
    <cfRule type="expression" dxfId="21" priority="40" stopIfTrue="1">
      <formula>AND($F5=1,$G5=0)</formula>
    </cfRule>
    <cfRule type="expression" dxfId="20" priority="41" stopIfTrue="1">
      <formula>AND($F5&lt;&gt;0,$G5&lt;&gt;0)</formula>
    </cfRule>
  </conditionalFormatting>
  <conditionalFormatting sqref="B61">
    <cfRule type="expression" dxfId="19" priority="37" stopIfTrue="1">
      <formula>$F61=0</formula>
    </cfRule>
  </conditionalFormatting>
  <conditionalFormatting sqref="D52">
    <cfRule type="expression" dxfId="18" priority="348" stopIfTrue="1">
      <formula>$H$52=0</formula>
    </cfRule>
  </conditionalFormatting>
  <conditionalFormatting sqref="B63">
    <cfRule type="expression" dxfId="17" priority="29" stopIfTrue="1">
      <formula>IF(F63=0,TRUE)</formula>
    </cfRule>
  </conditionalFormatting>
  <conditionalFormatting sqref="B64">
    <cfRule type="expression" dxfId="16" priority="25" stopIfTrue="1">
      <formula>IF(F64=0,TRUE)</formula>
    </cfRule>
  </conditionalFormatting>
  <conditionalFormatting sqref="B65:B66">
    <cfRule type="expression" dxfId="15" priority="21" stopIfTrue="1">
      <formula>IF(F65=0,TRUE)</formula>
    </cfRule>
  </conditionalFormatting>
  <conditionalFormatting sqref="C62:C66">
    <cfRule type="expression" dxfId="14" priority="3" stopIfTrue="1">
      <formula>C62="Not Required"</formula>
    </cfRule>
    <cfRule type="expression" dxfId="13" priority="11" stopIfTrue="1">
      <formula>OR(C62="Complete",C62="填写", C62="記入",C62="완료",C62="Complétez",C62="Concluído",C62="Vollständig",C62="Completare")</formula>
    </cfRule>
  </conditionalFormatting>
  <conditionalFormatting sqref="A62:A66">
    <cfRule type="expression" dxfId="12" priority="4" stopIfTrue="1">
      <formula>C62="Not Required"</formula>
    </cfRule>
    <cfRule type="expression" dxfId="11" priority="12" stopIfTrue="1">
      <formula>OR(C62="Complete",C62="填写", C62="記入",C62="완료",C62="Complétez",C62="Concluído",C62="Vollständig",C62="Completare")</formula>
    </cfRule>
  </conditionalFormatting>
  <conditionalFormatting sqref="A4 A15:A18 A50:A61 C15:C18 A20:A23 C25:C28 A35:A38 A40:A43 C50:C61 C20:C23 A30:A33 C35:C38 C40:C43 A25:A28 C30:C33 C45:C48 A45:A48 C4:C13">
    <cfRule type="expression" dxfId="10" priority="337" stopIfTrue="1">
      <formula>$F4=0</formula>
    </cfRule>
    <cfRule type="expression" dxfId="9" priority="338" stopIfTrue="1">
      <formula>$H4=0</formula>
    </cfRule>
    <cfRule type="expression" dxfId="8" priority="339" stopIfTrue="1">
      <formula>$H4=1</formula>
    </cfRule>
  </conditionalFormatting>
  <conditionalFormatting sqref="C66 A66">
    <cfRule type="expression" dxfId="7" priority="1" stopIfTrue="1">
      <formula>IF(AND($F$66=1,$G$66=1),TRUE,FALSE)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7" location="Declaration!B81" display="Declaration!B81" xr:uid="{00000000-0004-0000-0500-000025000000}"/>
    <hyperlink ref="D58" location="Declaration!B83" display="Declaration!B83" xr:uid="{00000000-0004-0000-0500-000026000000}"/>
    <hyperlink ref="D59" location="Declaration!B85" display="Declaration!B85" xr:uid="{00000000-0004-0000-0500-000027000000}"/>
    <hyperlink ref="D60" location="Declaration!B87" display="Declaration!B87" xr:uid="{00000000-0004-0000-0500-000028000000}"/>
    <hyperlink ref="D6" location="Declaration!B10" display="Declaration!B10" xr:uid="{00000000-0004-0000-0500-000029000000}"/>
    <hyperlink ref="B2" location="'Smelter List'!A1" display="'Smelter List'!A1" xr:uid="{00000000-0004-0000-0500-00002A000000}"/>
    <hyperlink ref="D61" location="'Product List'!A1" display="'Product List'!A1" xr:uid="{00000000-0004-0000-0500-00002B000000}"/>
    <hyperlink ref="D62" location="'Smelter List'!A1" display="'Smelter List'!A1" xr:uid="{00000000-0004-0000-0500-00002C000000}"/>
    <hyperlink ref="D30" location="Declaration!B44" display="Declaration!B44" xr:uid="{00000000-0004-0000-0500-00002D000000}"/>
    <hyperlink ref="D31" location="Declaration!B45" display="Declaration!B45" xr:uid="{00000000-0004-0000-0500-00002E000000}"/>
    <hyperlink ref="D32" location="Declaration!B46" display="Declaration!B46" xr:uid="{00000000-0004-0000-0500-00002F000000}"/>
    <hyperlink ref="D33" location="Declaration!B47" display="Declaration!B47" xr:uid="{00000000-0004-0000-0500-000030000000}"/>
    <hyperlink ref="D12" location="Declaration!B21" display="Declaration!B21" xr:uid="{00000000-0004-0000-0500-000031000000}"/>
    <hyperlink ref="D7:D9" location="Declaration!B8" display="Declaration!B8" xr:uid="{00000000-0004-0000-0500-000032000000}"/>
    <hyperlink ref="D7" location="Declaration!B15" display="Declaration!B15" xr:uid="{00000000-0004-0000-0500-000033000000}"/>
    <hyperlink ref="D8" location="Declaration!B16" display="Declaration!B16" xr:uid="{00000000-0004-0000-0500-000034000000}"/>
    <hyperlink ref="D9" location="Declaration!B17" display="Declaration!B17" xr:uid="{00000000-0004-0000-0500-000035000000}"/>
    <hyperlink ref="D52" location="Declaration!G71" display="Declaration!G71" xr:uid="{00000000-0004-0000-0500-000036000000}"/>
    <hyperlink ref="D63" location="'Smelter List'!A1" display="'Smelter List'!A1" xr:uid="{00000000-0004-0000-0500-000037000000}"/>
    <hyperlink ref="D64" location="'Smelter List'!A1" display="'Smelter List'!A1" xr:uid="{00000000-0004-0000-0500-000038000000}"/>
    <hyperlink ref="D65"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64453125" defaultRowHeight="12.4"/>
  <cols>
    <col min="1" max="1" width="3.1171875" style="130" customWidth="1"/>
    <col min="2" max="2" width="39.87890625" style="131" customWidth="1"/>
    <col min="3" max="3" width="39.87890625" style="130" customWidth="1"/>
    <col min="4" max="4" width="58.64453125" style="130" customWidth="1"/>
    <col min="5" max="5" width="1.64453125" style="130" customWidth="1"/>
    <col min="6" max="35" width="9" customWidth="1"/>
    <col min="36" max="16384" width="8.64453125" style="26"/>
  </cols>
  <sheetData>
    <row r="1" spans="1:35" ht="34.700000000000003" customHeight="1" thickTop="1">
      <c r="A1" s="392" t="str">
        <f ca="1">OFFSET(L!$C$1,MATCH("Product List"&amp;ADDRESS(ROW(),COLUMN(),4),L!$A:$A,0)-1,SL,,)</f>
        <v>Abschluss nur erforderlich, wenn die Ebene "Produkt (oder eine Liste von Produkten)" auf der "Erklärung" Arbeitsblatt ausgewählt wurde-</v>
      </c>
      <c r="B1" s="393"/>
      <c r="C1" s="393"/>
      <c r="D1" s="393"/>
      <c r="E1" s="159"/>
    </row>
    <row r="2" spans="1:35" ht="12.75">
      <c r="A2" s="29"/>
      <c r="B2" s="165"/>
      <c r="C2" s="165"/>
      <c r="D2"/>
      <c r="E2" s="30"/>
    </row>
    <row r="3" spans="1:35" ht="12.75">
      <c r="A3" s="29"/>
      <c r="B3" s="165"/>
      <c r="C3" s="165"/>
      <c r="D3" s="165"/>
      <c r="E3" s="30"/>
    </row>
    <row r="4" spans="1:35" ht="15.75" customHeight="1">
      <c r="A4" s="29"/>
      <c r="B4" s="391" t="s">
        <v>1779</v>
      </c>
      <c r="C4" s="391"/>
      <c r="D4" s="391"/>
      <c r="E4" s="30"/>
    </row>
    <row r="5" spans="1:35" ht="15">
      <c r="A5" s="180"/>
      <c r="B5" s="183" t="str">
        <f ca="1">OFFSET(L!$C$1,MATCH("Product List"&amp;ADDRESS(ROW(),COLUMN(),4),L!$A:$A,0)-1,SL,,)</f>
        <v>Produkt- oder Artikelnummer (*)</v>
      </c>
      <c r="C5" s="183" t="str">
        <f ca="1">OFFSET(L!$C$1,MATCH("Product List"&amp;ADDRESS(ROW(),COLUMN(),4),L!$A:$A,0)-1,SL,,)</f>
        <v>Produkt- oder Artikelbeschreibung</v>
      </c>
      <c r="D5" s="94" t="str">
        <f ca="1">OFFSET(L!$C$1,MATCH("Product List"&amp;ADDRESS(ROW(),COLUMN(),4),L!$A:$A,0)-1,SL,,)</f>
        <v>Kommentare</v>
      </c>
      <c r="E5" s="30"/>
    </row>
    <row r="6" spans="1:35" s="33" customFormat="1" ht="15">
      <c r="A6" s="177"/>
      <c r="B6" s="166"/>
      <c r="C6" s="125"/>
      <c r="D6" s="125"/>
      <c r="E6" s="32"/>
      <c r="F6"/>
      <c r="G6"/>
      <c r="H6"/>
      <c r="I6"/>
      <c r="J6"/>
      <c r="K6"/>
      <c r="L6"/>
      <c r="M6"/>
      <c r="N6"/>
      <c r="O6"/>
      <c r="P6"/>
      <c r="Q6"/>
      <c r="R6"/>
      <c r="S6"/>
      <c r="T6"/>
      <c r="U6"/>
      <c r="V6"/>
      <c r="W6"/>
      <c r="X6"/>
      <c r="Y6"/>
      <c r="Z6"/>
      <c r="AA6"/>
      <c r="AB6"/>
      <c r="AC6"/>
      <c r="AD6"/>
      <c r="AE6"/>
      <c r="AF6"/>
      <c r="AG6"/>
      <c r="AH6"/>
      <c r="AI6"/>
    </row>
    <row r="7" spans="1:35" s="33" customFormat="1" ht="15">
      <c r="A7" s="178"/>
      <c r="B7" s="166"/>
      <c r="C7" s="125"/>
      <c r="D7" s="125"/>
      <c r="E7" s="32"/>
      <c r="F7"/>
      <c r="G7"/>
      <c r="H7"/>
      <c r="I7"/>
      <c r="J7"/>
      <c r="K7"/>
      <c r="L7"/>
      <c r="M7"/>
      <c r="N7"/>
      <c r="O7"/>
      <c r="P7"/>
      <c r="Q7"/>
      <c r="R7"/>
      <c r="S7"/>
      <c r="T7"/>
      <c r="U7"/>
      <c r="V7"/>
      <c r="W7"/>
      <c r="X7"/>
      <c r="Y7"/>
      <c r="Z7"/>
      <c r="AA7"/>
      <c r="AB7"/>
      <c r="AC7"/>
      <c r="AD7"/>
      <c r="AE7"/>
      <c r="AF7"/>
      <c r="AG7"/>
      <c r="AH7"/>
      <c r="AI7"/>
    </row>
    <row r="8" spans="1:35" s="33" customFormat="1" ht="15">
      <c r="A8" s="178"/>
      <c r="B8" s="166"/>
      <c r="C8" s="125"/>
      <c r="D8" s="125"/>
      <c r="E8" s="32"/>
      <c r="F8"/>
      <c r="G8"/>
      <c r="H8"/>
      <c r="I8"/>
      <c r="J8"/>
      <c r="K8"/>
      <c r="L8"/>
      <c r="M8"/>
      <c r="N8"/>
      <c r="O8"/>
      <c r="P8"/>
      <c r="Q8"/>
      <c r="R8"/>
      <c r="S8"/>
      <c r="T8"/>
      <c r="U8"/>
      <c r="V8"/>
      <c r="W8"/>
      <c r="X8"/>
      <c r="Y8"/>
      <c r="Z8"/>
      <c r="AA8"/>
      <c r="AB8"/>
      <c r="AC8"/>
      <c r="AD8"/>
      <c r="AE8"/>
      <c r="AF8"/>
      <c r="AG8"/>
      <c r="AH8"/>
      <c r="AI8"/>
    </row>
    <row r="9" spans="1:35" s="33" customFormat="1" ht="15">
      <c r="A9" s="178"/>
      <c r="B9" s="166"/>
      <c r="C9" s="125"/>
      <c r="D9" s="125"/>
      <c r="E9" s="32"/>
      <c r="F9"/>
      <c r="G9"/>
      <c r="H9"/>
      <c r="I9"/>
      <c r="J9"/>
      <c r="K9"/>
      <c r="L9"/>
      <c r="M9"/>
      <c r="N9"/>
      <c r="O9"/>
      <c r="P9"/>
      <c r="Q9"/>
      <c r="R9"/>
      <c r="S9"/>
      <c r="T9"/>
      <c r="U9"/>
      <c r="V9"/>
      <c r="W9"/>
      <c r="X9"/>
      <c r="Y9"/>
      <c r="Z9"/>
      <c r="AA9"/>
      <c r="AB9"/>
      <c r="AC9"/>
      <c r="AD9"/>
      <c r="AE9"/>
      <c r="AF9"/>
      <c r="AG9"/>
      <c r="AH9"/>
      <c r="AI9"/>
    </row>
    <row r="10" spans="1:35" s="33" customFormat="1" ht="15">
      <c r="A10" s="178"/>
      <c r="B10" s="166"/>
      <c r="C10" s="125"/>
      <c r="D10" s="125"/>
      <c r="E10" s="32"/>
      <c r="F10"/>
      <c r="G10"/>
      <c r="H10"/>
      <c r="I10"/>
      <c r="J10"/>
      <c r="K10"/>
      <c r="L10"/>
      <c r="M10"/>
      <c r="N10"/>
      <c r="O10"/>
      <c r="P10"/>
      <c r="Q10"/>
      <c r="R10"/>
      <c r="S10"/>
      <c r="T10"/>
      <c r="U10"/>
      <c r="V10"/>
      <c r="W10"/>
      <c r="X10"/>
      <c r="Y10"/>
      <c r="Z10"/>
      <c r="AA10"/>
      <c r="AB10"/>
      <c r="AC10"/>
      <c r="AD10"/>
      <c r="AE10"/>
      <c r="AF10"/>
      <c r="AG10"/>
      <c r="AH10"/>
      <c r="AI10"/>
    </row>
    <row r="11" spans="1:35" s="33" customFormat="1" ht="15">
      <c r="A11" s="178"/>
      <c r="B11" s="166"/>
      <c r="C11" s="125"/>
      <c r="D11" s="125"/>
      <c r="E11" s="32"/>
      <c r="F11"/>
      <c r="G11"/>
      <c r="H11"/>
      <c r="I11"/>
      <c r="J11"/>
      <c r="K11"/>
      <c r="L11"/>
      <c r="M11"/>
      <c r="N11"/>
      <c r="O11"/>
      <c r="P11"/>
      <c r="Q11"/>
      <c r="R11"/>
      <c r="S11"/>
      <c r="T11"/>
      <c r="U11"/>
      <c r="V11"/>
      <c r="W11"/>
      <c r="X11"/>
      <c r="Y11"/>
      <c r="Z11"/>
      <c r="AA11"/>
      <c r="AB11"/>
      <c r="AC11"/>
      <c r="AD11"/>
      <c r="AE11"/>
      <c r="AF11"/>
      <c r="AG11"/>
      <c r="AH11"/>
      <c r="AI11"/>
    </row>
    <row r="12" spans="1:35" s="33" customFormat="1" ht="15">
      <c r="A12" s="178"/>
      <c r="B12" s="166"/>
      <c r="C12" s="125"/>
      <c r="D12" s="125"/>
      <c r="E12" s="32"/>
      <c r="F12"/>
      <c r="G12"/>
      <c r="H12"/>
      <c r="I12"/>
      <c r="J12"/>
      <c r="K12"/>
      <c r="L12"/>
      <c r="M12"/>
      <c r="N12"/>
      <c r="O12"/>
      <c r="P12"/>
      <c r="Q12"/>
      <c r="R12"/>
      <c r="S12"/>
      <c r="T12"/>
      <c r="U12"/>
      <c r="V12"/>
      <c r="W12"/>
      <c r="X12"/>
      <c r="Y12"/>
      <c r="Z12"/>
      <c r="AA12"/>
      <c r="AB12"/>
      <c r="AC12"/>
      <c r="AD12"/>
      <c r="AE12"/>
      <c r="AF12"/>
      <c r="AG12"/>
      <c r="AH12"/>
      <c r="AI12"/>
    </row>
    <row r="13" spans="1:35" s="33" customFormat="1" ht="15">
      <c r="A13" s="178"/>
      <c r="B13" s="166"/>
      <c r="C13" s="125"/>
      <c r="D13" s="125"/>
      <c r="E13" s="32"/>
      <c r="F13"/>
      <c r="G13"/>
      <c r="H13"/>
      <c r="I13"/>
      <c r="J13"/>
      <c r="K13"/>
      <c r="L13"/>
      <c r="M13"/>
      <c r="N13"/>
      <c r="O13"/>
      <c r="P13"/>
      <c r="Q13"/>
      <c r="R13"/>
      <c r="S13"/>
      <c r="T13"/>
      <c r="U13"/>
      <c r="V13"/>
      <c r="W13"/>
      <c r="X13"/>
      <c r="Y13"/>
      <c r="Z13"/>
      <c r="AA13"/>
      <c r="AB13"/>
      <c r="AC13"/>
      <c r="AD13"/>
      <c r="AE13"/>
      <c r="AF13"/>
      <c r="AG13"/>
      <c r="AH13"/>
      <c r="AI13"/>
    </row>
    <row r="14" spans="1:35" s="33" customFormat="1" ht="15">
      <c r="A14" s="178"/>
      <c r="B14" s="166"/>
      <c r="C14" s="125"/>
      <c r="D14" s="125"/>
      <c r="E14" s="32"/>
      <c r="F14"/>
      <c r="G14"/>
      <c r="H14"/>
      <c r="I14"/>
      <c r="J14"/>
      <c r="K14"/>
      <c r="L14"/>
      <c r="M14"/>
      <c r="N14"/>
      <c r="O14"/>
      <c r="P14"/>
      <c r="Q14"/>
      <c r="R14"/>
      <c r="S14"/>
      <c r="T14"/>
      <c r="U14"/>
      <c r="V14"/>
      <c r="W14"/>
      <c r="X14"/>
      <c r="Y14"/>
      <c r="Z14"/>
      <c r="AA14"/>
      <c r="AB14"/>
      <c r="AC14"/>
      <c r="AD14"/>
      <c r="AE14"/>
      <c r="AF14"/>
      <c r="AG14"/>
      <c r="AH14"/>
      <c r="AI14"/>
    </row>
    <row r="15" spans="1:35" s="33" customFormat="1" ht="15">
      <c r="A15" s="178"/>
      <c r="B15" s="166"/>
      <c r="C15" s="125"/>
      <c r="D15" s="125"/>
      <c r="E15" s="32"/>
      <c r="F15"/>
      <c r="G15"/>
      <c r="H15"/>
      <c r="I15"/>
      <c r="J15"/>
      <c r="K15"/>
      <c r="L15"/>
      <c r="M15"/>
      <c r="N15"/>
      <c r="O15"/>
      <c r="P15"/>
      <c r="Q15"/>
      <c r="R15"/>
      <c r="S15"/>
      <c r="T15"/>
      <c r="U15"/>
      <c r="V15"/>
      <c r="W15"/>
      <c r="X15"/>
      <c r="Y15"/>
      <c r="Z15"/>
      <c r="AA15"/>
      <c r="AB15"/>
      <c r="AC15"/>
      <c r="AD15"/>
      <c r="AE15"/>
      <c r="AF15"/>
      <c r="AG15"/>
      <c r="AH15"/>
      <c r="AI15"/>
    </row>
    <row r="16" spans="1:35" s="33" customFormat="1" ht="15">
      <c r="A16" s="178"/>
      <c r="B16" s="166"/>
      <c r="C16" s="125"/>
      <c r="D16" s="125"/>
      <c r="E16" s="32"/>
      <c r="F16"/>
      <c r="G16"/>
      <c r="H16"/>
      <c r="I16"/>
      <c r="J16"/>
      <c r="K16"/>
      <c r="L16"/>
      <c r="M16"/>
      <c r="N16"/>
      <c r="O16"/>
      <c r="P16"/>
      <c r="Q16"/>
      <c r="R16"/>
      <c r="S16"/>
      <c r="T16"/>
      <c r="U16"/>
      <c r="V16"/>
      <c r="W16"/>
      <c r="X16"/>
      <c r="Y16"/>
      <c r="Z16"/>
      <c r="AA16"/>
      <c r="AB16"/>
      <c r="AC16"/>
      <c r="AD16"/>
      <c r="AE16"/>
      <c r="AF16"/>
      <c r="AG16"/>
      <c r="AH16"/>
      <c r="AI16"/>
    </row>
    <row r="17" spans="1:35" s="33" customFormat="1" ht="15">
      <c r="A17" s="178"/>
      <c r="B17" s="166"/>
      <c r="C17" s="125"/>
      <c r="D17" s="125"/>
      <c r="E17" s="32"/>
      <c r="F17"/>
      <c r="G17"/>
      <c r="H17"/>
      <c r="I17"/>
      <c r="J17"/>
      <c r="K17"/>
      <c r="L17"/>
      <c r="M17"/>
      <c r="N17"/>
      <c r="O17"/>
      <c r="P17"/>
      <c r="Q17"/>
      <c r="R17"/>
      <c r="S17"/>
      <c r="T17"/>
      <c r="U17"/>
      <c r="V17"/>
      <c r="W17"/>
      <c r="X17"/>
      <c r="Y17"/>
      <c r="Z17"/>
      <c r="AA17"/>
      <c r="AB17"/>
      <c r="AC17"/>
      <c r="AD17"/>
      <c r="AE17"/>
      <c r="AF17"/>
      <c r="AG17"/>
      <c r="AH17"/>
      <c r="AI17"/>
    </row>
    <row r="18" spans="1:35" s="33" customFormat="1" ht="15">
      <c r="A18" s="178"/>
      <c r="B18" s="166"/>
      <c r="C18" s="125"/>
      <c r="D18" s="125"/>
      <c r="E18" s="32"/>
      <c r="F18"/>
      <c r="G18"/>
      <c r="H18"/>
      <c r="I18"/>
      <c r="J18"/>
      <c r="K18"/>
      <c r="L18"/>
      <c r="M18"/>
      <c r="N18"/>
      <c r="O18"/>
      <c r="P18"/>
      <c r="Q18"/>
      <c r="R18"/>
      <c r="S18"/>
      <c r="T18"/>
      <c r="U18"/>
      <c r="V18"/>
      <c r="W18"/>
      <c r="X18"/>
      <c r="Y18"/>
      <c r="Z18"/>
      <c r="AA18"/>
      <c r="AB18"/>
      <c r="AC18"/>
      <c r="AD18"/>
      <c r="AE18"/>
      <c r="AF18"/>
      <c r="AG18"/>
      <c r="AH18"/>
      <c r="AI18"/>
    </row>
    <row r="19" spans="1:35" s="33" customFormat="1" ht="15">
      <c r="A19" s="178"/>
      <c r="B19" s="166"/>
      <c r="C19" s="125"/>
      <c r="D19" s="125"/>
      <c r="E19" s="32"/>
      <c r="F19"/>
      <c r="G19"/>
      <c r="H19"/>
      <c r="I19"/>
      <c r="J19"/>
      <c r="K19"/>
      <c r="L19"/>
      <c r="M19"/>
      <c r="N19"/>
      <c r="O19"/>
      <c r="P19"/>
      <c r="Q19"/>
      <c r="R19"/>
      <c r="S19"/>
      <c r="T19"/>
      <c r="U19"/>
      <c r="V19"/>
      <c r="W19"/>
      <c r="X19"/>
      <c r="Y19"/>
      <c r="Z19"/>
      <c r="AA19"/>
      <c r="AB19"/>
      <c r="AC19"/>
      <c r="AD19"/>
      <c r="AE19"/>
      <c r="AF19"/>
      <c r="AG19"/>
      <c r="AH19"/>
      <c r="AI19"/>
    </row>
    <row r="20" spans="1:35" s="33" customFormat="1" ht="15">
      <c r="A20" s="178"/>
      <c r="B20" s="166"/>
      <c r="C20" s="125"/>
      <c r="D20" s="125"/>
      <c r="E20" s="32"/>
      <c r="F20"/>
      <c r="G20"/>
      <c r="H20"/>
      <c r="I20"/>
      <c r="J20"/>
      <c r="K20"/>
      <c r="L20"/>
      <c r="M20"/>
      <c r="N20"/>
      <c r="O20"/>
      <c r="P20"/>
      <c r="Q20"/>
      <c r="R20"/>
      <c r="S20"/>
      <c r="T20"/>
      <c r="U20"/>
      <c r="V20"/>
      <c r="W20"/>
      <c r="X20"/>
      <c r="Y20"/>
      <c r="Z20"/>
      <c r="AA20"/>
      <c r="AB20"/>
      <c r="AC20"/>
      <c r="AD20"/>
      <c r="AE20"/>
      <c r="AF20"/>
      <c r="AG20"/>
      <c r="AH20"/>
      <c r="AI20"/>
    </row>
    <row r="21" spans="1:35" s="33" customFormat="1" ht="15">
      <c r="A21" s="178"/>
      <c r="B21" s="166"/>
      <c r="C21" s="125"/>
      <c r="D21" s="125"/>
      <c r="E21" s="32"/>
      <c r="F21"/>
      <c r="G21"/>
      <c r="H21"/>
      <c r="I21"/>
      <c r="J21"/>
      <c r="K21"/>
      <c r="L21"/>
      <c r="M21"/>
      <c r="N21"/>
      <c r="O21"/>
      <c r="P21"/>
      <c r="Q21"/>
      <c r="R21"/>
      <c r="S21"/>
      <c r="T21"/>
      <c r="U21"/>
      <c r="V21"/>
      <c r="W21"/>
      <c r="X21"/>
      <c r="Y21"/>
      <c r="Z21"/>
      <c r="AA21"/>
      <c r="AB21"/>
      <c r="AC21"/>
      <c r="AD21"/>
      <c r="AE21"/>
      <c r="AF21"/>
      <c r="AG21"/>
      <c r="AH21"/>
      <c r="AI21"/>
    </row>
    <row r="22" spans="1:35" s="33" customFormat="1" ht="15">
      <c r="A22" s="178"/>
      <c r="B22" s="166"/>
      <c r="C22" s="125"/>
      <c r="D22" s="125"/>
      <c r="E22" s="32"/>
      <c r="F22"/>
      <c r="G22"/>
      <c r="H22"/>
      <c r="I22"/>
      <c r="J22"/>
      <c r="K22"/>
      <c r="L22"/>
      <c r="M22"/>
      <c r="N22"/>
      <c r="O22"/>
      <c r="P22"/>
      <c r="Q22"/>
      <c r="R22"/>
      <c r="S22"/>
      <c r="T22"/>
      <c r="U22"/>
      <c r="V22"/>
      <c r="W22"/>
      <c r="X22"/>
      <c r="Y22"/>
      <c r="Z22"/>
      <c r="AA22"/>
      <c r="AB22"/>
      <c r="AC22"/>
      <c r="AD22"/>
      <c r="AE22"/>
      <c r="AF22"/>
      <c r="AG22"/>
      <c r="AH22"/>
      <c r="AI22"/>
    </row>
    <row r="23" spans="1:35" s="33" customFormat="1" ht="15">
      <c r="A23" s="178"/>
      <c r="B23" s="166"/>
      <c r="C23" s="125"/>
      <c r="D23" s="125"/>
      <c r="E23" s="32"/>
      <c r="F23"/>
      <c r="G23"/>
      <c r="H23"/>
      <c r="I23"/>
      <c r="J23"/>
      <c r="K23"/>
      <c r="L23"/>
      <c r="M23"/>
      <c r="N23"/>
      <c r="O23"/>
      <c r="P23"/>
      <c r="Q23"/>
      <c r="R23"/>
      <c r="S23"/>
      <c r="T23"/>
      <c r="U23"/>
      <c r="V23"/>
      <c r="W23"/>
      <c r="X23"/>
      <c r="Y23"/>
      <c r="Z23"/>
      <c r="AA23"/>
      <c r="AB23"/>
      <c r="AC23"/>
      <c r="AD23"/>
      <c r="AE23"/>
      <c r="AF23"/>
      <c r="AG23"/>
      <c r="AH23"/>
      <c r="AI23"/>
    </row>
    <row r="24" spans="1:35" s="33" customFormat="1" ht="15">
      <c r="A24" s="178"/>
      <c r="B24" s="166"/>
      <c r="C24" s="125"/>
      <c r="D24" s="125"/>
      <c r="E24" s="32"/>
      <c r="F24"/>
      <c r="G24"/>
      <c r="H24"/>
      <c r="I24"/>
      <c r="J24"/>
      <c r="K24"/>
      <c r="L24"/>
      <c r="M24"/>
      <c r="N24"/>
      <c r="O24"/>
      <c r="P24"/>
      <c r="Q24"/>
      <c r="R24"/>
      <c r="S24"/>
      <c r="T24"/>
      <c r="U24"/>
      <c r="V24"/>
      <c r="W24"/>
      <c r="X24"/>
      <c r="Y24"/>
      <c r="Z24"/>
      <c r="AA24"/>
      <c r="AB24"/>
      <c r="AC24"/>
      <c r="AD24"/>
      <c r="AE24"/>
      <c r="AF24"/>
      <c r="AG24"/>
      <c r="AH24"/>
      <c r="AI24"/>
    </row>
    <row r="25" spans="1:35" s="33" customFormat="1" ht="15">
      <c r="A25" s="178"/>
      <c r="B25" s="166"/>
      <c r="C25" s="125"/>
      <c r="D25" s="125"/>
      <c r="E25" s="32"/>
      <c r="F25"/>
      <c r="G25"/>
      <c r="H25"/>
      <c r="I25"/>
      <c r="J25"/>
      <c r="K25"/>
      <c r="L25"/>
      <c r="M25"/>
      <c r="N25"/>
      <c r="O25"/>
      <c r="P25"/>
      <c r="Q25"/>
      <c r="R25"/>
      <c r="S25"/>
      <c r="T25"/>
      <c r="U25"/>
      <c r="V25"/>
      <c r="W25"/>
      <c r="X25"/>
      <c r="Y25"/>
      <c r="Z25"/>
      <c r="AA25"/>
      <c r="AB25"/>
      <c r="AC25"/>
      <c r="AD25"/>
      <c r="AE25"/>
      <c r="AF25"/>
      <c r="AG25"/>
      <c r="AH25"/>
      <c r="AI25"/>
    </row>
    <row r="26" spans="1:35" s="33" customFormat="1" ht="15">
      <c r="A26" s="178"/>
      <c r="B26" s="166"/>
      <c r="C26" s="125"/>
      <c r="D26" s="125"/>
      <c r="E26" s="32"/>
      <c r="F26"/>
      <c r="G26"/>
      <c r="H26"/>
      <c r="I26"/>
      <c r="J26"/>
      <c r="K26"/>
      <c r="L26"/>
      <c r="M26"/>
      <c r="N26"/>
      <c r="O26"/>
      <c r="P26"/>
      <c r="Q26"/>
      <c r="R26"/>
      <c r="S26"/>
      <c r="T26"/>
      <c r="U26"/>
      <c r="V26"/>
      <c r="W26"/>
      <c r="X26"/>
      <c r="Y26"/>
      <c r="Z26"/>
      <c r="AA26"/>
      <c r="AB26"/>
      <c r="AC26"/>
      <c r="AD26"/>
      <c r="AE26"/>
      <c r="AF26"/>
      <c r="AG26"/>
      <c r="AH26"/>
      <c r="AI26"/>
    </row>
    <row r="27" spans="1:35" s="33" customFormat="1" ht="15">
      <c r="A27" s="178"/>
      <c r="B27" s="166"/>
      <c r="C27" s="125"/>
      <c r="D27" s="125"/>
      <c r="E27" s="32"/>
      <c r="F27"/>
      <c r="G27"/>
      <c r="H27"/>
      <c r="I27"/>
      <c r="J27"/>
      <c r="K27"/>
      <c r="L27"/>
      <c r="M27"/>
      <c r="N27"/>
      <c r="O27"/>
      <c r="P27"/>
      <c r="Q27"/>
      <c r="R27"/>
      <c r="S27"/>
      <c r="T27"/>
      <c r="U27"/>
      <c r="V27"/>
      <c r="W27"/>
      <c r="X27"/>
      <c r="Y27"/>
      <c r="Z27"/>
      <c r="AA27"/>
      <c r="AB27"/>
      <c r="AC27"/>
      <c r="AD27"/>
      <c r="AE27"/>
      <c r="AF27"/>
      <c r="AG27"/>
      <c r="AH27"/>
      <c r="AI27"/>
    </row>
    <row r="28" spans="1:35" s="33" customFormat="1" ht="15">
      <c r="A28" s="178"/>
      <c r="B28" s="166"/>
      <c r="C28" s="125"/>
      <c r="D28" s="125"/>
      <c r="E28" s="32"/>
      <c r="F28"/>
      <c r="G28"/>
      <c r="H28"/>
      <c r="I28"/>
      <c r="J28"/>
      <c r="K28"/>
      <c r="L28"/>
      <c r="M28"/>
      <c r="N28"/>
      <c r="O28"/>
      <c r="P28"/>
      <c r="Q28"/>
      <c r="R28"/>
      <c r="S28"/>
      <c r="T28"/>
      <c r="U28"/>
      <c r="V28"/>
      <c r="W28"/>
      <c r="X28"/>
      <c r="Y28"/>
      <c r="Z28"/>
      <c r="AA28"/>
      <c r="AB28"/>
      <c r="AC28"/>
      <c r="AD28"/>
      <c r="AE28"/>
      <c r="AF28"/>
      <c r="AG28"/>
      <c r="AH28"/>
      <c r="AI28"/>
    </row>
    <row r="29" spans="1:35" s="33" customFormat="1" ht="15">
      <c r="A29" s="178"/>
      <c r="B29" s="166"/>
      <c r="C29" s="125"/>
      <c r="D29" s="125"/>
      <c r="E29" s="32"/>
      <c r="F29"/>
      <c r="G29"/>
      <c r="H29"/>
      <c r="I29"/>
      <c r="J29"/>
      <c r="K29"/>
      <c r="L29"/>
      <c r="M29"/>
      <c r="N29"/>
      <c r="O29"/>
      <c r="P29"/>
      <c r="Q29"/>
      <c r="R29"/>
      <c r="S29"/>
      <c r="T29"/>
      <c r="U29"/>
      <c r="V29"/>
      <c r="W29"/>
      <c r="X29"/>
      <c r="Y29"/>
      <c r="Z29"/>
      <c r="AA29"/>
      <c r="AB29"/>
      <c r="AC29"/>
      <c r="AD29"/>
      <c r="AE29"/>
      <c r="AF29"/>
      <c r="AG29"/>
      <c r="AH29"/>
      <c r="AI29"/>
    </row>
    <row r="30" spans="1:35" s="33" customFormat="1" ht="15">
      <c r="A30" s="178"/>
      <c r="B30" s="166"/>
      <c r="C30" s="125"/>
      <c r="D30" s="125"/>
      <c r="E30" s="32"/>
      <c r="F30"/>
      <c r="G30"/>
      <c r="H30"/>
      <c r="I30"/>
      <c r="J30"/>
      <c r="K30"/>
      <c r="L30"/>
      <c r="M30"/>
      <c r="N30"/>
      <c r="O30"/>
      <c r="P30"/>
      <c r="Q30"/>
      <c r="R30"/>
      <c r="S30"/>
      <c r="T30"/>
      <c r="U30"/>
      <c r="V30"/>
      <c r="W30"/>
      <c r="X30"/>
      <c r="Y30"/>
      <c r="Z30"/>
      <c r="AA30"/>
      <c r="AB30"/>
      <c r="AC30"/>
      <c r="AD30"/>
      <c r="AE30"/>
      <c r="AF30"/>
      <c r="AG30"/>
      <c r="AH30"/>
      <c r="AI30"/>
    </row>
    <row r="31" spans="1:35" s="33" customFormat="1" ht="15">
      <c r="A31" s="178"/>
      <c r="B31" s="166"/>
      <c r="C31" s="125"/>
      <c r="D31" s="125"/>
      <c r="E31" s="32"/>
      <c r="F31"/>
      <c r="G31"/>
      <c r="H31"/>
      <c r="I31"/>
      <c r="J31"/>
      <c r="K31"/>
      <c r="L31"/>
      <c r="M31"/>
      <c r="N31"/>
      <c r="O31"/>
      <c r="P31"/>
      <c r="Q31"/>
      <c r="R31"/>
      <c r="S31"/>
      <c r="T31"/>
      <c r="U31"/>
      <c r="V31"/>
      <c r="W31"/>
      <c r="X31"/>
      <c r="Y31"/>
      <c r="Z31"/>
      <c r="AA31"/>
      <c r="AB31"/>
      <c r="AC31"/>
      <c r="AD31"/>
      <c r="AE31"/>
      <c r="AF31"/>
      <c r="AG31"/>
      <c r="AH31"/>
      <c r="AI31"/>
    </row>
    <row r="32" spans="1:35" s="33" customFormat="1" ht="15">
      <c r="A32" s="178"/>
      <c r="B32" s="166"/>
      <c r="C32" s="125"/>
      <c r="D32" s="125"/>
      <c r="E32" s="32"/>
      <c r="F32"/>
      <c r="G32"/>
      <c r="H32"/>
      <c r="I32"/>
      <c r="J32"/>
      <c r="K32"/>
      <c r="L32"/>
      <c r="M32"/>
      <c r="N32"/>
      <c r="O32"/>
      <c r="P32"/>
      <c r="Q32"/>
      <c r="R32"/>
      <c r="S32"/>
      <c r="T32"/>
      <c r="U32"/>
      <c r="V32"/>
      <c r="W32"/>
      <c r="X32"/>
      <c r="Y32"/>
      <c r="Z32"/>
      <c r="AA32"/>
      <c r="AB32"/>
      <c r="AC32"/>
      <c r="AD32"/>
      <c r="AE32"/>
      <c r="AF32"/>
      <c r="AG32"/>
      <c r="AH32"/>
      <c r="AI32"/>
    </row>
    <row r="33" spans="1:35" s="33" customFormat="1" ht="15">
      <c r="A33" s="178"/>
      <c r="B33" s="166"/>
      <c r="C33" s="125"/>
      <c r="D33" s="125"/>
      <c r="E33" s="32"/>
      <c r="F33"/>
      <c r="G33"/>
      <c r="H33"/>
      <c r="I33"/>
      <c r="J33"/>
      <c r="K33"/>
      <c r="L33"/>
      <c r="M33"/>
      <c r="N33"/>
      <c r="O33"/>
      <c r="P33"/>
      <c r="Q33"/>
      <c r="R33"/>
      <c r="S33"/>
      <c r="T33"/>
      <c r="U33"/>
      <c r="V33"/>
      <c r="W33"/>
      <c r="X33"/>
      <c r="Y33"/>
      <c r="Z33"/>
      <c r="AA33"/>
      <c r="AB33"/>
      <c r="AC33"/>
      <c r="AD33"/>
      <c r="AE33"/>
      <c r="AF33"/>
      <c r="AG33"/>
      <c r="AH33"/>
      <c r="AI33"/>
    </row>
    <row r="34" spans="1:35" s="33" customFormat="1" ht="15">
      <c r="A34" s="178"/>
      <c r="B34" s="166"/>
      <c r="C34" s="125"/>
      <c r="D34" s="125"/>
      <c r="E34" s="32"/>
      <c r="F34"/>
      <c r="G34"/>
      <c r="H34"/>
      <c r="I34"/>
      <c r="J34"/>
      <c r="K34"/>
      <c r="L34"/>
      <c r="M34"/>
      <c r="N34"/>
      <c r="O34"/>
      <c r="P34"/>
      <c r="Q34"/>
      <c r="R34"/>
      <c r="S34"/>
      <c r="T34"/>
      <c r="U34"/>
      <c r="V34"/>
      <c r="W34"/>
      <c r="X34"/>
      <c r="Y34"/>
      <c r="Z34"/>
      <c r="AA34"/>
      <c r="AB34"/>
      <c r="AC34"/>
      <c r="AD34"/>
      <c r="AE34"/>
      <c r="AF34"/>
      <c r="AG34"/>
      <c r="AH34"/>
      <c r="AI34"/>
    </row>
    <row r="35" spans="1:35" s="33" customFormat="1" ht="15">
      <c r="A35" s="178"/>
      <c r="B35" s="166"/>
      <c r="C35" s="125"/>
      <c r="D35" s="125"/>
      <c r="E35" s="32"/>
      <c r="F35"/>
      <c r="G35"/>
      <c r="H35"/>
      <c r="I35"/>
      <c r="J35"/>
      <c r="K35"/>
      <c r="L35"/>
      <c r="M35"/>
      <c r="N35"/>
      <c r="O35"/>
      <c r="P35"/>
      <c r="Q35"/>
      <c r="R35"/>
      <c r="S35"/>
      <c r="T35"/>
      <c r="U35"/>
      <c r="V35"/>
      <c r="W35"/>
      <c r="X35"/>
      <c r="Y35"/>
      <c r="Z35"/>
      <c r="AA35"/>
      <c r="AB35"/>
      <c r="AC35"/>
      <c r="AD35"/>
      <c r="AE35"/>
      <c r="AF35"/>
      <c r="AG35"/>
      <c r="AH35"/>
      <c r="AI35"/>
    </row>
    <row r="36" spans="1:35" s="33" customFormat="1" ht="15">
      <c r="A36" s="178"/>
      <c r="B36" s="166"/>
      <c r="C36" s="125"/>
      <c r="D36" s="125"/>
      <c r="E36" s="32"/>
      <c r="F36"/>
      <c r="G36"/>
      <c r="H36"/>
      <c r="I36"/>
      <c r="J36"/>
      <c r="K36"/>
      <c r="L36"/>
      <c r="M36"/>
      <c r="N36"/>
      <c r="O36"/>
      <c r="P36"/>
      <c r="Q36"/>
      <c r="R36"/>
      <c r="S36"/>
      <c r="T36"/>
      <c r="U36"/>
      <c r="V36"/>
      <c r="W36"/>
      <c r="X36"/>
      <c r="Y36"/>
      <c r="Z36"/>
      <c r="AA36"/>
      <c r="AB36"/>
      <c r="AC36"/>
      <c r="AD36"/>
      <c r="AE36"/>
      <c r="AF36"/>
      <c r="AG36"/>
      <c r="AH36"/>
      <c r="AI36"/>
    </row>
    <row r="37" spans="1:35" s="33" customFormat="1" ht="15">
      <c r="A37" s="178"/>
      <c r="B37" s="166"/>
      <c r="C37" s="125"/>
      <c r="D37" s="125"/>
      <c r="E37" s="32"/>
      <c r="F37"/>
      <c r="G37"/>
      <c r="H37"/>
      <c r="I37"/>
      <c r="J37"/>
      <c r="K37"/>
      <c r="L37"/>
      <c r="M37"/>
      <c r="N37"/>
      <c r="O37"/>
      <c r="P37"/>
      <c r="Q37"/>
      <c r="R37"/>
      <c r="S37"/>
      <c r="T37"/>
      <c r="U37"/>
      <c r="V37"/>
      <c r="W37"/>
      <c r="X37"/>
      <c r="Y37"/>
      <c r="Z37"/>
      <c r="AA37"/>
      <c r="AB37"/>
      <c r="AC37"/>
      <c r="AD37"/>
      <c r="AE37"/>
      <c r="AF37"/>
      <c r="AG37"/>
      <c r="AH37"/>
      <c r="AI37"/>
    </row>
    <row r="38" spans="1:35" s="33" customFormat="1" ht="15">
      <c r="A38" s="178"/>
      <c r="B38" s="166"/>
      <c r="C38" s="125"/>
      <c r="D38" s="125"/>
      <c r="E38" s="32"/>
      <c r="F38"/>
      <c r="G38"/>
      <c r="H38"/>
      <c r="I38"/>
      <c r="J38"/>
      <c r="K38"/>
      <c r="L38"/>
      <c r="M38"/>
      <c r="N38"/>
      <c r="O38"/>
      <c r="P38"/>
      <c r="Q38"/>
      <c r="R38"/>
      <c r="S38"/>
      <c r="T38"/>
      <c r="U38"/>
      <c r="V38"/>
      <c r="W38"/>
      <c r="X38"/>
      <c r="Y38"/>
      <c r="Z38"/>
      <c r="AA38"/>
      <c r="AB38"/>
      <c r="AC38"/>
      <c r="AD38"/>
      <c r="AE38"/>
      <c r="AF38"/>
      <c r="AG38"/>
      <c r="AH38"/>
      <c r="AI38"/>
    </row>
    <row r="39" spans="1:35" s="33" customFormat="1" ht="15">
      <c r="A39" s="178"/>
      <c r="B39" s="166"/>
      <c r="C39" s="125"/>
      <c r="D39" s="125"/>
      <c r="E39" s="32"/>
      <c r="F39"/>
      <c r="G39"/>
      <c r="H39"/>
      <c r="I39"/>
      <c r="J39"/>
      <c r="K39"/>
      <c r="L39"/>
      <c r="M39"/>
      <c r="N39"/>
      <c r="O39"/>
      <c r="P39"/>
      <c r="Q39"/>
      <c r="R39"/>
      <c r="S39"/>
      <c r="T39"/>
      <c r="U39"/>
      <c r="V39"/>
      <c r="W39"/>
      <c r="X39"/>
      <c r="Y39"/>
      <c r="Z39"/>
      <c r="AA39"/>
      <c r="AB39"/>
      <c r="AC39"/>
      <c r="AD39"/>
      <c r="AE39"/>
      <c r="AF39"/>
      <c r="AG39"/>
      <c r="AH39"/>
      <c r="AI39"/>
    </row>
    <row r="40" spans="1:35" s="33" customFormat="1" ht="15">
      <c r="A40" s="178"/>
      <c r="B40" s="166"/>
      <c r="C40" s="125"/>
      <c r="D40" s="125"/>
      <c r="E40" s="32"/>
      <c r="F40"/>
      <c r="G40"/>
      <c r="H40"/>
      <c r="I40"/>
      <c r="J40"/>
      <c r="K40"/>
      <c r="L40"/>
      <c r="M40"/>
      <c r="N40"/>
      <c r="O40"/>
      <c r="P40"/>
      <c r="Q40"/>
      <c r="R40"/>
      <c r="S40"/>
      <c r="T40"/>
      <c r="U40"/>
      <c r="V40"/>
      <c r="W40"/>
      <c r="X40"/>
      <c r="Y40"/>
      <c r="Z40"/>
      <c r="AA40"/>
      <c r="AB40"/>
      <c r="AC40"/>
      <c r="AD40"/>
      <c r="AE40"/>
      <c r="AF40"/>
      <c r="AG40"/>
      <c r="AH40"/>
      <c r="AI40"/>
    </row>
    <row r="41" spans="1:35" s="33" customFormat="1" ht="15">
      <c r="A41" s="178"/>
      <c r="B41" s="166"/>
      <c r="C41" s="125"/>
      <c r="D41" s="125"/>
      <c r="E41" s="32"/>
      <c r="F41"/>
      <c r="G41"/>
      <c r="H41"/>
      <c r="I41"/>
      <c r="J41"/>
      <c r="K41"/>
      <c r="L41"/>
      <c r="M41"/>
      <c r="N41"/>
      <c r="O41"/>
      <c r="P41"/>
      <c r="Q41"/>
      <c r="R41"/>
      <c r="S41"/>
      <c r="T41"/>
      <c r="U41"/>
      <c r="V41"/>
      <c r="W41"/>
      <c r="X41"/>
      <c r="Y41"/>
      <c r="Z41"/>
      <c r="AA41"/>
      <c r="AB41"/>
      <c r="AC41"/>
      <c r="AD41"/>
      <c r="AE41"/>
      <c r="AF41"/>
      <c r="AG41"/>
      <c r="AH41"/>
      <c r="AI41"/>
    </row>
    <row r="42" spans="1:35" s="33" customFormat="1" ht="15">
      <c r="A42" s="178"/>
      <c r="B42" s="166"/>
      <c r="C42" s="125"/>
      <c r="D42" s="125"/>
      <c r="E42" s="32"/>
      <c r="F42"/>
      <c r="G42"/>
      <c r="H42"/>
      <c r="I42"/>
      <c r="J42"/>
      <c r="K42"/>
      <c r="L42"/>
      <c r="M42"/>
      <c r="N42"/>
      <c r="O42"/>
      <c r="P42"/>
      <c r="Q42"/>
      <c r="R42"/>
      <c r="S42"/>
      <c r="T42"/>
      <c r="U42"/>
      <c r="V42"/>
      <c r="W42"/>
      <c r="X42"/>
      <c r="Y42"/>
      <c r="Z42"/>
      <c r="AA42"/>
      <c r="AB42"/>
      <c r="AC42"/>
      <c r="AD42"/>
      <c r="AE42"/>
      <c r="AF42"/>
      <c r="AG42"/>
      <c r="AH42"/>
      <c r="AI42"/>
    </row>
    <row r="43" spans="1:35" s="33" customFormat="1" ht="15">
      <c r="A43" s="178"/>
      <c r="B43" s="166"/>
      <c r="C43" s="125"/>
      <c r="D43" s="125"/>
      <c r="E43" s="32"/>
      <c r="F43"/>
      <c r="G43"/>
      <c r="H43"/>
      <c r="I43"/>
      <c r="J43"/>
      <c r="K43"/>
      <c r="L43"/>
      <c r="M43"/>
      <c r="N43"/>
      <c r="O43"/>
      <c r="P43"/>
      <c r="Q43"/>
      <c r="R43"/>
      <c r="S43"/>
      <c r="T43"/>
      <c r="U43"/>
      <c r="V43"/>
      <c r="W43"/>
      <c r="X43"/>
      <c r="Y43"/>
      <c r="Z43"/>
      <c r="AA43"/>
      <c r="AB43"/>
      <c r="AC43"/>
      <c r="AD43"/>
      <c r="AE43"/>
      <c r="AF43"/>
      <c r="AG43"/>
      <c r="AH43"/>
      <c r="AI43"/>
    </row>
    <row r="44" spans="1:35" s="33" customFormat="1" ht="15">
      <c r="A44" s="178"/>
      <c r="B44" s="166"/>
      <c r="C44" s="125"/>
      <c r="D44" s="125"/>
      <c r="E44" s="32"/>
      <c r="F44"/>
      <c r="G44"/>
      <c r="H44"/>
      <c r="I44"/>
      <c r="J44"/>
      <c r="K44"/>
      <c r="L44"/>
      <c r="M44"/>
      <c r="N44"/>
      <c r="O44"/>
      <c r="P44"/>
      <c r="Q44"/>
      <c r="R44"/>
      <c r="S44"/>
      <c r="T44"/>
      <c r="U44"/>
      <c r="V44"/>
      <c r="W44"/>
      <c r="X44"/>
      <c r="Y44"/>
      <c r="Z44"/>
      <c r="AA44"/>
      <c r="AB44"/>
      <c r="AC44"/>
      <c r="AD44"/>
      <c r="AE44"/>
      <c r="AF44"/>
      <c r="AG44"/>
      <c r="AH44"/>
      <c r="AI44"/>
    </row>
    <row r="45" spans="1:35" s="33" customFormat="1" ht="15">
      <c r="A45" s="178"/>
      <c r="B45" s="166"/>
      <c r="C45" s="125"/>
      <c r="D45" s="125"/>
      <c r="E45" s="32"/>
      <c r="F45"/>
      <c r="G45"/>
      <c r="H45"/>
      <c r="I45"/>
      <c r="J45"/>
      <c r="K45"/>
      <c r="L45"/>
      <c r="M45"/>
      <c r="N45"/>
      <c r="O45"/>
      <c r="P45"/>
      <c r="Q45"/>
      <c r="R45"/>
      <c r="S45"/>
      <c r="T45"/>
      <c r="U45"/>
      <c r="V45"/>
      <c r="W45"/>
      <c r="X45"/>
      <c r="Y45"/>
      <c r="Z45"/>
      <c r="AA45"/>
      <c r="AB45"/>
      <c r="AC45"/>
      <c r="AD45"/>
      <c r="AE45"/>
      <c r="AF45"/>
      <c r="AG45"/>
      <c r="AH45"/>
      <c r="AI45"/>
    </row>
    <row r="46" spans="1:35" s="33" customFormat="1" ht="15">
      <c r="A46" s="178"/>
      <c r="B46" s="166"/>
      <c r="C46" s="125"/>
      <c r="D46" s="125"/>
      <c r="E46" s="32"/>
      <c r="F46"/>
      <c r="G46"/>
      <c r="H46"/>
      <c r="I46"/>
      <c r="J46"/>
      <c r="K46"/>
      <c r="L46"/>
      <c r="M46"/>
      <c r="N46"/>
      <c r="O46"/>
      <c r="P46"/>
      <c r="Q46"/>
      <c r="R46"/>
      <c r="S46"/>
      <c r="T46"/>
      <c r="U46"/>
      <c r="V46"/>
      <c r="W46"/>
      <c r="X46"/>
      <c r="Y46"/>
      <c r="Z46"/>
      <c r="AA46"/>
      <c r="AB46"/>
      <c r="AC46"/>
      <c r="AD46"/>
      <c r="AE46"/>
      <c r="AF46"/>
      <c r="AG46"/>
      <c r="AH46"/>
      <c r="AI46"/>
    </row>
    <row r="47" spans="1:35" s="33" customFormat="1" ht="15">
      <c r="A47" s="178"/>
      <c r="B47" s="166"/>
      <c r="C47" s="125"/>
      <c r="D47" s="125"/>
      <c r="E47" s="32"/>
      <c r="F47"/>
      <c r="G47"/>
      <c r="H47"/>
      <c r="I47"/>
      <c r="J47"/>
      <c r="K47"/>
      <c r="L47"/>
      <c r="M47"/>
      <c r="N47"/>
      <c r="O47"/>
      <c r="P47"/>
      <c r="Q47"/>
      <c r="R47"/>
      <c r="S47"/>
      <c r="T47"/>
      <c r="U47"/>
      <c r="V47"/>
      <c r="W47"/>
      <c r="X47"/>
      <c r="Y47"/>
      <c r="Z47"/>
      <c r="AA47"/>
      <c r="AB47"/>
      <c r="AC47"/>
      <c r="AD47"/>
      <c r="AE47"/>
      <c r="AF47"/>
      <c r="AG47"/>
      <c r="AH47"/>
      <c r="AI47"/>
    </row>
    <row r="48" spans="1:35" s="33" customFormat="1" ht="15">
      <c r="A48" s="178"/>
      <c r="B48" s="166"/>
      <c r="C48" s="125"/>
      <c r="D48" s="125"/>
      <c r="E48" s="32"/>
      <c r="F48"/>
      <c r="G48"/>
      <c r="H48"/>
      <c r="I48"/>
      <c r="J48"/>
      <c r="K48"/>
      <c r="L48"/>
      <c r="M48"/>
      <c r="N48"/>
      <c r="O48"/>
      <c r="P48"/>
      <c r="Q48"/>
      <c r="R48"/>
      <c r="S48"/>
      <c r="T48"/>
      <c r="U48"/>
      <c r="V48"/>
      <c r="W48"/>
      <c r="X48"/>
      <c r="Y48"/>
      <c r="Z48"/>
      <c r="AA48"/>
      <c r="AB48"/>
      <c r="AC48"/>
      <c r="AD48"/>
      <c r="AE48"/>
      <c r="AF48"/>
      <c r="AG48"/>
      <c r="AH48"/>
      <c r="AI48"/>
    </row>
    <row r="49" spans="1:35" s="33" customFormat="1" ht="15">
      <c r="A49" s="178"/>
      <c r="B49" s="166"/>
      <c r="C49" s="125"/>
      <c r="D49" s="125"/>
      <c r="E49" s="32"/>
      <c r="F49"/>
      <c r="G49"/>
      <c r="H49"/>
      <c r="I49"/>
      <c r="J49"/>
      <c r="K49"/>
      <c r="L49"/>
      <c r="M49"/>
      <c r="N49"/>
      <c r="O49"/>
      <c r="P49"/>
      <c r="Q49"/>
      <c r="R49"/>
      <c r="S49"/>
      <c r="T49"/>
      <c r="U49"/>
      <c r="V49"/>
      <c r="W49"/>
      <c r="X49"/>
      <c r="Y49"/>
      <c r="Z49"/>
      <c r="AA49"/>
      <c r="AB49"/>
      <c r="AC49"/>
      <c r="AD49"/>
      <c r="AE49"/>
      <c r="AF49"/>
      <c r="AG49"/>
      <c r="AH49"/>
      <c r="AI49"/>
    </row>
    <row r="50" spans="1:35" s="33" customFormat="1" ht="15">
      <c r="A50" s="178"/>
      <c r="B50" s="166"/>
      <c r="C50" s="125"/>
      <c r="D50" s="125"/>
      <c r="E50" s="32"/>
      <c r="F50"/>
      <c r="G50"/>
      <c r="H50"/>
      <c r="I50"/>
      <c r="J50"/>
      <c r="K50"/>
      <c r="L50"/>
      <c r="M50"/>
      <c r="N50"/>
      <c r="O50"/>
      <c r="P50"/>
      <c r="Q50"/>
      <c r="R50"/>
      <c r="S50"/>
      <c r="T50"/>
      <c r="U50"/>
      <c r="V50"/>
      <c r="W50"/>
      <c r="X50"/>
      <c r="Y50"/>
      <c r="Z50"/>
      <c r="AA50"/>
      <c r="AB50"/>
      <c r="AC50"/>
      <c r="AD50"/>
      <c r="AE50"/>
      <c r="AF50"/>
      <c r="AG50"/>
      <c r="AH50"/>
      <c r="AI50"/>
    </row>
    <row r="51" spans="1:35" s="33" customFormat="1" ht="15">
      <c r="A51" s="178"/>
      <c r="B51" s="166"/>
      <c r="C51" s="125"/>
      <c r="D51" s="125"/>
      <c r="E51" s="32"/>
      <c r="F51"/>
      <c r="G51"/>
      <c r="H51"/>
      <c r="I51"/>
      <c r="J51"/>
      <c r="K51"/>
      <c r="L51"/>
      <c r="M51"/>
      <c r="N51"/>
      <c r="O51"/>
      <c r="P51"/>
      <c r="Q51"/>
      <c r="R51"/>
      <c r="S51"/>
      <c r="T51"/>
      <c r="U51"/>
      <c r="V51"/>
      <c r="W51"/>
      <c r="X51"/>
      <c r="Y51"/>
      <c r="Z51"/>
      <c r="AA51"/>
      <c r="AB51"/>
      <c r="AC51"/>
      <c r="AD51"/>
      <c r="AE51"/>
      <c r="AF51"/>
      <c r="AG51"/>
      <c r="AH51"/>
      <c r="AI51"/>
    </row>
    <row r="52" spans="1:35" s="33" customFormat="1" ht="15">
      <c r="A52" s="178"/>
      <c r="B52" s="166"/>
      <c r="C52" s="125"/>
      <c r="D52" s="125"/>
      <c r="E52" s="32"/>
      <c r="F52"/>
      <c r="G52"/>
      <c r="H52"/>
      <c r="I52"/>
      <c r="J52"/>
      <c r="K52"/>
      <c r="L52"/>
      <c r="M52"/>
      <c r="N52"/>
      <c r="O52"/>
      <c r="P52"/>
      <c r="Q52"/>
      <c r="R52"/>
      <c r="S52"/>
      <c r="T52"/>
      <c r="U52"/>
      <c r="V52"/>
      <c r="W52"/>
      <c r="X52"/>
      <c r="Y52"/>
      <c r="Z52"/>
      <c r="AA52"/>
      <c r="AB52"/>
      <c r="AC52"/>
      <c r="AD52"/>
      <c r="AE52"/>
      <c r="AF52"/>
      <c r="AG52"/>
      <c r="AH52"/>
      <c r="AI52"/>
    </row>
    <row r="53" spans="1:35" s="33" customFormat="1" ht="15">
      <c r="A53" s="178"/>
      <c r="B53" s="166"/>
      <c r="C53" s="125"/>
      <c r="D53" s="125"/>
      <c r="E53" s="32"/>
      <c r="F53"/>
      <c r="G53"/>
      <c r="H53"/>
      <c r="I53"/>
      <c r="J53"/>
      <c r="K53"/>
      <c r="L53"/>
      <c r="M53"/>
      <c r="N53"/>
      <c r="O53"/>
      <c r="P53"/>
      <c r="Q53"/>
      <c r="R53"/>
      <c r="S53"/>
      <c r="T53"/>
      <c r="U53"/>
      <c r="V53"/>
      <c r="W53"/>
      <c r="X53"/>
      <c r="Y53"/>
      <c r="Z53"/>
      <c r="AA53"/>
      <c r="AB53"/>
      <c r="AC53"/>
      <c r="AD53"/>
      <c r="AE53"/>
      <c r="AF53"/>
      <c r="AG53"/>
      <c r="AH53"/>
      <c r="AI53"/>
    </row>
    <row r="54" spans="1:35" s="33" customFormat="1" ht="15">
      <c r="A54" s="178"/>
      <c r="B54" s="166"/>
      <c r="C54" s="125"/>
      <c r="D54" s="125"/>
      <c r="E54" s="32"/>
      <c r="F54"/>
      <c r="G54"/>
      <c r="H54"/>
      <c r="I54"/>
      <c r="J54"/>
      <c r="K54"/>
      <c r="L54"/>
      <c r="M54"/>
      <c r="N54"/>
      <c r="O54"/>
      <c r="P54"/>
      <c r="Q54"/>
      <c r="R54"/>
      <c r="S54"/>
      <c r="T54"/>
      <c r="U54"/>
      <c r="V54"/>
      <c r="W54"/>
      <c r="X54"/>
      <c r="Y54"/>
      <c r="Z54"/>
      <c r="AA54"/>
      <c r="AB54"/>
      <c r="AC54"/>
      <c r="AD54"/>
      <c r="AE54"/>
      <c r="AF54"/>
      <c r="AG54"/>
      <c r="AH54"/>
      <c r="AI54"/>
    </row>
    <row r="55" spans="1:35" s="33" customFormat="1" ht="15">
      <c r="A55" s="178"/>
      <c r="B55" s="166"/>
      <c r="C55" s="125"/>
      <c r="D55" s="125"/>
      <c r="E55" s="32"/>
      <c r="F55"/>
      <c r="G55"/>
      <c r="H55"/>
      <c r="I55"/>
      <c r="J55"/>
      <c r="K55"/>
      <c r="L55"/>
      <c r="M55"/>
      <c r="N55"/>
      <c r="O55"/>
      <c r="P55"/>
      <c r="Q55"/>
      <c r="R55"/>
      <c r="S55"/>
      <c r="T55"/>
      <c r="U55"/>
      <c r="V55"/>
      <c r="W55"/>
      <c r="X55"/>
      <c r="Y55"/>
      <c r="Z55"/>
      <c r="AA55"/>
      <c r="AB55"/>
      <c r="AC55"/>
      <c r="AD55"/>
      <c r="AE55"/>
      <c r="AF55"/>
      <c r="AG55"/>
      <c r="AH55"/>
      <c r="AI55"/>
    </row>
    <row r="56" spans="1:35" s="33" customFormat="1" ht="15">
      <c r="A56" s="178"/>
      <c r="B56" s="166"/>
      <c r="C56" s="125"/>
      <c r="D56" s="125"/>
      <c r="E56" s="32"/>
      <c r="F56"/>
      <c r="G56"/>
      <c r="H56"/>
      <c r="I56"/>
      <c r="J56"/>
      <c r="K56"/>
      <c r="L56"/>
      <c r="M56"/>
      <c r="N56"/>
      <c r="O56"/>
      <c r="P56"/>
      <c r="Q56"/>
      <c r="R56"/>
      <c r="S56"/>
      <c r="T56"/>
      <c r="U56"/>
      <c r="V56"/>
      <c r="W56"/>
      <c r="X56"/>
      <c r="Y56"/>
      <c r="Z56"/>
      <c r="AA56"/>
      <c r="AB56"/>
      <c r="AC56"/>
      <c r="AD56"/>
      <c r="AE56"/>
      <c r="AF56"/>
      <c r="AG56"/>
      <c r="AH56"/>
      <c r="AI56"/>
    </row>
    <row r="57" spans="1:35" s="33" customFormat="1" ht="15">
      <c r="A57" s="178"/>
      <c r="B57" s="166"/>
      <c r="C57" s="125"/>
      <c r="D57" s="125"/>
      <c r="E57" s="32"/>
      <c r="F57"/>
      <c r="G57"/>
      <c r="H57"/>
      <c r="I57"/>
      <c r="J57"/>
      <c r="K57"/>
      <c r="L57"/>
      <c r="M57"/>
      <c r="N57"/>
      <c r="O57"/>
      <c r="P57"/>
      <c r="Q57"/>
      <c r="R57"/>
      <c r="S57"/>
      <c r="T57"/>
      <c r="U57"/>
      <c r="V57"/>
      <c r="W57"/>
      <c r="X57"/>
      <c r="Y57"/>
      <c r="Z57"/>
      <c r="AA57"/>
      <c r="AB57"/>
      <c r="AC57"/>
      <c r="AD57"/>
      <c r="AE57"/>
      <c r="AF57"/>
      <c r="AG57"/>
      <c r="AH57"/>
      <c r="AI57"/>
    </row>
    <row r="58" spans="1:35" s="33" customFormat="1" ht="15">
      <c r="A58" s="178"/>
      <c r="B58" s="166"/>
      <c r="C58" s="125"/>
      <c r="D58" s="125"/>
      <c r="E58" s="32"/>
      <c r="F58"/>
      <c r="G58"/>
      <c r="H58"/>
      <c r="I58"/>
      <c r="J58"/>
      <c r="K58"/>
      <c r="L58"/>
      <c r="M58"/>
      <c r="N58"/>
      <c r="O58"/>
      <c r="P58"/>
      <c r="Q58"/>
      <c r="R58"/>
      <c r="S58"/>
      <c r="T58"/>
      <c r="U58"/>
      <c r="V58"/>
      <c r="W58"/>
      <c r="X58"/>
      <c r="Y58"/>
      <c r="Z58"/>
      <c r="AA58"/>
      <c r="AB58"/>
      <c r="AC58"/>
      <c r="AD58"/>
      <c r="AE58"/>
      <c r="AF58"/>
      <c r="AG58"/>
      <c r="AH58"/>
      <c r="AI58"/>
    </row>
    <row r="59" spans="1:35" s="33" customFormat="1" ht="15">
      <c r="A59" s="178"/>
      <c r="B59" s="166"/>
      <c r="C59" s="125"/>
      <c r="D59" s="125"/>
      <c r="E59" s="32"/>
      <c r="F59"/>
      <c r="G59"/>
      <c r="H59"/>
      <c r="I59"/>
      <c r="J59"/>
      <c r="K59"/>
      <c r="L59"/>
      <c r="M59"/>
      <c r="N59"/>
      <c r="O59"/>
      <c r="P59"/>
      <c r="Q59"/>
      <c r="R59"/>
      <c r="S59"/>
      <c r="T59"/>
      <c r="U59"/>
      <c r="V59"/>
      <c r="W59"/>
      <c r="X59"/>
      <c r="Y59"/>
      <c r="Z59"/>
      <c r="AA59"/>
      <c r="AB59"/>
      <c r="AC59"/>
      <c r="AD59"/>
      <c r="AE59"/>
      <c r="AF59"/>
      <c r="AG59"/>
      <c r="AH59"/>
      <c r="AI59"/>
    </row>
    <row r="60" spans="1:35" s="33" customFormat="1" ht="15">
      <c r="A60" s="178"/>
      <c r="B60" s="166"/>
      <c r="C60" s="125"/>
      <c r="D60" s="125"/>
      <c r="E60" s="32"/>
      <c r="F60"/>
      <c r="G60"/>
      <c r="H60"/>
      <c r="I60"/>
      <c r="J60"/>
      <c r="K60"/>
      <c r="L60"/>
      <c r="M60"/>
      <c r="N60"/>
      <c r="O60"/>
      <c r="P60"/>
      <c r="Q60"/>
      <c r="R60"/>
      <c r="S60"/>
      <c r="T60"/>
      <c r="U60"/>
      <c r="V60"/>
      <c r="W60"/>
      <c r="X60"/>
      <c r="Y60"/>
      <c r="Z60"/>
      <c r="AA60"/>
      <c r="AB60"/>
      <c r="AC60"/>
      <c r="AD60"/>
      <c r="AE60"/>
      <c r="AF60"/>
      <c r="AG60"/>
      <c r="AH60"/>
      <c r="AI60"/>
    </row>
    <row r="61" spans="1:35" s="33" customFormat="1" ht="15">
      <c r="A61" s="178"/>
      <c r="B61" s="166"/>
      <c r="C61" s="125"/>
      <c r="D61" s="125"/>
      <c r="E61" s="32"/>
      <c r="F61"/>
      <c r="G61"/>
      <c r="H61"/>
      <c r="I61"/>
      <c r="J61"/>
      <c r="K61"/>
      <c r="L61"/>
      <c r="M61"/>
      <c r="N61"/>
      <c r="O61"/>
      <c r="P61"/>
      <c r="Q61"/>
      <c r="R61"/>
      <c r="S61"/>
      <c r="T61"/>
      <c r="U61"/>
      <c r="V61"/>
      <c r="W61"/>
      <c r="X61"/>
      <c r="Y61"/>
      <c r="Z61"/>
      <c r="AA61"/>
      <c r="AB61"/>
      <c r="AC61"/>
      <c r="AD61"/>
      <c r="AE61"/>
      <c r="AF61"/>
      <c r="AG61"/>
      <c r="AH61"/>
      <c r="AI61"/>
    </row>
    <row r="62" spans="1:35" s="33" customFormat="1" ht="15">
      <c r="A62" s="178"/>
      <c r="B62" s="166"/>
      <c r="C62" s="125"/>
      <c r="D62" s="125"/>
      <c r="E62" s="32"/>
      <c r="F62"/>
      <c r="G62"/>
      <c r="H62"/>
      <c r="I62"/>
      <c r="J62"/>
      <c r="K62"/>
      <c r="L62"/>
      <c r="M62"/>
      <c r="N62"/>
      <c r="O62"/>
      <c r="P62"/>
      <c r="Q62"/>
      <c r="R62"/>
      <c r="S62"/>
      <c r="T62"/>
      <c r="U62"/>
      <c r="V62"/>
      <c r="W62"/>
      <c r="X62"/>
      <c r="Y62"/>
      <c r="Z62"/>
      <c r="AA62"/>
      <c r="AB62"/>
      <c r="AC62"/>
      <c r="AD62"/>
      <c r="AE62"/>
      <c r="AF62"/>
      <c r="AG62"/>
      <c r="AH62"/>
      <c r="AI62"/>
    </row>
    <row r="63" spans="1:35" s="33" customFormat="1" ht="15">
      <c r="A63" s="178"/>
      <c r="B63" s="166"/>
      <c r="C63" s="125"/>
      <c r="D63" s="125"/>
      <c r="E63" s="32"/>
      <c r="F63"/>
      <c r="G63"/>
      <c r="H63"/>
      <c r="I63"/>
      <c r="J63"/>
      <c r="K63"/>
      <c r="L63"/>
      <c r="M63"/>
      <c r="N63"/>
      <c r="O63"/>
      <c r="P63"/>
      <c r="Q63"/>
      <c r="R63"/>
      <c r="S63"/>
      <c r="T63"/>
      <c r="U63"/>
      <c r="V63"/>
      <c r="W63"/>
      <c r="X63"/>
      <c r="Y63"/>
      <c r="Z63"/>
      <c r="AA63"/>
      <c r="AB63"/>
      <c r="AC63"/>
      <c r="AD63"/>
      <c r="AE63"/>
      <c r="AF63"/>
      <c r="AG63"/>
      <c r="AH63"/>
      <c r="AI63"/>
    </row>
    <row r="64" spans="1:35" s="33" customFormat="1" ht="15">
      <c r="A64" s="178"/>
      <c r="B64" s="166"/>
      <c r="C64" s="125"/>
      <c r="D64" s="125"/>
      <c r="E64" s="32"/>
      <c r="F64"/>
      <c r="G64"/>
      <c r="H64"/>
      <c r="I64"/>
      <c r="J64"/>
      <c r="K64"/>
      <c r="L64"/>
      <c r="M64"/>
      <c r="N64"/>
      <c r="O64"/>
      <c r="P64"/>
      <c r="Q64"/>
      <c r="R64"/>
      <c r="S64"/>
      <c r="T64"/>
      <c r="U64"/>
      <c r="V64"/>
      <c r="W64"/>
      <c r="X64"/>
      <c r="Y64"/>
      <c r="Z64"/>
      <c r="AA64"/>
      <c r="AB64"/>
      <c r="AC64"/>
      <c r="AD64"/>
      <c r="AE64"/>
      <c r="AF64"/>
      <c r="AG64"/>
      <c r="AH64"/>
      <c r="AI64"/>
    </row>
    <row r="65" spans="1:35" s="33" customFormat="1" ht="15">
      <c r="A65" s="178"/>
      <c r="B65" s="166"/>
      <c r="C65" s="125"/>
      <c r="D65" s="125"/>
      <c r="E65" s="32"/>
      <c r="F65"/>
      <c r="G65"/>
      <c r="H65"/>
      <c r="I65"/>
      <c r="J65"/>
      <c r="K65"/>
      <c r="L65"/>
      <c r="M65"/>
      <c r="N65"/>
      <c r="O65"/>
      <c r="P65"/>
      <c r="Q65"/>
      <c r="R65"/>
      <c r="S65"/>
      <c r="T65"/>
      <c r="U65"/>
      <c r="V65"/>
      <c r="W65"/>
      <c r="X65"/>
      <c r="Y65"/>
      <c r="Z65"/>
      <c r="AA65"/>
      <c r="AB65"/>
      <c r="AC65"/>
      <c r="AD65"/>
      <c r="AE65"/>
      <c r="AF65"/>
      <c r="AG65"/>
      <c r="AH65"/>
      <c r="AI65"/>
    </row>
    <row r="66" spans="1:35" s="33" customFormat="1" ht="15">
      <c r="A66" s="178"/>
      <c r="B66" s="166"/>
      <c r="C66" s="125"/>
      <c r="D66" s="125"/>
      <c r="E66" s="32"/>
      <c r="F66"/>
      <c r="G66"/>
      <c r="H66"/>
      <c r="I66"/>
      <c r="J66"/>
      <c r="K66"/>
      <c r="L66"/>
      <c r="M66"/>
      <c r="N66"/>
      <c r="O66"/>
      <c r="P66"/>
      <c r="Q66"/>
      <c r="R66"/>
      <c r="S66"/>
      <c r="T66"/>
      <c r="U66"/>
      <c r="V66"/>
      <c r="W66"/>
      <c r="X66"/>
      <c r="Y66"/>
      <c r="Z66"/>
      <c r="AA66"/>
      <c r="AB66"/>
      <c r="AC66"/>
      <c r="AD66"/>
      <c r="AE66"/>
      <c r="AF66"/>
      <c r="AG66"/>
      <c r="AH66"/>
      <c r="AI66"/>
    </row>
    <row r="67" spans="1:35" s="33" customFormat="1" ht="15">
      <c r="A67" s="178"/>
      <c r="B67" s="166"/>
      <c r="C67" s="125"/>
      <c r="D67" s="125"/>
      <c r="E67" s="32"/>
      <c r="F67"/>
      <c r="G67"/>
      <c r="H67"/>
      <c r="I67"/>
      <c r="J67"/>
      <c r="K67"/>
      <c r="L67"/>
      <c r="M67"/>
      <c r="N67"/>
      <c r="O67"/>
      <c r="P67"/>
      <c r="Q67"/>
      <c r="R67"/>
      <c r="S67"/>
      <c r="T67"/>
      <c r="U67"/>
      <c r="V67"/>
      <c r="W67"/>
      <c r="X67"/>
      <c r="Y67"/>
      <c r="Z67"/>
      <c r="AA67"/>
      <c r="AB67"/>
      <c r="AC67"/>
      <c r="AD67"/>
      <c r="AE67"/>
      <c r="AF67"/>
      <c r="AG67"/>
      <c r="AH67"/>
      <c r="AI67"/>
    </row>
    <row r="68" spans="1:35" s="33" customFormat="1" ht="15">
      <c r="A68" s="178"/>
      <c r="B68" s="166"/>
      <c r="C68" s="125"/>
      <c r="D68" s="125"/>
      <c r="E68" s="32"/>
      <c r="F68"/>
      <c r="G68"/>
      <c r="H68"/>
      <c r="I68"/>
      <c r="J68"/>
      <c r="K68"/>
      <c r="L68"/>
      <c r="M68"/>
      <c r="N68"/>
      <c r="O68"/>
      <c r="P68"/>
      <c r="Q68"/>
      <c r="R68"/>
      <c r="S68"/>
      <c r="T68"/>
      <c r="U68"/>
      <c r="V68"/>
      <c r="W68"/>
      <c r="X68"/>
      <c r="Y68"/>
      <c r="Z68"/>
      <c r="AA68"/>
      <c r="AB68"/>
      <c r="AC68"/>
      <c r="AD68"/>
      <c r="AE68"/>
      <c r="AF68"/>
      <c r="AG68"/>
      <c r="AH68"/>
      <c r="AI68"/>
    </row>
    <row r="69" spans="1:35" s="33" customFormat="1" ht="15">
      <c r="A69" s="178"/>
      <c r="B69" s="166"/>
      <c r="C69" s="125"/>
      <c r="D69" s="125"/>
      <c r="E69" s="32"/>
      <c r="F69"/>
      <c r="G69"/>
      <c r="H69"/>
      <c r="I69"/>
      <c r="J69"/>
      <c r="K69"/>
      <c r="L69"/>
      <c r="M69"/>
      <c r="N69"/>
      <c r="O69"/>
      <c r="P69"/>
      <c r="Q69"/>
      <c r="R69"/>
      <c r="S69"/>
      <c r="T69"/>
      <c r="U69"/>
      <c r="V69"/>
      <c r="W69"/>
      <c r="X69"/>
      <c r="Y69"/>
      <c r="Z69"/>
      <c r="AA69"/>
      <c r="AB69"/>
      <c r="AC69"/>
      <c r="AD69"/>
      <c r="AE69"/>
      <c r="AF69"/>
      <c r="AG69"/>
      <c r="AH69"/>
      <c r="AI69"/>
    </row>
    <row r="70" spans="1:35" s="33" customFormat="1" ht="15">
      <c r="A70" s="178"/>
      <c r="B70" s="166"/>
      <c r="C70" s="125"/>
      <c r="D70" s="125"/>
      <c r="E70" s="32"/>
      <c r="F70"/>
      <c r="G70"/>
      <c r="H70"/>
      <c r="I70"/>
      <c r="J70"/>
      <c r="K70"/>
      <c r="L70"/>
      <c r="M70"/>
      <c r="N70"/>
      <c r="O70"/>
      <c r="P70"/>
      <c r="Q70"/>
      <c r="R70"/>
      <c r="S70"/>
      <c r="T70"/>
      <c r="U70"/>
      <c r="V70"/>
      <c r="W70"/>
      <c r="X70"/>
      <c r="Y70"/>
      <c r="Z70"/>
      <c r="AA70"/>
      <c r="AB70"/>
      <c r="AC70"/>
      <c r="AD70"/>
      <c r="AE70"/>
      <c r="AF70"/>
      <c r="AG70"/>
      <c r="AH70"/>
      <c r="AI70"/>
    </row>
    <row r="71" spans="1:35" s="33" customFormat="1" ht="15">
      <c r="A71" s="178"/>
      <c r="B71" s="166"/>
      <c r="C71" s="125"/>
      <c r="D71" s="125"/>
      <c r="E71" s="32"/>
      <c r="F71"/>
      <c r="G71"/>
      <c r="H71"/>
      <c r="I71"/>
      <c r="J71"/>
      <c r="K71"/>
      <c r="L71"/>
      <c r="M71"/>
      <c r="N71"/>
      <c r="O71"/>
      <c r="P71"/>
      <c r="Q71"/>
      <c r="R71"/>
      <c r="S71"/>
      <c r="T71"/>
      <c r="U71"/>
      <c r="V71"/>
      <c r="W71"/>
      <c r="X71"/>
      <c r="Y71"/>
      <c r="Z71"/>
      <c r="AA71"/>
      <c r="AB71"/>
      <c r="AC71"/>
      <c r="AD71"/>
      <c r="AE71"/>
      <c r="AF71"/>
      <c r="AG71"/>
      <c r="AH71"/>
      <c r="AI71"/>
    </row>
    <row r="72" spans="1:35" s="33" customFormat="1" ht="15">
      <c r="A72" s="178"/>
      <c r="B72" s="166"/>
      <c r="C72" s="125"/>
      <c r="D72" s="125"/>
      <c r="E72" s="32"/>
      <c r="F72"/>
      <c r="G72"/>
      <c r="H72"/>
      <c r="I72"/>
      <c r="J72"/>
      <c r="K72"/>
      <c r="L72"/>
      <c r="M72"/>
      <c r="N72"/>
      <c r="O72"/>
      <c r="P72"/>
      <c r="Q72"/>
      <c r="R72"/>
      <c r="S72"/>
      <c r="T72"/>
      <c r="U72"/>
      <c r="V72"/>
      <c r="W72"/>
      <c r="X72"/>
      <c r="Y72"/>
      <c r="Z72"/>
      <c r="AA72"/>
      <c r="AB72"/>
      <c r="AC72"/>
      <c r="AD72"/>
      <c r="AE72"/>
      <c r="AF72"/>
      <c r="AG72"/>
      <c r="AH72"/>
      <c r="AI72"/>
    </row>
    <row r="73" spans="1:35" s="33" customFormat="1" ht="15">
      <c r="A73" s="178"/>
      <c r="B73" s="166"/>
      <c r="C73" s="125"/>
      <c r="D73" s="125"/>
      <c r="E73" s="32"/>
      <c r="F73"/>
      <c r="G73"/>
      <c r="H73"/>
      <c r="I73"/>
      <c r="J73"/>
      <c r="K73"/>
      <c r="L73"/>
      <c r="M73"/>
      <c r="N73"/>
      <c r="O73"/>
      <c r="P73"/>
      <c r="Q73"/>
      <c r="R73"/>
      <c r="S73"/>
      <c r="T73"/>
      <c r="U73"/>
      <c r="V73"/>
      <c r="W73"/>
      <c r="X73"/>
      <c r="Y73"/>
      <c r="Z73"/>
      <c r="AA73"/>
      <c r="AB73"/>
      <c r="AC73"/>
      <c r="AD73"/>
      <c r="AE73"/>
      <c r="AF73"/>
      <c r="AG73"/>
      <c r="AH73"/>
      <c r="AI73"/>
    </row>
    <row r="74" spans="1:35" s="33" customFormat="1" ht="15">
      <c r="A74" s="178"/>
      <c r="B74" s="166"/>
      <c r="C74" s="125"/>
      <c r="D74" s="125"/>
      <c r="E74" s="32"/>
      <c r="F74"/>
      <c r="G74"/>
      <c r="H74"/>
      <c r="I74"/>
      <c r="J74"/>
      <c r="K74"/>
      <c r="L74"/>
      <c r="M74"/>
      <c r="N74"/>
      <c r="O74"/>
      <c r="P74"/>
      <c r="Q74"/>
      <c r="R74"/>
      <c r="S74"/>
      <c r="T74"/>
      <c r="U74"/>
      <c r="V74"/>
      <c r="W74"/>
      <c r="X74"/>
      <c r="Y74"/>
      <c r="Z74"/>
      <c r="AA74"/>
      <c r="AB74"/>
      <c r="AC74"/>
      <c r="AD74"/>
      <c r="AE74"/>
      <c r="AF74"/>
      <c r="AG74"/>
      <c r="AH74"/>
      <c r="AI74"/>
    </row>
    <row r="75" spans="1:35" s="33" customFormat="1" ht="15">
      <c r="A75" s="178"/>
      <c r="B75" s="166"/>
      <c r="C75" s="125"/>
      <c r="D75" s="125"/>
      <c r="E75" s="32"/>
      <c r="F75"/>
      <c r="G75"/>
      <c r="H75"/>
      <c r="I75"/>
      <c r="J75"/>
      <c r="K75"/>
      <c r="L75"/>
      <c r="M75"/>
      <c r="N75"/>
      <c r="O75"/>
      <c r="P75"/>
      <c r="Q75"/>
      <c r="R75"/>
      <c r="S75"/>
      <c r="T75"/>
      <c r="U75"/>
      <c r="V75"/>
      <c r="W75"/>
      <c r="X75"/>
      <c r="Y75"/>
      <c r="Z75"/>
      <c r="AA75"/>
      <c r="AB75"/>
      <c r="AC75"/>
      <c r="AD75"/>
      <c r="AE75"/>
      <c r="AF75"/>
      <c r="AG75"/>
      <c r="AH75"/>
      <c r="AI75"/>
    </row>
    <row r="76" spans="1:35" s="33" customFormat="1" ht="15">
      <c r="A76" s="178"/>
      <c r="B76" s="166"/>
      <c r="C76" s="125"/>
      <c r="D76" s="125"/>
      <c r="E76" s="32"/>
      <c r="F76"/>
      <c r="G76"/>
      <c r="H76"/>
      <c r="I76"/>
      <c r="J76"/>
      <c r="K76"/>
      <c r="L76"/>
      <c r="M76"/>
      <c r="N76"/>
      <c r="O76"/>
      <c r="P76"/>
      <c r="Q76"/>
      <c r="R76"/>
      <c r="S76"/>
      <c r="T76"/>
      <c r="U76"/>
      <c r="V76"/>
      <c r="W76"/>
      <c r="X76"/>
      <c r="Y76"/>
      <c r="Z76"/>
      <c r="AA76"/>
      <c r="AB76"/>
      <c r="AC76"/>
      <c r="AD76"/>
      <c r="AE76"/>
      <c r="AF76"/>
      <c r="AG76"/>
      <c r="AH76"/>
      <c r="AI76"/>
    </row>
    <row r="77" spans="1:35" s="33" customFormat="1" ht="15">
      <c r="A77" s="178"/>
      <c r="B77" s="166"/>
      <c r="C77" s="125"/>
      <c r="D77" s="125"/>
      <c r="E77" s="32"/>
      <c r="F77"/>
      <c r="G77"/>
      <c r="H77"/>
      <c r="I77"/>
      <c r="J77"/>
      <c r="K77"/>
      <c r="L77"/>
      <c r="M77"/>
      <c r="N77"/>
      <c r="O77"/>
      <c r="P77"/>
      <c r="Q77"/>
      <c r="R77"/>
      <c r="S77"/>
      <c r="T77"/>
      <c r="U77"/>
      <c r="V77"/>
      <c r="W77"/>
      <c r="X77"/>
      <c r="Y77"/>
      <c r="Z77"/>
      <c r="AA77"/>
      <c r="AB77"/>
      <c r="AC77"/>
      <c r="AD77"/>
      <c r="AE77"/>
      <c r="AF77"/>
      <c r="AG77"/>
      <c r="AH77"/>
      <c r="AI77"/>
    </row>
    <row r="78" spans="1:35" s="33" customFormat="1" ht="15">
      <c r="A78" s="178"/>
      <c r="B78" s="166"/>
      <c r="C78" s="125"/>
      <c r="D78" s="125"/>
      <c r="E78" s="32"/>
      <c r="F78"/>
      <c r="G78"/>
      <c r="H78"/>
      <c r="I78"/>
      <c r="J78"/>
      <c r="K78"/>
      <c r="L78"/>
      <c r="M78"/>
      <c r="N78"/>
      <c r="O78"/>
      <c r="P78"/>
      <c r="Q78"/>
      <c r="R78"/>
      <c r="S78"/>
      <c r="T78"/>
      <c r="U78"/>
      <c r="V78"/>
      <c r="W78"/>
      <c r="X78"/>
      <c r="Y78"/>
      <c r="Z78"/>
      <c r="AA78"/>
      <c r="AB78"/>
      <c r="AC78"/>
      <c r="AD78"/>
      <c r="AE78"/>
      <c r="AF78"/>
      <c r="AG78"/>
      <c r="AH78"/>
      <c r="AI78"/>
    </row>
    <row r="79" spans="1:35" s="33" customFormat="1" ht="15">
      <c r="A79" s="178"/>
      <c r="B79" s="166"/>
      <c r="C79" s="125"/>
      <c r="D79" s="125"/>
      <c r="E79" s="32"/>
      <c r="F79"/>
      <c r="G79"/>
      <c r="H79"/>
      <c r="I79"/>
      <c r="J79"/>
      <c r="K79"/>
      <c r="L79"/>
      <c r="M79"/>
      <c r="N79"/>
      <c r="O79"/>
      <c r="P79"/>
      <c r="Q79"/>
      <c r="R79"/>
      <c r="S79"/>
      <c r="T79"/>
      <c r="U79"/>
      <c r="V79"/>
      <c r="W79"/>
      <c r="X79"/>
      <c r="Y79"/>
      <c r="Z79"/>
      <c r="AA79"/>
      <c r="AB79"/>
      <c r="AC79"/>
      <c r="AD79"/>
      <c r="AE79"/>
      <c r="AF79"/>
      <c r="AG79"/>
      <c r="AH79"/>
      <c r="AI79"/>
    </row>
    <row r="80" spans="1:35" s="33" customFormat="1" ht="15">
      <c r="A80" s="178"/>
      <c r="B80" s="166"/>
      <c r="C80" s="125"/>
      <c r="D80" s="125"/>
      <c r="E80" s="32"/>
      <c r="F80"/>
      <c r="G80"/>
      <c r="H80"/>
      <c r="I80"/>
      <c r="J80"/>
      <c r="K80"/>
      <c r="L80"/>
      <c r="M80"/>
      <c r="N80"/>
      <c r="O80"/>
      <c r="P80"/>
      <c r="Q80"/>
      <c r="R80"/>
      <c r="S80"/>
      <c r="T80"/>
      <c r="U80"/>
      <c r="V80"/>
      <c r="W80"/>
      <c r="X80"/>
      <c r="Y80"/>
      <c r="Z80"/>
      <c r="AA80"/>
      <c r="AB80"/>
      <c r="AC80"/>
      <c r="AD80"/>
      <c r="AE80"/>
      <c r="AF80"/>
      <c r="AG80"/>
      <c r="AH80"/>
      <c r="AI80"/>
    </row>
    <row r="81" spans="1:35" s="33" customFormat="1" ht="15">
      <c r="A81" s="178"/>
      <c r="B81" s="166"/>
      <c r="C81" s="125"/>
      <c r="D81" s="125"/>
      <c r="E81" s="32"/>
      <c r="F81"/>
      <c r="G81"/>
      <c r="H81"/>
      <c r="I81"/>
      <c r="J81"/>
      <c r="K81"/>
      <c r="L81"/>
      <c r="M81"/>
      <c r="N81"/>
      <c r="O81"/>
      <c r="P81"/>
      <c r="Q81"/>
      <c r="R81"/>
      <c r="S81"/>
      <c r="T81"/>
      <c r="U81"/>
      <c r="V81"/>
      <c r="W81"/>
      <c r="X81"/>
      <c r="Y81"/>
      <c r="Z81"/>
      <c r="AA81"/>
      <c r="AB81"/>
      <c r="AC81"/>
      <c r="AD81"/>
      <c r="AE81"/>
      <c r="AF81"/>
      <c r="AG81"/>
      <c r="AH81"/>
      <c r="AI81"/>
    </row>
    <row r="82" spans="1:35" s="33" customFormat="1" ht="15">
      <c r="A82" s="178"/>
      <c r="B82" s="166"/>
      <c r="C82" s="125"/>
      <c r="D82" s="125"/>
      <c r="E82" s="32"/>
      <c r="F82"/>
      <c r="G82"/>
      <c r="H82"/>
      <c r="I82"/>
      <c r="J82"/>
      <c r="K82"/>
      <c r="L82"/>
      <c r="M82"/>
      <c r="N82"/>
      <c r="O82"/>
      <c r="P82"/>
      <c r="Q82"/>
      <c r="R82"/>
      <c r="S82"/>
      <c r="T82"/>
      <c r="U82"/>
      <c r="V82"/>
      <c r="W82"/>
      <c r="X82"/>
      <c r="Y82"/>
      <c r="Z82"/>
      <c r="AA82"/>
      <c r="AB82"/>
      <c r="AC82"/>
      <c r="AD82"/>
      <c r="AE82"/>
      <c r="AF82"/>
      <c r="AG82"/>
      <c r="AH82"/>
      <c r="AI82"/>
    </row>
    <row r="83" spans="1:35" s="33" customFormat="1" ht="15">
      <c r="A83" s="178"/>
      <c r="B83" s="166"/>
      <c r="C83" s="125"/>
      <c r="D83" s="125"/>
      <c r="E83" s="32"/>
      <c r="F83"/>
      <c r="G83"/>
      <c r="H83"/>
      <c r="I83"/>
      <c r="J83"/>
      <c r="K83"/>
      <c r="L83"/>
      <c r="M83"/>
      <c r="N83"/>
      <c r="O83"/>
      <c r="P83"/>
      <c r="Q83"/>
      <c r="R83"/>
      <c r="S83"/>
      <c r="T83"/>
      <c r="U83"/>
      <c r="V83"/>
      <c r="W83"/>
      <c r="X83"/>
      <c r="Y83"/>
      <c r="Z83"/>
      <c r="AA83"/>
      <c r="AB83"/>
      <c r="AC83"/>
      <c r="AD83"/>
      <c r="AE83"/>
      <c r="AF83"/>
      <c r="AG83"/>
      <c r="AH83"/>
      <c r="AI83"/>
    </row>
    <row r="84" spans="1:35" s="33" customFormat="1" ht="15">
      <c r="A84" s="178"/>
      <c r="B84" s="166"/>
      <c r="C84" s="125"/>
      <c r="D84" s="125"/>
      <c r="E84" s="32"/>
      <c r="F84"/>
      <c r="G84"/>
      <c r="H84"/>
      <c r="I84"/>
      <c r="J84"/>
      <c r="K84"/>
      <c r="L84"/>
      <c r="M84"/>
      <c r="N84"/>
      <c r="O84"/>
      <c r="P84"/>
      <c r="Q84"/>
      <c r="R84"/>
      <c r="S84"/>
      <c r="T84"/>
      <c r="U84"/>
      <c r="V84"/>
      <c r="W84"/>
      <c r="X84"/>
      <c r="Y84"/>
      <c r="Z84"/>
      <c r="AA84"/>
      <c r="AB84"/>
      <c r="AC84"/>
      <c r="AD84"/>
      <c r="AE84"/>
      <c r="AF84"/>
      <c r="AG84"/>
      <c r="AH84"/>
      <c r="AI84"/>
    </row>
    <row r="85" spans="1:35" s="33" customFormat="1" ht="15">
      <c r="A85" s="178"/>
      <c r="B85" s="166"/>
      <c r="C85" s="125"/>
      <c r="D85" s="125"/>
      <c r="E85" s="32"/>
      <c r="F85"/>
      <c r="G85"/>
      <c r="H85"/>
      <c r="I85"/>
      <c r="J85"/>
      <c r="K85"/>
      <c r="L85"/>
      <c r="M85"/>
      <c r="N85"/>
      <c r="O85"/>
      <c r="P85"/>
      <c r="Q85"/>
      <c r="R85"/>
      <c r="S85"/>
      <c r="T85"/>
      <c r="U85"/>
      <c r="V85"/>
      <c r="W85"/>
      <c r="X85"/>
      <c r="Y85"/>
      <c r="Z85"/>
      <c r="AA85"/>
      <c r="AB85"/>
      <c r="AC85"/>
      <c r="AD85"/>
      <c r="AE85"/>
      <c r="AF85"/>
      <c r="AG85"/>
      <c r="AH85"/>
      <c r="AI85"/>
    </row>
    <row r="86" spans="1:35" s="33" customFormat="1" ht="15">
      <c r="A86" s="178"/>
      <c r="B86" s="166"/>
      <c r="C86" s="125"/>
      <c r="D86" s="125"/>
      <c r="E86" s="32"/>
      <c r="F86"/>
      <c r="G86"/>
      <c r="H86"/>
      <c r="I86"/>
      <c r="J86"/>
      <c r="K86"/>
      <c r="L86"/>
      <c r="M86"/>
      <c r="N86"/>
      <c r="O86"/>
      <c r="P86"/>
      <c r="Q86"/>
      <c r="R86"/>
      <c r="S86"/>
      <c r="T86"/>
      <c r="U86"/>
      <c r="V86"/>
      <c r="W86"/>
      <c r="X86"/>
      <c r="Y86"/>
      <c r="Z86"/>
      <c r="AA86"/>
      <c r="AB86"/>
      <c r="AC86"/>
      <c r="AD86"/>
      <c r="AE86"/>
      <c r="AF86"/>
      <c r="AG86"/>
      <c r="AH86"/>
      <c r="AI86"/>
    </row>
    <row r="87" spans="1:35" s="33" customFormat="1" ht="15">
      <c r="A87" s="178"/>
      <c r="B87" s="166"/>
      <c r="C87" s="125"/>
      <c r="D87" s="125"/>
      <c r="E87" s="32"/>
      <c r="F87"/>
      <c r="G87"/>
      <c r="H87"/>
      <c r="I87"/>
      <c r="J87"/>
      <c r="K87"/>
      <c r="L87"/>
      <c r="M87"/>
      <c r="N87"/>
      <c r="O87"/>
      <c r="P87"/>
      <c r="Q87"/>
      <c r="R87"/>
      <c r="S87"/>
      <c r="T87"/>
      <c r="U87"/>
      <c r="V87"/>
      <c r="W87"/>
      <c r="X87"/>
      <c r="Y87"/>
      <c r="Z87"/>
      <c r="AA87"/>
      <c r="AB87"/>
      <c r="AC87"/>
      <c r="AD87"/>
      <c r="AE87"/>
      <c r="AF87"/>
      <c r="AG87"/>
      <c r="AH87"/>
      <c r="AI87"/>
    </row>
    <row r="88" spans="1:35" s="33" customFormat="1" ht="15">
      <c r="A88" s="178"/>
      <c r="B88" s="166"/>
      <c r="C88" s="125"/>
      <c r="D88" s="125"/>
      <c r="E88" s="32"/>
      <c r="F88"/>
      <c r="G88"/>
      <c r="H88"/>
      <c r="I88"/>
      <c r="J88"/>
      <c r="K88"/>
      <c r="L88"/>
      <c r="M88"/>
      <c r="N88"/>
      <c r="O88"/>
      <c r="P88"/>
      <c r="Q88"/>
      <c r="R88"/>
      <c r="S88"/>
      <c r="T88"/>
      <c r="U88"/>
      <c r="V88"/>
      <c r="W88"/>
      <c r="X88"/>
      <c r="Y88"/>
      <c r="Z88"/>
      <c r="AA88"/>
      <c r="AB88"/>
      <c r="AC88"/>
      <c r="AD88"/>
      <c r="AE88"/>
      <c r="AF88"/>
      <c r="AG88"/>
      <c r="AH88"/>
      <c r="AI88"/>
    </row>
    <row r="89" spans="1:35" s="33" customFormat="1" ht="15">
      <c r="A89" s="178"/>
      <c r="B89" s="166"/>
      <c r="C89" s="125"/>
      <c r="D89" s="125"/>
      <c r="E89" s="32"/>
      <c r="F89"/>
      <c r="G89"/>
      <c r="H89"/>
      <c r="I89"/>
      <c r="J89"/>
      <c r="K89"/>
      <c r="L89"/>
      <c r="M89"/>
      <c r="N89"/>
      <c r="O89"/>
      <c r="P89"/>
      <c r="Q89"/>
      <c r="R89"/>
      <c r="S89"/>
      <c r="T89"/>
      <c r="U89"/>
      <c r="V89"/>
      <c r="W89"/>
      <c r="X89"/>
      <c r="Y89"/>
      <c r="Z89"/>
      <c r="AA89"/>
      <c r="AB89"/>
      <c r="AC89"/>
      <c r="AD89"/>
      <c r="AE89"/>
      <c r="AF89"/>
      <c r="AG89"/>
      <c r="AH89"/>
      <c r="AI89"/>
    </row>
    <row r="90" spans="1:35" s="33" customFormat="1" ht="15">
      <c r="A90" s="178"/>
      <c r="B90" s="166"/>
      <c r="C90" s="125"/>
      <c r="D90" s="125"/>
      <c r="E90" s="32"/>
      <c r="F90"/>
      <c r="G90"/>
      <c r="H90"/>
      <c r="I90"/>
      <c r="J90"/>
      <c r="K90"/>
      <c r="L90"/>
      <c r="M90"/>
      <c r="N90"/>
      <c r="O90"/>
      <c r="P90"/>
      <c r="Q90"/>
      <c r="R90"/>
      <c r="S90"/>
      <c r="T90"/>
      <c r="U90"/>
      <c r="V90"/>
      <c r="W90"/>
      <c r="X90"/>
      <c r="Y90"/>
      <c r="Z90"/>
      <c r="AA90"/>
      <c r="AB90"/>
      <c r="AC90"/>
      <c r="AD90"/>
      <c r="AE90"/>
      <c r="AF90"/>
      <c r="AG90"/>
      <c r="AH90"/>
      <c r="AI90"/>
    </row>
    <row r="91" spans="1:35" s="33" customFormat="1" ht="15">
      <c r="A91" s="178"/>
      <c r="B91" s="166"/>
      <c r="C91" s="125"/>
      <c r="D91" s="125"/>
      <c r="E91" s="32"/>
      <c r="F91"/>
      <c r="G91"/>
      <c r="H91"/>
      <c r="I91"/>
      <c r="J91"/>
      <c r="K91"/>
      <c r="L91"/>
      <c r="M91"/>
      <c r="N91"/>
      <c r="O91"/>
      <c r="P91"/>
      <c r="Q91"/>
      <c r="R91"/>
      <c r="S91"/>
      <c r="T91"/>
      <c r="U91"/>
      <c r="V91"/>
      <c r="W91"/>
      <c r="X91"/>
      <c r="Y91"/>
      <c r="Z91"/>
      <c r="AA91"/>
      <c r="AB91"/>
      <c r="AC91"/>
      <c r="AD91"/>
      <c r="AE91"/>
      <c r="AF91"/>
      <c r="AG91"/>
      <c r="AH91"/>
      <c r="AI91"/>
    </row>
    <row r="92" spans="1:35" s="33" customFormat="1" ht="15">
      <c r="A92" s="178"/>
      <c r="B92" s="166"/>
      <c r="C92" s="125"/>
      <c r="D92" s="125"/>
      <c r="E92" s="32"/>
      <c r="F92"/>
      <c r="G92"/>
      <c r="H92"/>
      <c r="I92"/>
      <c r="J92"/>
      <c r="K92"/>
      <c r="L92"/>
      <c r="M92"/>
      <c r="N92"/>
      <c r="O92"/>
      <c r="P92"/>
      <c r="Q92"/>
      <c r="R92"/>
      <c r="S92"/>
      <c r="T92"/>
      <c r="U92"/>
      <c r="V92"/>
      <c r="W92"/>
      <c r="X92"/>
      <c r="Y92"/>
      <c r="Z92"/>
      <c r="AA92"/>
      <c r="AB92"/>
      <c r="AC92"/>
      <c r="AD92"/>
      <c r="AE92"/>
      <c r="AF92"/>
      <c r="AG92"/>
      <c r="AH92"/>
      <c r="AI92"/>
    </row>
    <row r="93" spans="1:35" s="33" customFormat="1" ht="15">
      <c r="A93" s="178"/>
      <c r="B93" s="166"/>
      <c r="C93" s="125"/>
      <c r="D93" s="125"/>
      <c r="E93" s="32"/>
      <c r="F93"/>
      <c r="G93"/>
      <c r="H93"/>
      <c r="I93"/>
      <c r="J93"/>
      <c r="K93"/>
      <c r="L93"/>
      <c r="M93"/>
      <c r="N93"/>
      <c r="O93"/>
      <c r="P93"/>
      <c r="Q93"/>
      <c r="R93"/>
      <c r="S93"/>
      <c r="T93"/>
      <c r="U93"/>
      <c r="V93"/>
      <c r="W93"/>
      <c r="X93"/>
      <c r="Y93"/>
      <c r="Z93"/>
      <c r="AA93"/>
      <c r="AB93"/>
      <c r="AC93"/>
      <c r="AD93"/>
      <c r="AE93"/>
      <c r="AF93"/>
      <c r="AG93"/>
      <c r="AH93"/>
      <c r="AI93"/>
    </row>
    <row r="94" spans="1:35" s="33" customFormat="1" ht="15">
      <c r="A94" s="178"/>
      <c r="B94" s="166"/>
      <c r="C94" s="125"/>
      <c r="D94" s="125"/>
      <c r="E94" s="32"/>
      <c r="F94"/>
      <c r="G94"/>
      <c r="H94"/>
      <c r="I94"/>
      <c r="J94"/>
      <c r="K94"/>
      <c r="L94"/>
      <c r="M94"/>
      <c r="N94"/>
      <c r="O94"/>
      <c r="P94"/>
      <c r="Q94"/>
      <c r="R94"/>
      <c r="S94"/>
      <c r="T94"/>
      <c r="U94"/>
      <c r="V94"/>
      <c r="W94"/>
      <c r="X94"/>
      <c r="Y94"/>
      <c r="Z94"/>
      <c r="AA94"/>
      <c r="AB94"/>
      <c r="AC94"/>
      <c r="AD94"/>
      <c r="AE94"/>
      <c r="AF94"/>
      <c r="AG94"/>
      <c r="AH94"/>
      <c r="AI94"/>
    </row>
    <row r="95" spans="1:35" s="33" customFormat="1" ht="15">
      <c r="A95" s="178"/>
      <c r="B95" s="166"/>
      <c r="C95" s="125"/>
      <c r="D95" s="125"/>
      <c r="E95" s="32"/>
      <c r="F95"/>
      <c r="G95"/>
      <c r="H95"/>
      <c r="I95"/>
      <c r="J95"/>
      <c r="K95"/>
      <c r="L95"/>
      <c r="M95"/>
      <c r="N95"/>
      <c r="O95"/>
      <c r="P95"/>
      <c r="Q95"/>
      <c r="R95"/>
      <c r="S95"/>
      <c r="T95"/>
      <c r="U95"/>
      <c r="V95"/>
      <c r="W95"/>
      <c r="X95"/>
      <c r="Y95"/>
      <c r="Z95"/>
      <c r="AA95"/>
      <c r="AB95"/>
      <c r="AC95"/>
      <c r="AD95"/>
      <c r="AE95"/>
      <c r="AF95"/>
      <c r="AG95"/>
      <c r="AH95"/>
      <c r="AI95"/>
    </row>
    <row r="96" spans="1:35" s="33" customFormat="1" ht="15">
      <c r="A96" s="178"/>
      <c r="B96" s="166"/>
      <c r="C96" s="125"/>
      <c r="D96" s="125"/>
      <c r="E96" s="32"/>
      <c r="F96"/>
      <c r="G96"/>
      <c r="H96"/>
      <c r="I96"/>
      <c r="J96"/>
      <c r="K96"/>
      <c r="L96"/>
      <c r="M96"/>
      <c r="N96"/>
      <c r="O96"/>
      <c r="P96"/>
      <c r="Q96"/>
      <c r="R96"/>
      <c r="S96"/>
      <c r="T96"/>
      <c r="U96"/>
      <c r="V96"/>
      <c r="W96"/>
      <c r="X96"/>
      <c r="Y96"/>
      <c r="Z96"/>
      <c r="AA96"/>
      <c r="AB96"/>
      <c r="AC96"/>
      <c r="AD96"/>
      <c r="AE96"/>
      <c r="AF96"/>
      <c r="AG96"/>
      <c r="AH96"/>
      <c r="AI96"/>
    </row>
    <row r="97" spans="1:35" s="33" customFormat="1" ht="15">
      <c r="A97" s="178"/>
      <c r="B97" s="166"/>
      <c r="C97" s="125"/>
      <c r="D97" s="125"/>
      <c r="E97" s="32"/>
      <c r="F97"/>
      <c r="G97"/>
      <c r="H97"/>
      <c r="I97"/>
      <c r="J97"/>
      <c r="K97"/>
      <c r="L97"/>
      <c r="M97"/>
      <c r="N97"/>
      <c r="O97"/>
      <c r="P97"/>
      <c r="Q97"/>
      <c r="R97"/>
      <c r="S97"/>
      <c r="T97"/>
      <c r="U97"/>
      <c r="V97"/>
      <c r="W97"/>
      <c r="X97"/>
      <c r="Y97"/>
      <c r="Z97"/>
      <c r="AA97"/>
      <c r="AB97"/>
      <c r="AC97"/>
      <c r="AD97"/>
      <c r="AE97"/>
      <c r="AF97"/>
      <c r="AG97"/>
      <c r="AH97"/>
      <c r="AI97"/>
    </row>
    <row r="98" spans="1:35" s="33" customFormat="1" ht="15">
      <c r="A98" s="178"/>
      <c r="B98" s="166"/>
      <c r="C98" s="125"/>
      <c r="D98" s="125"/>
      <c r="E98" s="32"/>
      <c r="F98"/>
      <c r="G98"/>
      <c r="H98"/>
      <c r="I98"/>
      <c r="J98"/>
      <c r="K98"/>
      <c r="L98"/>
      <c r="M98"/>
      <c r="N98"/>
      <c r="O98"/>
      <c r="P98"/>
      <c r="Q98"/>
      <c r="R98"/>
      <c r="S98"/>
      <c r="T98"/>
      <c r="U98"/>
      <c r="V98"/>
      <c r="W98"/>
      <c r="X98"/>
      <c r="Y98"/>
      <c r="Z98"/>
      <c r="AA98"/>
      <c r="AB98"/>
      <c r="AC98"/>
      <c r="AD98"/>
      <c r="AE98"/>
      <c r="AF98"/>
      <c r="AG98"/>
      <c r="AH98"/>
      <c r="AI98"/>
    </row>
    <row r="99" spans="1:35" s="33" customFormat="1" ht="15">
      <c r="A99" s="178"/>
      <c r="B99" s="166"/>
      <c r="C99" s="125"/>
      <c r="D99" s="125"/>
      <c r="E99" s="32"/>
      <c r="F99"/>
      <c r="G99"/>
      <c r="H99"/>
      <c r="I99"/>
      <c r="J99"/>
      <c r="K99"/>
      <c r="L99"/>
      <c r="M99"/>
      <c r="N99"/>
      <c r="O99"/>
      <c r="P99"/>
      <c r="Q99"/>
      <c r="R99"/>
      <c r="S99"/>
      <c r="T99"/>
      <c r="U99"/>
      <c r="V99"/>
      <c r="W99"/>
      <c r="X99"/>
      <c r="Y99"/>
      <c r="Z99"/>
      <c r="AA99"/>
      <c r="AB99"/>
      <c r="AC99"/>
      <c r="AD99"/>
      <c r="AE99"/>
      <c r="AF99"/>
      <c r="AG99"/>
      <c r="AH99"/>
      <c r="AI99"/>
    </row>
    <row r="100" spans="1:35" s="33" customFormat="1" ht="15">
      <c r="A100" s="178"/>
      <c r="B100" s="166"/>
      <c r="C100" s="125"/>
      <c r="D100" s="125"/>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
      <c r="A101" s="178"/>
      <c r="B101" s="166"/>
      <c r="C101" s="125"/>
      <c r="D101" s="125"/>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
      <c r="A102" s="178"/>
      <c r="B102" s="166"/>
      <c r="C102" s="125"/>
      <c r="D102" s="125"/>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
      <c r="A103" s="178"/>
      <c r="B103" s="166"/>
      <c r="C103" s="125"/>
      <c r="D103" s="125"/>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
      <c r="A104" s="178"/>
      <c r="B104" s="166"/>
      <c r="C104" s="125"/>
      <c r="D104" s="125"/>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
      <c r="A105" s="178"/>
      <c r="B105" s="166"/>
      <c r="C105" s="125"/>
      <c r="D105" s="125"/>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
      <c r="A106" s="178"/>
      <c r="B106" s="166"/>
      <c r="C106" s="125"/>
      <c r="D106" s="125"/>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
      <c r="A107" s="178"/>
      <c r="B107" s="166"/>
      <c r="C107" s="125"/>
      <c r="D107" s="125"/>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
      <c r="A108" s="178"/>
      <c r="B108" s="166"/>
      <c r="C108" s="125"/>
      <c r="D108" s="125"/>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
      <c r="A109" s="178"/>
      <c r="B109" s="166"/>
      <c r="C109" s="125"/>
      <c r="D109" s="125"/>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
      <c r="A110" s="178"/>
      <c r="B110" s="166"/>
      <c r="C110" s="125"/>
      <c r="D110" s="125"/>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
      <c r="A111" s="178"/>
      <c r="B111" s="166"/>
      <c r="C111" s="125"/>
      <c r="D111" s="125"/>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
      <c r="A112" s="178"/>
      <c r="B112" s="166"/>
      <c r="C112" s="125"/>
      <c r="D112" s="125"/>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
      <c r="A113" s="178"/>
      <c r="B113" s="166"/>
      <c r="C113" s="125"/>
      <c r="D113" s="125"/>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
      <c r="A114" s="178"/>
      <c r="B114" s="166"/>
      <c r="C114" s="125"/>
      <c r="D114" s="125"/>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
      <c r="A115" s="178"/>
      <c r="B115" s="166"/>
      <c r="C115" s="125"/>
      <c r="D115" s="125"/>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
      <c r="A116" s="178"/>
      <c r="B116" s="166"/>
      <c r="C116" s="125"/>
      <c r="D116" s="125"/>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
      <c r="A117" s="178"/>
      <c r="B117" s="166"/>
      <c r="C117" s="125"/>
      <c r="D117" s="125"/>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
      <c r="A118" s="178"/>
      <c r="B118" s="166"/>
      <c r="C118" s="125"/>
      <c r="D118" s="125"/>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
      <c r="A119" s="178"/>
      <c r="B119" s="166"/>
      <c r="C119" s="125"/>
      <c r="D119" s="125"/>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
      <c r="A120" s="178"/>
      <c r="B120" s="166"/>
      <c r="C120" s="125"/>
      <c r="D120" s="125"/>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
      <c r="A121" s="178"/>
      <c r="B121" s="166"/>
      <c r="C121" s="125"/>
      <c r="D121" s="125"/>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
      <c r="A122" s="178"/>
      <c r="B122" s="166"/>
      <c r="C122" s="125"/>
      <c r="D122" s="125"/>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
      <c r="A123" s="178"/>
      <c r="B123" s="166"/>
      <c r="C123" s="125"/>
      <c r="D123" s="125"/>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
      <c r="A124" s="178"/>
      <c r="B124" s="166"/>
      <c r="C124" s="125"/>
      <c r="D124" s="125"/>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
      <c r="A125" s="178"/>
      <c r="B125" s="166"/>
      <c r="C125" s="125"/>
      <c r="D125" s="125"/>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
      <c r="A126" s="178"/>
      <c r="B126" s="166"/>
      <c r="C126" s="125"/>
      <c r="D126" s="125"/>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
      <c r="A127" s="178"/>
      <c r="B127" s="166"/>
      <c r="C127" s="125"/>
      <c r="D127" s="125"/>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
      <c r="A128" s="178"/>
      <c r="B128" s="166"/>
      <c r="C128" s="125"/>
      <c r="D128" s="125"/>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
      <c r="A129" s="178"/>
      <c r="B129" s="166"/>
      <c r="C129" s="125"/>
      <c r="D129" s="125"/>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
      <c r="A130" s="178"/>
      <c r="B130" s="166"/>
      <c r="C130" s="125"/>
      <c r="D130" s="125"/>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
      <c r="A131" s="178"/>
      <c r="B131" s="166"/>
      <c r="C131" s="125"/>
      <c r="D131" s="125"/>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
      <c r="A132" s="178"/>
      <c r="B132" s="166"/>
      <c r="C132" s="125"/>
      <c r="D132" s="125"/>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
      <c r="A133" s="178"/>
      <c r="B133" s="166"/>
      <c r="C133" s="125"/>
      <c r="D133" s="125"/>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
      <c r="A134" s="178"/>
      <c r="B134" s="166"/>
      <c r="C134" s="125"/>
      <c r="D134" s="125"/>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
      <c r="A135" s="178"/>
      <c r="B135" s="166"/>
      <c r="C135" s="125"/>
      <c r="D135" s="125"/>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
      <c r="A136" s="178"/>
      <c r="B136" s="166"/>
      <c r="C136" s="125"/>
      <c r="D136" s="125"/>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
      <c r="A137" s="178"/>
      <c r="B137" s="166"/>
      <c r="C137" s="125"/>
      <c r="D137" s="125"/>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
      <c r="A138" s="178"/>
      <c r="B138" s="166"/>
      <c r="C138" s="125"/>
      <c r="D138" s="125"/>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
      <c r="A139" s="178"/>
      <c r="B139" s="166"/>
      <c r="C139" s="125"/>
      <c r="D139" s="125"/>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
      <c r="A140" s="178"/>
      <c r="B140" s="166"/>
      <c r="C140" s="125"/>
      <c r="D140" s="125"/>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
      <c r="A141" s="178"/>
      <c r="B141" s="166"/>
      <c r="C141" s="125"/>
      <c r="D141" s="125"/>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
      <c r="A142" s="178"/>
      <c r="B142" s="166"/>
      <c r="C142" s="125"/>
      <c r="D142" s="125"/>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
      <c r="A143" s="178"/>
      <c r="B143" s="166"/>
      <c r="C143" s="125"/>
      <c r="D143" s="125"/>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
      <c r="A144" s="178"/>
      <c r="B144" s="166"/>
      <c r="C144" s="125"/>
      <c r="D144" s="125"/>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
      <c r="A145" s="178"/>
      <c r="B145" s="166"/>
      <c r="C145" s="125"/>
      <c r="D145" s="125"/>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
      <c r="A146" s="178"/>
      <c r="B146" s="166"/>
      <c r="C146" s="125"/>
      <c r="D146" s="125"/>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
      <c r="A147" s="178"/>
      <c r="B147" s="166"/>
      <c r="C147" s="125"/>
      <c r="D147" s="125"/>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
      <c r="A148" s="178"/>
      <c r="B148" s="166"/>
      <c r="C148" s="125"/>
      <c r="D148" s="125"/>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
      <c r="A149" s="178"/>
      <c r="B149" s="166"/>
      <c r="C149" s="125"/>
      <c r="D149" s="125"/>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
      <c r="A150" s="178"/>
      <c r="B150" s="166"/>
      <c r="C150" s="125"/>
      <c r="D150" s="125"/>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
      <c r="A151" s="178"/>
      <c r="B151" s="166"/>
      <c r="C151" s="125"/>
      <c r="D151" s="125"/>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
      <c r="A152" s="178"/>
      <c r="B152" s="166"/>
      <c r="C152" s="125"/>
      <c r="D152" s="125"/>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
      <c r="A153" s="178"/>
      <c r="B153" s="166"/>
      <c r="C153" s="125"/>
      <c r="D153" s="125"/>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
      <c r="A154" s="178"/>
      <c r="B154" s="166"/>
      <c r="C154" s="125"/>
      <c r="D154" s="125"/>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
      <c r="A155" s="178"/>
      <c r="B155" s="166"/>
      <c r="C155" s="125"/>
      <c r="D155" s="125"/>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
      <c r="A156" s="178"/>
      <c r="B156" s="166"/>
      <c r="C156" s="125"/>
      <c r="D156" s="125"/>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
      <c r="A157" s="178"/>
      <c r="B157" s="166"/>
      <c r="C157" s="125"/>
      <c r="D157" s="125"/>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
      <c r="A158" s="178"/>
      <c r="B158" s="166"/>
      <c r="C158" s="125"/>
      <c r="D158" s="125"/>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
      <c r="A159" s="178"/>
      <c r="B159" s="166"/>
      <c r="C159" s="125"/>
      <c r="D159" s="125"/>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
      <c r="A160" s="178"/>
      <c r="B160" s="166"/>
      <c r="C160" s="125"/>
      <c r="D160" s="125"/>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
      <c r="A161" s="178"/>
      <c r="B161" s="166"/>
      <c r="C161" s="125"/>
      <c r="D161" s="125"/>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
      <c r="A162" s="178"/>
      <c r="B162" s="166"/>
      <c r="C162" s="125"/>
      <c r="D162" s="125"/>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
      <c r="A163" s="178"/>
      <c r="B163" s="166"/>
      <c r="C163" s="125"/>
      <c r="D163" s="125"/>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
      <c r="A164" s="178"/>
      <c r="B164" s="166"/>
      <c r="C164" s="125"/>
      <c r="D164" s="125"/>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
      <c r="A165" s="178"/>
      <c r="B165" s="166"/>
      <c r="C165" s="125"/>
      <c r="D165" s="125"/>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
      <c r="A166" s="178"/>
      <c r="B166" s="166"/>
      <c r="C166" s="125"/>
      <c r="D166" s="125"/>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
      <c r="A167" s="178"/>
      <c r="B167" s="166"/>
      <c r="C167" s="125"/>
      <c r="D167" s="125"/>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
      <c r="A168" s="178"/>
      <c r="B168" s="166"/>
      <c r="C168" s="125"/>
      <c r="D168" s="125"/>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
      <c r="A169" s="178"/>
      <c r="B169" s="166"/>
      <c r="C169" s="125"/>
      <c r="D169" s="125"/>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
      <c r="A170" s="178"/>
      <c r="B170" s="166"/>
      <c r="C170" s="125"/>
      <c r="D170" s="125"/>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
      <c r="A171" s="178"/>
      <c r="B171" s="166"/>
      <c r="C171" s="125"/>
      <c r="D171" s="125"/>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
      <c r="A172" s="178"/>
      <c r="B172" s="166"/>
      <c r="C172" s="125"/>
      <c r="D172" s="125"/>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
      <c r="A173" s="178"/>
      <c r="B173" s="166"/>
      <c r="C173" s="125"/>
      <c r="D173" s="125"/>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
      <c r="A174" s="178"/>
      <c r="B174" s="166"/>
      <c r="C174" s="125"/>
      <c r="D174" s="125"/>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
      <c r="A175" s="178"/>
      <c r="B175" s="166"/>
      <c r="C175" s="125"/>
      <c r="D175" s="125"/>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
      <c r="A176" s="178"/>
      <c r="B176" s="166"/>
      <c r="C176" s="125"/>
      <c r="D176" s="125"/>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
      <c r="A177" s="178"/>
      <c r="B177" s="166"/>
      <c r="C177" s="125"/>
      <c r="D177" s="125"/>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
      <c r="A178" s="178"/>
      <c r="B178" s="166"/>
      <c r="C178" s="125"/>
      <c r="D178" s="125"/>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
      <c r="A179" s="178"/>
      <c r="B179" s="166"/>
      <c r="C179" s="125"/>
      <c r="D179" s="125"/>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
      <c r="A180" s="178"/>
      <c r="B180" s="166"/>
      <c r="C180" s="125"/>
      <c r="D180" s="125"/>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
      <c r="A181" s="178"/>
      <c r="B181" s="166"/>
      <c r="C181" s="125"/>
      <c r="D181" s="125"/>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
      <c r="A182" s="178"/>
      <c r="B182" s="166"/>
      <c r="C182" s="125"/>
      <c r="D182" s="125"/>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
      <c r="A183" s="178"/>
      <c r="B183" s="166"/>
      <c r="C183" s="125"/>
      <c r="D183" s="125"/>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
      <c r="A184" s="178"/>
      <c r="B184" s="166"/>
      <c r="C184" s="125"/>
      <c r="D184" s="125"/>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
      <c r="A185" s="178"/>
      <c r="B185" s="166"/>
      <c r="C185" s="125"/>
      <c r="D185" s="125"/>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
      <c r="A186" s="178"/>
      <c r="B186" s="166"/>
      <c r="C186" s="125"/>
      <c r="D186" s="125"/>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
      <c r="A187" s="178"/>
      <c r="B187" s="166"/>
      <c r="C187" s="125"/>
      <c r="D187" s="125"/>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
      <c r="A188" s="178"/>
      <c r="B188" s="166"/>
      <c r="C188" s="125"/>
      <c r="D188" s="125"/>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
      <c r="A189" s="178"/>
      <c r="B189" s="166"/>
      <c r="C189" s="125"/>
      <c r="D189" s="125"/>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
      <c r="A190" s="178"/>
      <c r="B190" s="166"/>
      <c r="C190" s="125"/>
      <c r="D190" s="125"/>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
      <c r="A191" s="178"/>
      <c r="B191" s="166"/>
      <c r="C191" s="125"/>
      <c r="D191" s="125"/>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
      <c r="A192" s="178"/>
      <c r="B192" s="166"/>
      <c r="C192" s="125"/>
      <c r="D192" s="125"/>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
      <c r="A193" s="178"/>
      <c r="B193" s="166"/>
      <c r="C193" s="125"/>
      <c r="D193" s="125"/>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
      <c r="A194" s="178"/>
      <c r="B194" s="166"/>
      <c r="C194" s="125"/>
      <c r="D194" s="125"/>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
      <c r="A195" s="178"/>
      <c r="B195" s="166"/>
      <c r="C195" s="125"/>
      <c r="D195" s="125"/>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
      <c r="A196" s="178"/>
      <c r="B196" s="166"/>
      <c r="C196" s="125"/>
      <c r="D196" s="125"/>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
      <c r="A197" s="178"/>
      <c r="B197" s="166"/>
      <c r="C197" s="125"/>
      <c r="D197" s="125"/>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
      <c r="A198" s="178"/>
      <c r="B198" s="166"/>
      <c r="C198" s="125"/>
      <c r="D198" s="125"/>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
      <c r="A199" s="178"/>
      <c r="B199" s="166"/>
      <c r="C199" s="125"/>
      <c r="D199" s="125"/>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
      <c r="A200" s="178"/>
      <c r="B200" s="166"/>
      <c r="C200" s="125"/>
      <c r="D200" s="125"/>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
      <c r="A201" s="178"/>
      <c r="B201" s="166"/>
      <c r="C201" s="125"/>
      <c r="D201" s="125"/>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
      <c r="A202" s="178"/>
      <c r="B202" s="166"/>
      <c r="C202" s="125"/>
      <c r="D202" s="125"/>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
      <c r="A203" s="178"/>
      <c r="B203" s="166"/>
      <c r="C203" s="125"/>
      <c r="D203" s="125"/>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
      <c r="A204" s="178"/>
      <c r="B204" s="166"/>
      <c r="C204" s="125"/>
      <c r="D204" s="125"/>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
      <c r="A205" s="178"/>
      <c r="B205" s="166"/>
      <c r="C205" s="125"/>
      <c r="D205" s="125"/>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
      <c r="A206" s="178"/>
      <c r="B206" s="166"/>
      <c r="C206" s="125"/>
      <c r="D206" s="125"/>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
      <c r="A207" s="178"/>
      <c r="B207" s="166"/>
      <c r="C207" s="125"/>
      <c r="D207" s="125"/>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
      <c r="A208" s="178"/>
      <c r="B208" s="166"/>
      <c r="C208" s="125"/>
      <c r="D208" s="125"/>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
      <c r="A209" s="178"/>
      <c r="B209" s="166"/>
      <c r="C209" s="125"/>
      <c r="D209" s="125"/>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
      <c r="A210" s="178"/>
      <c r="B210" s="166"/>
      <c r="C210" s="125"/>
      <c r="D210" s="125"/>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
      <c r="A211" s="178"/>
      <c r="B211" s="166"/>
      <c r="C211" s="125"/>
      <c r="D211" s="125"/>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
      <c r="A212" s="178"/>
      <c r="B212" s="166"/>
      <c r="C212" s="125"/>
      <c r="D212" s="125"/>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
      <c r="A213" s="178"/>
      <c r="B213" s="166"/>
      <c r="C213" s="125"/>
      <c r="D213" s="125"/>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
      <c r="A214" s="178"/>
      <c r="B214" s="166"/>
      <c r="C214" s="125"/>
      <c r="D214" s="125"/>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
      <c r="A215" s="178"/>
      <c r="B215" s="166"/>
      <c r="C215" s="125"/>
      <c r="D215" s="125"/>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
      <c r="A216" s="178"/>
      <c r="B216" s="166"/>
      <c r="C216" s="125"/>
      <c r="D216" s="125"/>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
      <c r="A217" s="178"/>
      <c r="B217" s="166"/>
      <c r="C217" s="125"/>
      <c r="D217" s="125"/>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
      <c r="A218" s="178"/>
      <c r="B218" s="166"/>
      <c r="C218" s="125"/>
      <c r="D218" s="125"/>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
      <c r="A219" s="178"/>
      <c r="B219" s="166"/>
      <c r="C219" s="125"/>
      <c r="D219" s="125"/>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
      <c r="A220" s="178"/>
      <c r="B220" s="166"/>
      <c r="C220" s="125"/>
      <c r="D220" s="125"/>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
      <c r="A221" s="178"/>
      <c r="B221" s="166"/>
      <c r="C221" s="125"/>
      <c r="D221" s="125"/>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
      <c r="A222" s="178"/>
      <c r="B222" s="166"/>
      <c r="C222" s="125"/>
      <c r="D222" s="125"/>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
      <c r="A223" s="178"/>
      <c r="B223" s="166"/>
      <c r="C223" s="125"/>
      <c r="D223" s="125"/>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
      <c r="A224" s="178"/>
      <c r="B224" s="166"/>
      <c r="C224" s="125"/>
      <c r="D224" s="125"/>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
      <c r="A225" s="178"/>
      <c r="B225" s="166"/>
      <c r="C225" s="125"/>
      <c r="D225" s="125"/>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
      <c r="A226" s="178"/>
      <c r="B226" s="166"/>
      <c r="C226" s="125"/>
      <c r="D226" s="125"/>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
      <c r="A227" s="178"/>
      <c r="B227" s="166"/>
      <c r="C227" s="125"/>
      <c r="D227" s="125"/>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
      <c r="A228" s="178"/>
      <c r="B228" s="166"/>
      <c r="C228" s="125"/>
      <c r="D228" s="125"/>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
      <c r="A229" s="178"/>
      <c r="B229" s="166"/>
      <c r="C229" s="125"/>
      <c r="D229" s="125"/>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
      <c r="A230" s="178"/>
      <c r="B230" s="166"/>
      <c r="C230" s="125"/>
      <c r="D230" s="125"/>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
      <c r="A231" s="178"/>
      <c r="B231" s="166"/>
      <c r="C231" s="125"/>
      <c r="D231" s="125"/>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
      <c r="A232" s="178"/>
      <c r="B232" s="166"/>
      <c r="C232" s="125"/>
      <c r="D232" s="125"/>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
      <c r="A233" s="178"/>
      <c r="B233" s="166"/>
      <c r="C233" s="125"/>
      <c r="D233" s="125"/>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
      <c r="A234" s="178"/>
      <c r="B234" s="166"/>
      <c r="C234" s="125"/>
      <c r="D234" s="125"/>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
      <c r="A235" s="178"/>
      <c r="B235" s="166"/>
      <c r="C235" s="125"/>
      <c r="D235" s="125"/>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
      <c r="A236" s="178"/>
      <c r="B236" s="166"/>
      <c r="C236" s="125"/>
      <c r="D236" s="125"/>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
      <c r="A237" s="178"/>
      <c r="B237" s="166"/>
      <c r="C237" s="125"/>
      <c r="D237" s="125"/>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
      <c r="A238" s="178"/>
      <c r="B238" s="166"/>
      <c r="C238" s="125"/>
      <c r="D238" s="125"/>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
      <c r="A239" s="178"/>
      <c r="B239" s="166"/>
      <c r="C239" s="125"/>
      <c r="D239" s="125"/>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
      <c r="A240" s="178"/>
      <c r="B240" s="166"/>
      <c r="C240" s="125"/>
      <c r="D240" s="125"/>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
      <c r="A241" s="178"/>
      <c r="B241" s="166"/>
      <c r="C241" s="125"/>
      <c r="D241" s="125"/>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
      <c r="A242" s="178"/>
      <c r="B242" s="166"/>
      <c r="C242" s="125"/>
      <c r="D242" s="125"/>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
      <c r="A243" s="178"/>
      <c r="B243" s="166"/>
      <c r="C243" s="125"/>
      <c r="D243" s="125"/>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
      <c r="A244" s="178"/>
      <c r="B244" s="166"/>
      <c r="C244" s="125"/>
      <c r="D244" s="125"/>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
      <c r="A245" s="178"/>
      <c r="B245" s="166"/>
      <c r="C245" s="125"/>
      <c r="D245" s="125"/>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
      <c r="A246" s="178"/>
      <c r="B246" s="166"/>
      <c r="C246" s="125"/>
      <c r="D246" s="125"/>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
      <c r="A247" s="178"/>
      <c r="B247" s="166"/>
      <c r="C247" s="125"/>
      <c r="D247" s="125"/>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
      <c r="A248" s="178"/>
      <c r="B248" s="166"/>
      <c r="C248" s="125"/>
      <c r="D248" s="125"/>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
      <c r="A249" s="178"/>
      <c r="B249" s="166"/>
      <c r="C249" s="125"/>
      <c r="D249" s="125"/>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
      <c r="A250" s="178"/>
      <c r="B250" s="166"/>
      <c r="C250" s="125"/>
      <c r="D250" s="125"/>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
      <c r="A251" s="178"/>
      <c r="B251" s="166"/>
      <c r="C251" s="125"/>
      <c r="D251" s="125"/>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
      <c r="A252" s="178"/>
      <c r="B252" s="166"/>
      <c r="C252" s="125"/>
      <c r="D252" s="125"/>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
      <c r="A253" s="178"/>
      <c r="B253" s="166"/>
      <c r="C253" s="125"/>
      <c r="D253" s="125"/>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
      <c r="A254" s="178"/>
      <c r="B254" s="166"/>
      <c r="C254" s="125"/>
      <c r="D254" s="125"/>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
      <c r="A255" s="178"/>
      <c r="B255" s="166"/>
      <c r="C255" s="125"/>
      <c r="D255" s="125"/>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
      <c r="A256" s="178"/>
      <c r="B256" s="166"/>
      <c r="C256" s="125"/>
      <c r="D256" s="125"/>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
      <c r="A257" s="178"/>
      <c r="B257" s="166"/>
      <c r="C257" s="125"/>
      <c r="D257" s="125"/>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
      <c r="A258" s="178"/>
      <c r="B258" s="166"/>
      <c r="C258" s="125"/>
      <c r="D258" s="125"/>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
      <c r="A259" s="178"/>
      <c r="B259" s="166"/>
      <c r="C259" s="125"/>
      <c r="D259" s="125"/>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
      <c r="A260" s="178"/>
      <c r="B260" s="166"/>
      <c r="C260" s="125"/>
      <c r="D260" s="125"/>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
      <c r="A261" s="178"/>
      <c r="B261" s="166"/>
      <c r="C261" s="125"/>
      <c r="D261" s="125"/>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
      <c r="A262" s="178"/>
      <c r="B262" s="166"/>
      <c r="C262" s="125"/>
      <c r="D262" s="125"/>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
      <c r="A263" s="178"/>
      <c r="B263" s="166"/>
      <c r="C263" s="125"/>
      <c r="D263" s="125"/>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
      <c r="A264" s="178"/>
      <c r="B264" s="166"/>
      <c r="C264" s="125"/>
      <c r="D264" s="125"/>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
      <c r="A265" s="178"/>
      <c r="B265" s="166"/>
      <c r="C265" s="125"/>
      <c r="D265" s="125"/>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
      <c r="A266" s="178"/>
      <c r="B266" s="166"/>
      <c r="C266" s="125"/>
      <c r="D266" s="125"/>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
      <c r="A267" s="178"/>
      <c r="B267" s="166"/>
      <c r="C267" s="125"/>
      <c r="D267" s="125"/>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
      <c r="A268" s="178"/>
      <c r="B268" s="166"/>
      <c r="C268" s="125"/>
      <c r="D268" s="125"/>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
      <c r="A269" s="178"/>
      <c r="B269" s="166"/>
      <c r="C269" s="125"/>
      <c r="D269" s="125"/>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
      <c r="A270" s="178"/>
      <c r="B270" s="166"/>
      <c r="C270" s="125"/>
      <c r="D270" s="125"/>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
      <c r="A271" s="178"/>
      <c r="B271" s="166"/>
      <c r="C271" s="125"/>
      <c r="D271" s="125"/>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
      <c r="A272" s="178"/>
      <c r="B272" s="166"/>
      <c r="C272" s="125"/>
      <c r="D272" s="125"/>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
      <c r="A273" s="178"/>
      <c r="B273" s="166"/>
      <c r="C273" s="125"/>
      <c r="D273" s="125"/>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
      <c r="A274" s="178"/>
      <c r="B274" s="166"/>
      <c r="C274" s="125"/>
      <c r="D274" s="125"/>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
      <c r="A275" s="178"/>
      <c r="B275" s="166"/>
      <c r="C275" s="125"/>
      <c r="D275" s="125"/>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
      <c r="A276" s="178"/>
      <c r="B276" s="166"/>
      <c r="C276" s="125"/>
      <c r="D276" s="125"/>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
      <c r="A277" s="178"/>
      <c r="B277" s="166"/>
      <c r="C277" s="125"/>
      <c r="D277" s="125"/>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
      <c r="A278" s="178"/>
      <c r="B278" s="166"/>
      <c r="C278" s="125"/>
      <c r="D278" s="125"/>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
      <c r="A279" s="178"/>
      <c r="B279" s="166"/>
      <c r="C279" s="125"/>
      <c r="D279" s="125"/>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
      <c r="A280" s="178"/>
      <c r="B280" s="166"/>
      <c r="C280" s="125"/>
      <c r="D280" s="125"/>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
      <c r="A281" s="178"/>
      <c r="B281" s="166"/>
      <c r="C281" s="125"/>
      <c r="D281" s="125"/>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
      <c r="A282" s="178"/>
      <c r="B282" s="166"/>
      <c r="C282" s="125"/>
      <c r="D282" s="125"/>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
      <c r="A283" s="178"/>
      <c r="B283" s="166"/>
      <c r="C283" s="125"/>
      <c r="D283" s="125"/>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
      <c r="A284" s="178"/>
      <c r="B284" s="166"/>
      <c r="C284" s="125"/>
      <c r="D284" s="125"/>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
      <c r="A285" s="178"/>
      <c r="B285" s="166"/>
      <c r="C285" s="125"/>
      <c r="D285" s="125"/>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
      <c r="A286" s="178"/>
      <c r="B286" s="166"/>
      <c r="C286" s="125"/>
      <c r="D286" s="125"/>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
      <c r="A287" s="178"/>
      <c r="B287" s="166"/>
      <c r="C287" s="125"/>
      <c r="D287" s="125"/>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
      <c r="A288" s="178"/>
      <c r="B288" s="166"/>
      <c r="C288" s="125"/>
      <c r="D288" s="125"/>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
      <c r="A289" s="178"/>
      <c r="B289" s="166"/>
      <c r="C289" s="125"/>
      <c r="D289" s="125"/>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
      <c r="A290" s="178"/>
      <c r="B290" s="166"/>
      <c r="C290" s="125"/>
      <c r="D290" s="125"/>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
      <c r="A291" s="178"/>
      <c r="B291" s="166"/>
      <c r="C291" s="125"/>
      <c r="D291" s="125"/>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
      <c r="A292" s="178"/>
      <c r="B292" s="166"/>
      <c r="C292" s="125"/>
      <c r="D292" s="125"/>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
      <c r="A293" s="178"/>
      <c r="B293" s="166"/>
      <c r="C293" s="125"/>
      <c r="D293" s="125"/>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
      <c r="A294" s="178"/>
      <c r="B294" s="166"/>
      <c r="C294" s="125"/>
      <c r="D294" s="125"/>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
      <c r="A295" s="178"/>
      <c r="B295" s="166"/>
      <c r="C295" s="125"/>
      <c r="D295" s="125"/>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
      <c r="A296" s="178"/>
      <c r="B296" s="166"/>
      <c r="C296" s="125"/>
      <c r="D296" s="125"/>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
      <c r="A297" s="178"/>
      <c r="B297" s="166"/>
      <c r="C297" s="125"/>
      <c r="D297" s="125"/>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
      <c r="A298" s="178"/>
      <c r="B298" s="166"/>
      <c r="C298" s="125"/>
      <c r="D298" s="125"/>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
      <c r="A299" s="178"/>
      <c r="B299" s="166"/>
      <c r="C299" s="125"/>
      <c r="D299" s="125"/>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
      <c r="A300" s="178"/>
      <c r="B300" s="166"/>
      <c r="C300" s="125"/>
      <c r="D300" s="125"/>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
      <c r="A301" s="178"/>
      <c r="B301" s="166"/>
      <c r="C301" s="125"/>
      <c r="D301" s="125"/>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
      <c r="A302" s="178"/>
      <c r="B302" s="166"/>
      <c r="C302" s="125"/>
      <c r="D302" s="125"/>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
      <c r="A303" s="178"/>
      <c r="B303" s="166"/>
      <c r="C303" s="125"/>
      <c r="D303" s="125"/>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
      <c r="A304" s="178"/>
      <c r="B304" s="166"/>
      <c r="C304" s="125"/>
      <c r="D304" s="125"/>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
      <c r="A305" s="178"/>
      <c r="B305" s="166"/>
      <c r="C305" s="125"/>
      <c r="D305" s="125"/>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
      <c r="A306" s="178"/>
      <c r="B306" s="166"/>
      <c r="C306" s="125"/>
      <c r="D306" s="125"/>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
      <c r="A307" s="178"/>
      <c r="B307" s="166"/>
      <c r="C307" s="125"/>
      <c r="D307" s="125"/>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
      <c r="A308" s="178"/>
      <c r="B308" s="166"/>
      <c r="C308" s="125"/>
      <c r="D308" s="125"/>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
      <c r="A309" s="178"/>
      <c r="B309" s="166"/>
      <c r="C309" s="125"/>
      <c r="D309" s="125"/>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
      <c r="A310" s="178"/>
      <c r="B310" s="166"/>
      <c r="C310" s="125"/>
      <c r="D310" s="125"/>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
      <c r="A311" s="178"/>
      <c r="B311" s="166"/>
      <c r="C311" s="125"/>
      <c r="D311" s="125"/>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
      <c r="A312" s="178"/>
      <c r="B312" s="166"/>
      <c r="C312" s="125"/>
      <c r="D312" s="125"/>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
      <c r="A313" s="178"/>
      <c r="B313" s="166"/>
      <c r="C313" s="125"/>
      <c r="D313" s="125"/>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
      <c r="A314" s="178"/>
      <c r="B314" s="166"/>
      <c r="C314" s="125"/>
      <c r="D314" s="125"/>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
      <c r="A315" s="178"/>
      <c r="B315" s="166"/>
      <c r="C315" s="125"/>
      <c r="D315" s="125"/>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
      <c r="A316" s="178"/>
      <c r="B316" s="166"/>
      <c r="C316" s="125"/>
      <c r="D316" s="125"/>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
      <c r="A317" s="178"/>
      <c r="B317" s="166"/>
      <c r="C317" s="125"/>
      <c r="D317" s="125"/>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
      <c r="A318" s="178"/>
      <c r="B318" s="166"/>
      <c r="C318" s="125"/>
      <c r="D318" s="125"/>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
      <c r="A319" s="178"/>
      <c r="B319" s="166"/>
      <c r="C319" s="125"/>
      <c r="D319" s="125"/>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
      <c r="A320" s="178"/>
      <c r="B320" s="166"/>
      <c r="C320" s="125"/>
      <c r="D320" s="125"/>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
      <c r="A321" s="178"/>
      <c r="B321" s="166"/>
      <c r="C321" s="125"/>
      <c r="D321" s="125"/>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
      <c r="A322" s="178"/>
      <c r="B322" s="166"/>
      <c r="C322" s="125"/>
      <c r="D322" s="125"/>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
      <c r="A323" s="178"/>
      <c r="B323" s="166"/>
      <c r="C323" s="125"/>
      <c r="D323" s="125"/>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
      <c r="A324" s="178"/>
      <c r="B324" s="166"/>
      <c r="C324" s="125"/>
      <c r="D324" s="125"/>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
      <c r="A325" s="178"/>
      <c r="B325" s="166"/>
      <c r="C325" s="125"/>
      <c r="D325" s="125"/>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
      <c r="A326" s="178"/>
      <c r="B326" s="166"/>
      <c r="C326" s="125"/>
      <c r="D326" s="125"/>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
      <c r="A327" s="178"/>
      <c r="B327" s="166"/>
      <c r="C327" s="125"/>
      <c r="D327" s="125"/>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
      <c r="A328" s="178"/>
      <c r="B328" s="166"/>
      <c r="C328" s="125"/>
      <c r="D328" s="125"/>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
      <c r="A329" s="178"/>
      <c r="B329" s="166"/>
      <c r="C329" s="125"/>
      <c r="D329" s="125"/>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
      <c r="A330" s="178"/>
      <c r="B330" s="166"/>
      <c r="C330" s="125"/>
      <c r="D330" s="125"/>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
      <c r="A331" s="178"/>
      <c r="B331" s="166"/>
      <c r="C331" s="125"/>
      <c r="D331" s="125"/>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
      <c r="A332" s="178"/>
      <c r="B332" s="166"/>
      <c r="C332" s="125"/>
      <c r="D332" s="125"/>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
      <c r="A333" s="178"/>
      <c r="B333" s="166"/>
      <c r="C333" s="125"/>
      <c r="D333" s="125"/>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
      <c r="A334" s="178"/>
      <c r="B334" s="166"/>
      <c r="C334" s="125"/>
      <c r="D334" s="125"/>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
      <c r="A335" s="178"/>
      <c r="B335" s="166"/>
      <c r="C335" s="125"/>
      <c r="D335" s="125"/>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
      <c r="A336" s="178"/>
      <c r="B336" s="166"/>
      <c r="C336" s="125"/>
      <c r="D336" s="125"/>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
      <c r="A337" s="178"/>
      <c r="B337" s="166"/>
      <c r="C337" s="125"/>
      <c r="D337" s="125"/>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
      <c r="A338" s="178"/>
      <c r="B338" s="166"/>
      <c r="C338" s="125"/>
      <c r="D338" s="125"/>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
      <c r="A339" s="178"/>
      <c r="B339" s="166"/>
      <c r="C339" s="125"/>
      <c r="D339" s="125"/>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
      <c r="A340" s="178"/>
      <c r="B340" s="166"/>
      <c r="C340" s="125"/>
      <c r="D340" s="125"/>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
      <c r="A341" s="178"/>
      <c r="B341" s="166"/>
      <c r="C341" s="125"/>
      <c r="D341" s="125"/>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
      <c r="A342" s="178"/>
      <c r="B342" s="166"/>
      <c r="C342" s="125"/>
      <c r="D342" s="125"/>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
      <c r="A343" s="178"/>
      <c r="B343" s="166"/>
      <c r="C343" s="125"/>
      <c r="D343" s="125"/>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
      <c r="A344" s="178"/>
      <c r="B344" s="166"/>
      <c r="C344" s="125"/>
      <c r="D344" s="125"/>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
      <c r="A345" s="178"/>
      <c r="B345" s="166"/>
      <c r="C345" s="125"/>
      <c r="D345" s="125"/>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
      <c r="A346" s="178"/>
      <c r="B346" s="166"/>
      <c r="C346" s="125"/>
      <c r="D346" s="125"/>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
      <c r="A347" s="178"/>
      <c r="B347" s="166"/>
      <c r="C347" s="125"/>
      <c r="D347" s="125"/>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
      <c r="A348" s="178"/>
      <c r="B348" s="166"/>
      <c r="C348" s="125"/>
      <c r="D348" s="125"/>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
      <c r="A349" s="178"/>
      <c r="B349" s="166"/>
      <c r="C349" s="125"/>
      <c r="D349" s="125"/>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
      <c r="A350" s="178"/>
      <c r="B350" s="166"/>
      <c r="C350" s="125"/>
      <c r="D350" s="125"/>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
      <c r="A351" s="178"/>
      <c r="B351" s="166"/>
      <c r="C351" s="125"/>
      <c r="D351" s="125"/>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
      <c r="A352" s="178"/>
      <c r="B352" s="166"/>
      <c r="C352" s="125"/>
      <c r="D352" s="125"/>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
      <c r="A353" s="178"/>
      <c r="B353" s="166"/>
      <c r="C353" s="125"/>
      <c r="D353" s="125"/>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
      <c r="A354" s="178"/>
      <c r="B354" s="166"/>
      <c r="C354" s="125"/>
      <c r="D354" s="125"/>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
      <c r="A355" s="178"/>
      <c r="B355" s="166"/>
      <c r="C355" s="125"/>
      <c r="D355" s="125"/>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
      <c r="A356" s="178"/>
      <c r="B356" s="166"/>
      <c r="C356" s="125"/>
      <c r="D356" s="125"/>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
      <c r="A357" s="178"/>
      <c r="B357" s="166"/>
      <c r="C357" s="125"/>
      <c r="D357" s="125"/>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
      <c r="A358" s="178"/>
      <c r="B358" s="166"/>
      <c r="C358" s="125"/>
      <c r="D358" s="125"/>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
      <c r="A359" s="178"/>
      <c r="B359" s="166"/>
      <c r="C359" s="125"/>
      <c r="D359" s="125"/>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
      <c r="A360" s="178"/>
      <c r="B360" s="166"/>
      <c r="C360" s="125"/>
      <c r="D360" s="125"/>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
      <c r="A361" s="178"/>
      <c r="B361" s="166"/>
      <c r="C361" s="125"/>
      <c r="D361" s="125"/>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
      <c r="A362" s="178"/>
      <c r="B362" s="166"/>
      <c r="C362" s="125"/>
      <c r="D362" s="125"/>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
      <c r="A363" s="178"/>
      <c r="B363" s="166"/>
      <c r="C363" s="125"/>
      <c r="D363" s="125"/>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
      <c r="A364" s="178"/>
      <c r="B364" s="166"/>
      <c r="C364" s="125"/>
      <c r="D364" s="125"/>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
      <c r="A365" s="178"/>
      <c r="B365" s="166"/>
      <c r="C365" s="125"/>
      <c r="D365" s="125"/>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
      <c r="A366" s="178"/>
      <c r="B366" s="166"/>
      <c r="C366" s="125"/>
      <c r="D366" s="125"/>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
      <c r="A367" s="178"/>
      <c r="B367" s="166"/>
      <c r="C367" s="125"/>
      <c r="D367" s="125"/>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
      <c r="A368" s="178"/>
      <c r="B368" s="166"/>
      <c r="C368" s="125"/>
      <c r="D368" s="125"/>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
      <c r="A369" s="178"/>
      <c r="B369" s="166"/>
      <c r="C369" s="125"/>
      <c r="D369" s="125"/>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
      <c r="A370" s="178"/>
      <c r="B370" s="166"/>
      <c r="C370" s="125"/>
      <c r="D370" s="125"/>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
      <c r="A371" s="178"/>
      <c r="B371" s="166"/>
      <c r="C371" s="125"/>
      <c r="D371" s="125"/>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
      <c r="A372" s="178"/>
      <c r="B372" s="166"/>
      <c r="C372" s="125"/>
      <c r="D372" s="125"/>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
      <c r="A373" s="178"/>
      <c r="B373" s="166"/>
      <c r="C373" s="125"/>
      <c r="D373" s="125"/>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
      <c r="A374" s="178"/>
      <c r="B374" s="166"/>
      <c r="C374" s="125"/>
      <c r="D374" s="125"/>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
      <c r="A375" s="178"/>
      <c r="B375" s="166"/>
      <c r="C375" s="125"/>
      <c r="D375" s="125"/>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
      <c r="A376" s="178"/>
      <c r="B376" s="166"/>
      <c r="C376" s="125"/>
      <c r="D376" s="125"/>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
      <c r="A377" s="178"/>
      <c r="B377" s="166"/>
      <c r="C377" s="125"/>
      <c r="D377" s="125"/>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
      <c r="A378" s="178"/>
      <c r="B378" s="166"/>
      <c r="C378" s="125"/>
      <c r="D378" s="125"/>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
      <c r="A379" s="178"/>
      <c r="B379" s="166"/>
      <c r="C379" s="125"/>
      <c r="D379" s="125"/>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
      <c r="A380" s="178"/>
      <c r="B380" s="166"/>
      <c r="C380" s="125"/>
      <c r="D380" s="125"/>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
      <c r="A381" s="178"/>
      <c r="B381" s="166"/>
      <c r="C381" s="125"/>
      <c r="D381" s="125"/>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
      <c r="A382" s="178"/>
      <c r="B382" s="166"/>
      <c r="C382" s="125"/>
      <c r="D382" s="125"/>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
      <c r="A383" s="178"/>
      <c r="B383" s="166"/>
      <c r="C383" s="125"/>
      <c r="D383" s="125"/>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
      <c r="A384" s="178"/>
      <c r="B384" s="166"/>
      <c r="C384" s="125"/>
      <c r="D384" s="125"/>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
      <c r="A385" s="178"/>
      <c r="B385" s="166"/>
      <c r="C385" s="125"/>
      <c r="D385" s="125"/>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
      <c r="A386" s="178"/>
      <c r="B386" s="166"/>
      <c r="C386" s="125"/>
      <c r="D386" s="125"/>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
      <c r="A387" s="178"/>
      <c r="B387" s="166"/>
      <c r="C387" s="125"/>
      <c r="D387" s="125"/>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
      <c r="A388" s="178"/>
      <c r="B388" s="166"/>
      <c r="C388" s="125"/>
      <c r="D388" s="125"/>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
      <c r="A389" s="178"/>
      <c r="B389" s="166"/>
      <c r="C389" s="125"/>
      <c r="D389" s="125"/>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
      <c r="A390" s="178"/>
      <c r="B390" s="166"/>
      <c r="C390" s="125"/>
      <c r="D390" s="125"/>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
      <c r="A391" s="178"/>
      <c r="B391" s="166"/>
      <c r="C391" s="125"/>
      <c r="D391" s="125"/>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
      <c r="A392" s="178"/>
      <c r="B392" s="166"/>
      <c r="C392" s="125"/>
      <c r="D392" s="125"/>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
      <c r="A393" s="178"/>
      <c r="B393" s="166"/>
      <c r="C393" s="125"/>
      <c r="D393" s="125"/>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
      <c r="A394" s="178"/>
      <c r="B394" s="166"/>
      <c r="C394" s="125"/>
      <c r="D394" s="125"/>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
      <c r="A395" s="178"/>
      <c r="B395" s="166"/>
      <c r="C395" s="125"/>
      <c r="D395" s="125"/>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
      <c r="A396" s="178"/>
      <c r="B396" s="166"/>
      <c r="C396" s="125"/>
      <c r="D396" s="125"/>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
      <c r="A397" s="178"/>
      <c r="B397" s="166"/>
      <c r="C397" s="125"/>
      <c r="D397" s="125"/>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
      <c r="A398" s="178"/>
      <c r="B398" s="166"/>
      <c r="C398" s="125"/>
      <c r="D398" s="125"/>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
      <c r="A399" s="178"/>
      <c r="B399" s="166"/>
      <c r="C399" s="125"/>
      <c r="D399" s="125"/>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
      <c r="A400" s="178"/>
      <c r="B400" s="166"/>
      <c r="C400" s="125"/>
      <c r="D400" s="125"/>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
      <c r="A401" s="178"/>
      <c r="B401" s="166"/>
      <c r="C401" s="125"/>
      <c r="D401" s="125"/>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
      <c r="A402" s="178"/>
      <c r="B402" s="166"/>
      <c r="C402" s="125"/>
      <c r="D402" s="125"/>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
      <c r="A403" s="178"/>
      <c r="B403" s="166"/>
      <c r="C403" s="125"/>
      <c r="D403" s="125"/>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
      <c r="A404" s="178"/>
      <c r="B404" s="166"/>
      <c r="C404" s="125"/>
      <c r="D404" s="125"/>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
      <c r="A405" s="178"/>
      <c r="B405" s="166"/>
      <c r="C405" s="125"/>
      <c r="D405" s="125"/>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
      <c r="A406" s="178"/>
      <c r="B406" s="166"/>
      <c r="C406" s="125"/>
      <c r="D406" s="125"/>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
      <c r="A407" s="178"/>
      <c r="B407" s="166"/>
      <c r="C407" s="125"/>
      <c r="D407" s="125"/>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
      <c r="A408" s="178"/>
      <c r="B408" s="166"/>
      <c r="C408" s="125"/>
      <c r="D408" s="125"/>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
      <c r="A409" s="178"/>
      <c r="B409" s="166"/>
      <c r="C409" s="125"/>
      <c r="D409" s="125"/>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
      <c r="A410" s="178"/>
      <c r="B410" s="166"/>
      <c r="C410" s="125"/>
      <c r="D410" s="125"/>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
      <c r="A411" s="178"/>
      <c r="B411" s="166"/>
      <c r="C411" s="125"/>
      <c r="D411" s="125"/>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
      <c r="A412" s="178"/>
      <c r="B412" s="166"/>
      <c r="C412" s="125"/>
      <c r="D412" s="125"/>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
      <c r="A413" s="178"/>
      <c r="B413" s="166"/>
      <c r="C413" s="125"/>
      <c r="D413" s="125"/>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
      <c r="A414" s="178"/>
      <c r="B414" s="166"/>
      <c r="C414" s="125"/>
      <c r="D414" s="125"/>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
      <c r="A415" s="178"/>
      <c r="B415" s="166"/>
      <c r="C415" s="125"/>
      <c r="D415" s="125"/>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
      <c r="A416" s="178"/>
      <c r="B416" s="166"/>
      <c r="C416" s="125"/>
      <c r="D416" s="125"/>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
      <c r="A417" s="178"/>
      <c r="B417" s="166"/>
      <c r="C417" s="125"/>
      <c r="D417" s="125"/>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
      <c r="A418" s="178"/>
      <c r="B418" s="166"/>
      <c r="C418" s="125"/>
      <c r="D418" s="125"/>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
      <c r="A419" s="178"/>
      <c r="B419" s="166"/>
      <c r="C419" s="125"/>
      <c r="D419" s="125"/>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
      <c r="A420" s="178"/>
      <c r="B420" s="166"/>
      <c r="C420" s="125"/>
      <c r="D420" s="125"/>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
      <c r="A421" s="178"/>
      <c r="B421" s="166"/>
      <c r="C421" s="125"/>
      <c r="D421" s="125"/>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
      <c r="A422" s="178"/>
      <c r="B422" s="166"/>
      <c r="C422" s="125"/>
      <c r="D422" s="125"/>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
      <c r="A423" s="178"/>
      <c r="B423" s="166"/>
      <c r="C423" s="125"/>
      <c r="D423" s="125"/>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
      <c r="A424" s="178"/>
      <c r="B424" s="166"/>
      <c r="C424" s="125"/>
      <c r="D424" s="125"/>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
      <c r="A425" s="178"/>
      <c r="B425" s="166"/>
      <c r="C425" s="125"/>
      <c r="D425" s="125"/>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
      <c r="A426" s="178"/>
      <c r="B426" s="166"/>
      <c r="C426" s="125"/>
      <c r="D426" s="125"/>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
      <c r="A427" s="178"/>
      <c r="B427" s="166"/>
      <c r="C427" s="125"/>
      <c r="D427" s="125"/>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
      <c r="A428" s="178"/>
      <c r="B428" s="166"/>
      <c r="C428" s="125"/>
      <c r="D428" s="125"/>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
      <c r="A429" s="178"/>
      <c r="B429" s="166"/>
      <c r="C429" s="125"/>
      <c r="D429" s="125"/>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
      <c r="A430" s="178"/>
      <c r="B430" s="166"/>
      <c r="C430" s="125"/>
      <c r="D430" s="125"/>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
      <c r="A431" s="178"/>
      <c r="B431" s="166"/>
      <c r="C431" s="125"/>
      <c r="D431" s="125"/>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
      <c r="A432" s="178"/>
      <c r="B432" s="166"/>
      <c r="C432" s="125"/>
      <c r="D432" s="125"/>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
      <c r="A433" s="178"/>
      <c r="B433" s="166"/>
      <c r="C433" s="125"/>
      <c r="D433" s="125"/>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
      <c r="A434" s="178"/>
      <c r="B434" s="166"/>
      <c r="C434" s="125"/>
      <c r="D434" s="125"/>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
      <c r="A435" s="178"/>
      <c r="B435" s="166"/>
      <c r="C435" s="125"/>
      <c r="D435" s="125"/>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
      <c r="A436" s="178"/>
      <c r="B436" s="166"/>
      <c r="C436" s="125"/>
      <c r="D436" s="125"/>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
      <c r="A437" s="178"/>
      <c r="B437" s="166"/>
      <c r="C437" s="125"/>
      <c r="D437" s="125"/>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
      <c r="A438" s="178"/>
      <c r="B438" s="166"/>
      <c r="C438" s="125"/>
      <c r="D438" s="125"/>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
      <c r="A439" s="178"/>
      <c r="B439" s="166"/>
      <c r="C439" s="125"/>
      <c r="D439" s="125"/>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
      <c r="A440" s="178"/>
      <c r="B440" s="166"/>
      <c r="C440" s="125"/>
      <c r="D440" s="125"/>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
      <c r="A441" s="178"/>
      <c r="B441" s="166"/>
      <c r="C441" s="125"/>
      <c r="D441" s="125"/>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
      <c r="A442" s="178"/>
      <c r="B442" s="166"/>
      <c r="C442" s="125"/>
      <c r="D442" s="125"/>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
      <c r="A443" s="178"/>
      <c r="B443" s="166"/>
      <c r="C443" s="125"/>
      <c r="D443" s="125"/>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
      <c r="A444" s="178"/>
      <c r="B444" s="166"/>
      <c r="C444" s="125"/>
      <c r="D444" s="125"/>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
      <c r="A445" s="178"/>
      <c r="B445" s="166"/>
      <c r="C445" s="125"/>
      <c r="D445" s="125"/>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
      <c r="A446" s="178"/>
      <c r="B446" s="166"/>
      <c r="C446" s="125"/>
      <c r="D446" s="125"/>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
      <c r="A447" s="178"/>
      <c r="B447" s="166"/>
      <c r="C447" s="125"/>
      <c r="D447" s="125"/>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
      <c r="A448" s="178"/>
      <c r="B448" s="166"/>
      <c r="C448" s="125"/>
      <c r="D448" s="125"/>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
      <c r="A449" s="178"/>
      <c r="B449" s="166"/>
      <c r="C449" s="125"/>
      <c r="D449" s="125"/>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
      <c r="A450" s="178"/>
      <c r="B450" s="166"/>
      <c r="C450" s="125"/>
      <c r="D450" s="125"/>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
      <c r="A451" s="178"/>
      <c r="B451" s="166"/>
      <c r="C451" s="125"/>
      <c r="D451" s="125"/>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
      <c r="A452" s="178"/>
      <c r="B452" s="166"/>
      <c r="C452" s="125"/>
      <c r="D452" s="125"/>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
      <c r="A453" s="178"/>
      <c r="B453" s="166"/>
      <c r="C453" s="125"/>
      <c r="D453" s="125"/>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
      <c r="A454" s="178"/>
      <c r="B454" s="166"/>
      <c r="C454" s="125"/>
      <c r="D454" s="125"/>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
      <c r="A455" s="178"/>
      <c r="B455" s="166"/>
      <c r="C455" s="125"/>
      <c r="D455" s="125"/>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
      <c r="A456" s="178"/>
      <c r="B456" s="166"/>
      <c r="C456" s="125"/>
      <c r="D456" s="125"/>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
      <c r="A457" s="178"/>
      <c r="B457" s="166"/>
      <c r="C457" s="125"/>
      <c r="D457" s="125"/>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
      <c r="A458" s="178"/>
      <c r="B458" s="166"/>
      <c r="C458" s="125"/>
      <c r="D458" s="125"/>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
      <c r="A459" s="178"/>
      <c r="B459" s="166"/>
      <c r="C459" s="125"/>
      <c r="D459" s="125"/>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
      <c r="A460" s="178"/>
      <c r="B460" s="166"/>
      <c r="C460" s="125"/>
      <c r="D460" s="125"/>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
      <c r="A461" s="178"/>
      <c r="B461" s="166"/>
      <c r="C461" s="125"/>
      <c r="D461" s="125"/>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
      <c r="A462" s="178"/>
      <c r="B462" s="166"/>
      <c r="C462" s="125"/>
      <c r="D462" s="125"/>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
      <c r="A463" s="178"/>
      <c r="B463" s="166"/>
      <c r="C463" s="125"/>
      <c r="D463" s="125"/>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
      <c r="A464" s="178"/>
      <c r="B464" s="166"/>
      <c r="C464" s="125"/>
      <c r="D464" s="125"/>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
      <c r="A465" s="178"/>
      <c r="B465" s="166"/>
      <c r="C465" s="125"/>
      <c r="D465" s="125"/>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
      <c r="A466" s="178"/>
      <c r="B466" s="166"/>
      <c r="C466" s="125"/>
      <c r="D466" s="125"/>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
      <c r="A467" s="178"/>
      <c r="B467" s="166"/>
      <c r="C467" s="125"/>
      <c r="D467" s="125"/>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
      <c r="A468" s="178"/>
      <c r="B468" s="166"/>
      <c r="C468" s="125"/>
      <c r="D468" s="125"/>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
      <c r="A469" s="178"/>
      <c r="B469" s="166"/>
      <c r="C469" s="125"/>
      <c r="D469" s="125"/>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
      <c r="A470" s="178"/>
      <c r="B470" s="166"/>
      <c r="C470" s="125"/>
      <c r="D470" s="125"/>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
      <c r="A471" s="178"/>
      <c r="B471" s="166"/>
      <c r="C471" s="125"/>
      <c r="D471" s="125"/>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
      <c r="A472" s="178"/>
      <c r="B472" s="166"/>
      <c r="C472" s="125"/>
      <c r="D472" s="125"/>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
      <c r="A473" s="178"/>
      <c r="B473" s="166"/>
      <c r="C473" s="125"/>
      <c r="D473" s="125"/>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
      <c r="A474" s="178"/>
      <c r="B474" s="166"/>
      <c r="C474" s="125"/>
      <c r="D474" s="125"/>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
      <c r="A475" s="178"/>
      <c r="B475" s="166"/>
      <c r="C475" s="125"/>
      <c r="D475" s="125"/>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
      <c r="A476" s="178"/>
      <c r="B476" s="166"/>
      <c r="C476" s="125"/>
      <c r="D476" s="125"/>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
      <c r="A477" s="178"/>
      <c r="B477" s="166"/>
      <c r="C477" s="125"/>
      <c r="D477" s="125"/>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
      <c r="A478" s="178"/>
      <c r="B478" s="166"/>
      <c r="C478" s="125"/>
      <c r="D478" s="125"/>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
      <c r="A479" s="178"/>
      <c r="B479" s="166"/>
      <c r="C479" s="125"/>
      <c r="D479" s="125"/>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
      <c r="A480" s="178"/>
      <c r="B480" s="166"/>
      <c r="C480" s="125"/>
      <c r="D480" s="125"/>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
      <c r="A481" s="178"/>
      <c r="B481" s="166"/>
      <c r="C481" s="125"/>
      <c r="D481" s="125"/>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
      <c r="A482" s="178"/>
      <c r="B482" s="166"/>
      <c r="C482" s="125"/>
      <c r="D482" s="125"/>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
      <c r="A483" s="178"/>
      <c r="B483" s="166"/>
      <c r="C483" s="125"/>
      <c r="D483" s="125"/>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
      <c r="A484" s="178"/>
      <c r="B484" s="166"/>
      <c r="C484" s="125"/>
      <c r="D484" s="125"/>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
      <c r="A485" s="178"/>
      <c r="B485" s="166"/>
      <c r="C485" s="125"/>
      <c r="D485" s="125"/>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
      <c r="A486" s="178"/>
      <c r="B486" s="166"/>
      <c r="C486" s="125"/>
      <c r="D486" s="125"/>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
      <c r="A487" s="178"/>
      <c r="B487" s="166"/>
      <c r="C487" s="125"/>
      <c r="D487" s="125"/>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
      <c r="A488" s="178"/>
      <c r="B488" s="166"/>
      <c r="C488" s="125"/>
      <c r="D488" s="125"/>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
      <c r="A489" s="178"/>
      <c r="B489" s="166"/>
      <c r="C489" s="125"/>
      <c r="D489" s="125"/>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
      <c r="A490" s="178"/>
      <c r="B490" s="166"/>
      <c r="C490" s="125"/>
      <c r="D490" s="125"/>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
      <c r="A491" s="178"/>
      <c r="B491" s="166"/>
      <c r="C491" s="125"/>
      <c r="D491" s="125"/>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
      <c r="A492" s="178"/>
      <c r="B492" s="166"/>
      <c r="C492" s="125"/>
      <c r="D492" s="125"/>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
      <c r="A493" s="178"/>
      <c r="B493" s="166"/>
      <c r="C493" s="125"/>
      <c r="D493" s="125"/>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
      <c r="A494" s="178"/>
      <c r="B494" s="166"/>
      <c r="C494" s="125"/>
      <c r="D494" s="125"/>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
      <c r="A495" s="178"/>
      <c r="B495" s="166"/>
      <c r="C495" s="125"/>
      <c r="D495" s="125"/>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
      <c r="A496" s="178"/>
      <c r="B496" s="166"/>
      <c r="C496" s="125"/>
      <c r="D496" s="125"/>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
      <c r="A497" s="178"/>
      <c r="B497" s="166"/>
      <c r="C497" s="125"/>
      <c r="D497" s="125"/>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
      <c r="A498" s="178"/>
      <c r="B498" s="166"/>
      <c r="C498" s="125"/>
      <c r="D498" s="125"/>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
      <c r="A499" s="178"/>
      <c r="B499" s="166"/>
      <c r="C499" s="125"/>
      <c r="D499" s="125"/>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
      <c r="A500" s="178"/>
      <c r="B500" s="166"/>
      <c r="C500" s="125"/>
      <c r="D500" s="125"/>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
      <c r="A501" s="178"/>
      <c r="B501" s="166"/>
      <c r="C501" s="125"/>
      <c r="D501" s="125"/>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
      <c r="A502" s="178"/>
      <c r="B502" s="166"/>
      <c r="C502" s="125"/>
      <c r="D502" s="125"/>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
      <c r="A503" s="178"/>
      <c r="B503" s="166"/>
      <c r="C503" s="125"/>
      <c r="D503" s="125"/>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
      <c r="A504" s="178"/>
      <c r="B504" s="166"/>
      <c r="C504" s="125"/>
      <c r="D504" s="125"/>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
      <c r="A505" s="178"/>
      <c r="B505" s="166"/>
      <c r="C505" s="125"/>
      <c r="D505" s="125"/>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
      <c r="A506" s="178"/>
      <c r="B506" s="166"/>
      <c r="C506" s="125"/>
      <c r="D506" s="125"/>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
      <c r="A507" s="178"/>
      <c r="B507" s="166"/>
      <c r="C507" s="125"/>
      <c r="D507" s="125"/>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
      <c r="A508" s="178"/>
      <c r="B508" s="166"/>
      <c r="C508" s="125"/>
      <c r="D508" s="125"/>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
      <c r="A509" s="178"/>
      <c r="B509" s="166"/>
      <c r="C509" s="125"/>
      <c r="D509" s="125"/>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
      <c r="A510" s="178"/>
      <c r="B510" s="166"/>
      <c r="C510" s="125"/>
      <c r="D510" s="125"/>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
      <c r="A511" s="178"/>
      <c r="B511" s="166"/>
      <c r="C511" s="125"/>
      <c r="D511" s="125"/>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
      <c r="A512" s="178"/>
      <c r="B512" s="166"/>
      <c r="C512" s="125"/>
      <c r="D512" s="125"/>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
      <c r="A513" s="178"/>
      <c r="B513" s="166"/>
      <c r="C513" s="125"/>
      <c r="D513" s="125"/>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
      <c r="A514" s="178"/>
      <c r="B514" s="166"/>
      <c r="C514" s="125"/>
      <c r="D514" s="125"/>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
      <c r="A515" s="178"/>
      <c r="B515" s="166"/>
      <c r="C515" s="125"/>
      <c r="D515" s="125"/>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
      <c r="A516" s="178"/>
      <c r="B516" s="166"/>
      <c r="C516" s="125"/>
      <c r="D516" s="125"/>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
      <c r="A517" s="178"/>
      <c r="B517" s="166"/>
      <c r="C517" s="125"/>
      <c r="D517" s="125"/>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
      <c r="A518" s="178"/>
      <c r="B518" s="166"/>
      <c r="C518" s="125"/>
      <c r="D518" s="125"/>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
      <c r="A519" s="178"/>
      <c r="B519" s="166"/>
      <c r="C519" s="125"/>
      <c r="D519" s="125"/>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
      <c r="A520" s="178"/>
      <c r="B520" s="166"/>
      <c r="C520" s="125"/>
      <c r="D520" s="125"/>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
      <c r="A521" s="178"/>
      <c r="B521" s="166"/>
      <c r="C521" s="125"/>
      <c r="D521" s="125"/>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
      <c r="A522" s="178"/>
      <c r="B522" s="166"/>
      <c r="C522" s="125"/>
      <c r="D522" s="125"/>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
      <c r="A523" s="178"/>
      <c r="B523" s="166"/>
      <c r="C523" s="125"/>
      <c r="D523" s="125"/>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
      <c r="A524" s="178"/>
      <c r="B524" s="166"/>
      <c r="C524" s="125"/>
      <c r="D524" s="125"/>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
      <c r="A525" s="178"/>
      <c r="B525" s="166"/>
      <c r="C525" s="125"/>
      <c r="D525" s="125"/>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
      <c r="A526" s="178"/>
      <c r="B526" s="166"/>
      <c r="C526" s="125"/>
      <c r="D526" s="125"/>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
      <c r="A527" s="178"/>
      <c r="B527" s="166"/>
      <c r="C527" s="125"/>
      <c r="D527" s="125"/>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
      <c r="A528" s="178"/>
      <c r="B528" s="166"/>
      <c r="C528" s="125"/>
      <c r="D528" s="125"/>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
      <c r="A529" s="178"/>
      <c r="B529" s="166"/>
      <c r="C529" s="125"/>
      <c r="D529" s="125"/>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
      <c r="A530" s="178"/>
      <c r="B530" s="166"/>
      <c r="C530" s="125"/>
      <c r="D530" s="125"/>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
      <c r="A531" s="178"/>
      <c r="B531" s="166"/>
      <c r="C531" s="125"/>
      <c r="D531" s="125"/>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
      <c r="A532" s="178"/>
      <c r="B532" s="166"/>
      <c r="C532" s="125"/>
      <c r="D532" s="125"/>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
      <c r="A533" s="178"/>
      <c r="B533" s="166"/>
      <c r="C533" s="125"/>
      <c r="D533" s="125"/>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
      <c r="A534" s="178"/>
      <c r="B534" s="166"/>
      <c r="C534" s="125"/>
      <c r="D534" s="125"/>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
      <c r="A535" s="178"/>
      <c r="B535" s="166"/>
      <c r="C535" s="125"/>
      <c r="D535" s="125"/>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
      <c r="A536" s="178"/>
      <c r="B536" s="166"/>
      <c r="C536" s="125"/>
      <c r="D536" s="125"/>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
      <c r="A537" s="178"/>
      <c r="B537" s="166"/>
      <c r="C537" s="125"/>
      <c r="D537" s="125"/>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
      <c r="A538" s="178"/>
      <c r="B538" s="166"/>
      <c r="C538" s="125"/>
      <c r="D538" s="125"/>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
      <c r="A539" s="178"/>
      <c r="B539" s="166"/>
      <c r="C539" s="125"/>
      <c r="D539" s="125"/>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
      <c r="A540" s="178"/>
      <c r="B540" s="166"/>
      <c r="C540" s="125"/>
      <c r="D540" s="125"/>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
      <c r="A541" s="178"/>
      <c r="B541" s="166"/>
      <c r="C541" s="125"/>
      <c r="D541" s="125"/>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
      <c r="A542" s="178"/>
      <c r="B542" s="166"/>
      <c r="C542" s="125"/>
      <c r="D542" s="125"/>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
      <c r="A543" s="178"/>
      <c r="B543" s="166"/>
      <c r="C543" s="125"/>
      <c r="D543" s="125"/>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
      <c r="A544" s="178"/>
      <c r="B544" s="166"/>
      <c r="C544" s="125"/>
      <c r="D544" s="125"/>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
      <c r="A545" s="178"/>
      <c r="B545" s="166"/>
      <c r="C545" s="125"/>
      <c r="D545" s="125"/>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
      <c r="A546" s="178"/>
      <c r="B546" s="166"/>
      <c r="C546" s="125"/>
      <c r="D546" s="125"/>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
      <c r="A547" s="178"/>
      <c r="B547" s="166"/>
      <c r="C547" s="125"/>
      <c r="D547" s="125"/>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
      <c r="A548" s="178"/>
      <c r="B548" s="166"/>
      <c r="C548" s="125"/>
      <c r="D548" s="125"/>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
      <c r="A549" s="178"/>
      <c r="B549" s="166"/>
      <c r="C549" s="125"/>
      <c r="D549" s="125"/>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
      <c r="A550" s="178"/>
      <c r="B550" s="166"/>
      <c r="C550" s="125"/>
      <c r="D550" s="125"/>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
      <c r="A551" s="178"/>
      <c r="B551" s="166"/>
      <c r="C551" s="125"/>
      <c r="D551" s="125"/>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
      <c r="A552" s="178"/>
      <c r="B552" s="166"/>
      <c r="C552" s="125"/>
      <c r="D552" s="125"/>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
      <c r="A553" s="178"/>
      <c r="B553" s="166"/>
      <c r="C553" s="125"/>
      <c r="D553" s="125"/>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
      <c r="A554" s="178"/>
      <c r="B554" s="166"/>
      <c r="C554" s="125"/>
      <c r="D554" s="125"/>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
      <c r="A555" s="178"/>
      <c r="B555" s="166"/>
      <c r="C555" s="125"/>
      <c r="D555" s="125"/>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
      <c r="A556" s="178"/>
      <c r="B556" s="166"/>
      <c r="C556" s="125"/>
      <c r="D556" s="125"/>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
      <c r="A557" s="178"/>
      <c r="B557" s="166"/>
      <c r="C557" s="125"/>
      <c r="D557" s="125"/>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
      <c r="A558" s="178"/>
      <c r="B558" s="166"/>
      <c r="C558" s="125"/>
      <c r="D558" s="125"/>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
      <c r="A559" s="178"/>
      <c r="B559" s="166"/>
      <c r="C559" s="125"/>
      <c r="D559" s="125"/>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
      <c r="A560" s="178"/>
      <c r="B560" s="166"/>
      <c r="C560" s="125"/>
      <c r="D560" s="125"/>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
      <c r="A561" s="178"/>
      <c r="B561" s="166"/>
      <c r="C561" s="125"/>
      <c r="D561" s="125"/>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
      <c r="A562" s="178"/>
      <c r="B562" s="166"/>
      <c r="C562" s="125"/>
      <c r="D562" s="125"/>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
      <c r="A563" s="178"/>
      <c r="B563" s="166"/>
      <c r="C563" s="125"/>
      <c r="D563" s="125"/>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
      <c r="A564" s="178"/>
      <c r="B564" s="166"/>
      <c r="C564" s="125"/>
      <c r="D564" s="125"/>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
      <c r="A565" s="178"/>
      <c r="B565" s="166"/>
      <c r="C565" s="125"/>
      <c r="D565" s="125"/>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
      <c r="A566" s="178"/>
      <c r="B566" s="166"/>
      <c r="C566" s="125"/>
      <c r="D566" s="125"/>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
      <c r="A567" s="178"/>
      <c r="B567" s="166"/>
      <c r="C567" s="125"/>
      <c r="D567" s="125"/>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
      <c r="A568" s="178"/>
      <c r="B568" s="166"/>
      <c r="C568" s="125"/>
      <c r="D568" s="125"/>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
      <c r="A569" s="178"/>
      <c r="B569" s="166"/>
      <c r="C569" s="125"/>
      <c r="D569" s="125"/>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
      <c r="A570" s="178"/>
      <c r="B570" s="166"/>
      <c r="C570" s="125"/>
      <c r="D570" s="125"/>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
      <c r="A571" s="178"/>
      <c r="B571" s="166"/>
      <c r="C571" s="125"/>
      <c r="D571" s="125"/>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
      <c r="A572" s="178"/>
      <c r="B572" s="166"/>
      <c r="C572" s="125"/>
      <c r="D572" s="125"/>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
      <c r="A573" s="178"/>
      <c r="B573" s="166"/>
      <c r="C573" s="125"/>
      <c r="D573" s="125"/>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
      <c r="A574" s="178"/>
      <c r="B574" s="166"/>
      <c r="C574" s="125"/>
      <c r="D574" s="125"/>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
      <c r="A575" s="178"/>
      <c r="B575" s="166"/>
      <c r="C575" s="125"/>
      <c r="D575" s="125"/>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
      <c r="A576" s="178"/>
      <c r="B576" s="166"/>
      <c r="C576" s="125"/>
      <c r="D576" s="125"/>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
      <c r="A577" s="178"/>
      <c r="B577" s="166"/>
      <c r="C577" s="125"/>
      <c r="D577" s="125"/>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
      <c r="A578" s="178"/>
      <c r="B578" s="166"/>
      <c r="C578" s="125"/>
      <c r="D578" s="125"/>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
      <c r="A579" s="178"/>
      <c r="B579" s="166"/>
      <c r="C579" s="125"/>
      <c r="D579" s="125"/>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
      <c r="A580" s="178"/>
      <c r="B580" s="166"/>
      <c r="C580" s="125"/>
      <c r="D580" s="125"/>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
      <c r="A581" s="178"/>
      <c r="B581" s="166"/>
      <c r="C581" s="125"/>
      <c r="D581" s="125"/>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
      <c r="A582" s="178"/>
      <c r="B582" s="166"/>
      <c r="C582" s="125"/>
      <c r="D582" s="125"/>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
      <c r="A583" s="178"/>
      <c r="B583" s="166"/>
      <c r="C583" s="125"/>
      <c r="D583" s="125"/>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
      <c r="A584" s="178"/>
      <c r="B584" s="166"/>
      <c r="C584" s="125"/>
      <c r="D584" s="125"/>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
      <c r="A585" s="178"/>
      <c r="B585" s="166"/>
      <c r="C585" s="125"/>
      <c r="D585" s="125"/>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
      <c r="A586" s="178"/>
      <c r="B586" s="166"/>
      <c r="C586" s="125"/>
      <c r="D586" s="125"/>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
      <c r="A587" s="178"/>
      <c r="B587" s="166"/>
      <c r="C587" s="125"/>
      <c r="D587" s="125"/>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
      <c r="A588" s="178"/>
      <c r="B588" s="166"/>
      <c r="C588" s="125"/>
      <c r="D588" s="125"/>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
      <c r="A589" s="178"/>
      <c r="B589" s="166"/>
      <c r="C589" s="125"/>
      <c r="D589" s="125"/>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
      <c r="A590" s="178"/>
      <c r="B590" s="166"/>
      <c r="C590" s="125"/>
      <c r="D590" s="125"/>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
      <c r="A591" s="178"/>
      <c r="B591" s="166"/>
      <c r="C591" s="125"/>
      <c r="D591" s="125"/>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
      <c r="A592" s="178"/>
      <c r="B592" s="166"/>
      <c r="C592" s="125"/>
      <c r="D592" s="125"/>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
      <c r="A593" s="178"/>
      <c r="B593" s="166"/>
      <c r="C593" s="125"/>
      <c r="D593" s="125"/>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
      <c r="A594" s="178"/>
      <c r="B594" s="166"/>
      <c r="C594" s="125"/>
      <c r="D594" s="125"/>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
      <c r="A595" s="178"/>
      <c r="B595" s="166"/>
      <c r="C595" s="125"/>
      <c r="D595" s="125"/>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
      <c r="A596" s="178"/>
      <c r="B596" s="166"/>
      <c r="C596" s="125"/>
      <c r="D596" s="125"/>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
      <c r="A597" s="178"/>
      <c r="B597" s="166"/>
      <c r="C597" s="125"/>
      <c r="D597" s="125"/>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
      <c r="A598" s="178"/>
      <c r="B598" s="166"/>
      <c r="C598" s="125"/>
      <c r="D598" s="125"/>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
      <c r="A599" s="178"/>
      <c r="B599" s="166"/>
      <c r="C599" s="125"/>
      <c r="D599" s="125"/>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
      <c r="A600" s="178"/>
      <c r="B600" s="166"/>
      <c r="C600" s="125"/>
      <c r="D600" s="125"/>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
      <c r="A601" s="178"/>
      <c r="B601" s="166"/>
      <c r="C601" s="125"/>
      <c r="D601" s="125"/>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
      <c r="A602" s="178"/>
      <c r="B602" s="166"/>
      <c r="C602" s="125"/>
      <c r="D602" s="125"/>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
      <c r="A603" s="178"/>
      <c r="B603" s="166"/>
      <c r="C603" s="125"/>
      <c r="D603" s="125"/>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
      <c r="A604" s="178"/>
      <c r="B604" s="166"/>
      <c r="C604" s="125"/>
      <c r="D604" s="125"/>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
      <c r="A605" s="178"/>
      <c r="B605" s="166"/>
      <c r="C605" s="125"/>
      <c r="D605" s="125"/>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
      <c r="A606" s="178"/>
      <c r="B606" s="166"/>
      <c r="C606" s="125"/>
      <c r="D606" s="125"/>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
      <c r="A607" s="178"/>
      <c r="B607" s="166"/>
      <c r="C607" s="125"/>
      <c r="D607" s="125"/>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
      <c r="A608" s="178"/>
      <c r="B608" s="166"/>
      <c r="C608" s="125"/>
      <c r="D608" s="125"/>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
      <c r="A609" s="178"/>
      <c r="B609" s="166"/>
      <c r="C609" s="125"/>
      <c r="D609" s="125"/>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
      <c r="A610" s="178"/>
      <c r="B610" s="166"/>
      <c r="C610" s="125"/>
      <c r="D610" s="125"/>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
      <c r="A611" s="178"/>
      <c r="B611" s="166"/>
      <c r="C611" s="125"/>
      <c r="D611" s="125"/>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
      <c r="A612" s="178"/>
      <c r="B612" s="166"/>
      <c r="C612" s="125"/>
      <c r="D612" s="125"/>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
      <c r="A613" s="178"/>
      <c r="B613" s="166"/>
      <c r="C613" s="125"/>
      <c r="D613" s="125"/>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
      <c r="A614" s="178"/>
      <c r="B614" s="166"/>
      <c r="C614" s="125"/>
      <c r="D614" s="125"/>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
      <c r="A615" s="178"/>
      <c r="B615" s="166"/>
      <c r="C615" s="125"/>
      <c r="D615" s="125"/>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
      <c r="A616" s="178"/>
      <c r="B616" s="166"/>
      <c r="C616" s="125"/>
      <c r="D616" s="125"/>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
      <c r="A617" s="178"/>
      <c r="B617" s="166"/>
      <c r="C617" s="125"/>
      <c r="D617" s="125"/>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
      <c r="A618" s="178"/>
      <c r="B618" s="166"/>
      <c r="C618" s="125"/>
      <c r="D618" s="125"/>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
      <c r="A619" s="178"/>
      <c r="B619" s="166"/>
      <c r="C619" s="125"/>
      <c r="D619" s="125"/>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
      <c r="A620" s="178"/>
      <c r="B620" s="166"/>
      <c r="C620" s="125"/>
      <c r="D620" s="125"/>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
      <c r="A621" s="178"/>
      <c r="B621" s="166"/>
      <c r="C621" s="125"/>
      <c r="D621" s="125"/>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
      <c r="A622" s="178"/>
      <c r="B622" s="166"/>
      <c r="C622" s="125"/>
      <c r="D622" s="125"/>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
      <c r="A623" s="178"/>
      <c r="B623" s="166"/>
      <c r="C623" s="125"/>
      <c r="D623" s="125"/>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
      <c r="A624" s="178"/>
      <c r="B624" s="166"/>
      <c r="C624" s="125"/>
      <c r="D624" s="125"/>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
      <c r="A625" s="178"/>
      <c r="B625" s="166"/>
      <c r="C625" s="125"/>
      <c r="D625" s="125"/>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
      <c r="A626" s="178"/>
      <c r="B626" s="166"/>
      <c r="C626" s="125"/>
      <c r="D626" s="125"/>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
      <c r="A627" s="178"/>
      <c r="B627" s="166"/>
      <c r="C627" s="125"/>
      <c r="D627" s="125"/>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
      <c r="A628" s="178"/>
      <c r="B628" s="166"/>
      <c r="C628" s="125"/>
      <c r="D628" s="125"/>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
      <c r="A629" s="178"/>
      <c r="B629" s="166"/>
      <c r="C629" s="125"/>
      <c r="D629" s="125"/>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
      <c r="A630" s="178"/>
      <c r="B630" s="166"/>
      <c r="C630" s="125"/>
      <c r="D630" s="125"/>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
      <c r="A631" s="178"/>
      <c r="B631" s="166"/>
      <c r="C631" s="125"/>
      <c r="D631" s="125"/>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
      <c r="A632" s="178"/>
      <c r="B632" s="166"/>
      <c r="C632" s="125"/>
      <c r="D632" s="125"/>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
      <c r="A633" s="178"/>
      <c r="B633" s="166"/>
      <c r="C633" s="125"/>
      <c r="D633" s="125"/>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
      <c r="A634" s="178"/>
      <c r="B634" s="166"/>
      <c r="C634" s="125"/>
      <c r="D634" s="125"/>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
      <c r="A635" s="178"/>
      <c r="B635" s="166"/>
      <c r="C635" s="125"/>
      <c r="D635" s="125"/>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
      <c r="A636" s="178"/>
      <c r="B636" s="166"/>
      <c r="C636" s="125"/>
      <c r="D636" s="125"/>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
      <c r="A637" s="178"/>
      <c r="B637" s="166"/>
      <c r="C637" s="125"/>
      <c r="D637" s="125"/>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
      <c r="A638" s="178"/>
      <c r="B638" s="166"/>
      <c r="C638" s="125"/>
      <c r="D638" s="125"/>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
      <c r="A639" s="178"/>
      <c r="B639" s="166"/>
      <c r="C639" s="125"/>
      <c r="D639" s="125"/>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
      <c r="A640" s="178"/>
      <c r="B640" s="166"/>
      <c r="C640" s="125"/>
      <c r="D640" s="125"/>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
      <c r="A641" s="178"/>
      <c r="B641" s="166"/>
      <c r="C641" s="125"/>
      <c r="D641" s="125"/>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
      <c r="A642" s="178"/>
      <c r="B642" s="166"/>
      <c r="C642" s="125"/>
      <c r="D642" s="125"/>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
      <c r="A643" s="178"/>
      <c r="B643" s="166"/>
      <c r="C643" s="125"/>
      <c r="D643" s="125"/>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
      <c r="A644" s="178"/>
      <c r="B644" s="166"/>
      <c r="C644" s="125"/>
      <c r="D644" s="125"/>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
      <c r="A645" s="178"/>
      <c r="B645" s="166"/>
      <c r="C645" s="125"/>
      <c r="D645" s="125"/>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
      <c r="A646" s="178"/>
      <c r="B646" s="166"/>
      <c r="C646" s="125"/>
      <c r="D646" s="125"/>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
      <c r="A647" s="178"/>
      <c r="B647" s="166"/>
      <c r="C647" s="125"/>
      <c r="D647" s="125"/>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
      <c r="A648" s="178"/>
      <c r="B648" s="166"/>
      <c r="C648" s="125"/>
      <c r="D648" s="125"/>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
      <c r="A649" s="178"/>
      <c r="B649" s="166"/>
      <c r="C649" s="125"/>
      <c r="D649" s="125"/>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
      <c r="A650" s="178"/>
      <c r="B650" s="166"/>
      <c r="C650" s="125"/>
      <c r="D650" s="125"/>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
      <c r="A651" s="178"/>
      <c r="B651" s="166"/>
      <c r="C651" s="125"/>
      <c r="D651" s="125"/>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
      <c r="A652" s="178"/>
      <c r="B652" s="166"/>
      <c r="C652" s="125"/>
      <c r="D652" s="125"/>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
      <c r="A653" s="178"/>
      <c r="B653" s="166"/>
      <c r="C653" s="125"/>
      <c r="D653" s="125"/>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
      <c r="A654" s="178"/>
      <c r="B654" s="166"/>
      <c r="C654" s="125"/>
      <c r="D654" s="125"/>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
      <c r="A655" s="178"/>
      <c r="B655" s="166"/>
      <c r="C655" s="125"/>
      <c r="D655" s="125"/>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
      <c r="A656" s="178"/>
      <c r="B656" s="166"/>
      <c r="C656" s="125"/>
      <c r="D656" s="125"/>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
      <c r="A657" s="178"/>
      <c r="B657" s="166"/>
      <c r="C657" s="125"/>
      <c r="D657" s="125"/>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
      <c r="A658" s="178"/>
      <c r="B658" s="166"/>
      <c r="C658" s="125"/>
      <c r="D658" s="125"/>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
      <c r="A659" s="178"/>
      <c r="B659" s="166"/>
      <c r="C659" s="125"/>
      <c r="D659" s="125"/>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
      <c r="A660" s="178"/>
      <c r="B660" s="166"/>
      <c r="C660" s="125"/>
      <c r="D660" s="125"/>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
      <c r="A661" s="178"/>
      <c r="B661" s="166"/>
      <c r="C661" s="125"/>
      <c r="D661" s="125"/>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
      <c r="A662" s="178"/>
      <c r="B662" s="166"/>
      <c r="C662" s="125"/>
      <c r="D662" s="125"/>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
      <c r="A663" s="178"/>
      <c r="B663" s="166"/>
      <c r="C663" s="125"/>
      <c r="D663" s="125"/>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
      <c r="A664" s="178"/>
      <c r="B664" s="166"/>
      <c r="C664" s="125"/>
      <c r="D664" s="125"/>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
      <c r="A665" s="178"/>
      <c r="B665" s="166"/>
      <c r="C665" s="125"/>
      <c r="D665" s="125"/>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
      <c r="A666" s="178"/>
      <c r="B666" s="166"/>
      <c r="C666" s="125"/>
      <c r="D666" s="125"/>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
      <c r="A667" s="178"/>
      <c r="B667" s="166"/>
      <c r="C667" s="125"/>
      <c r="D667" s="125"/>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
      <c r="A668" s="178"/>
      <c r="B668" s="166"/>
      <c r="C668" s="125"/>
      <c r="D668" s="125"/>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
      <c r="A669" s="178"/>
      <c r="B669" s="166"/>
      <c r="C669" s="125"/>
      <c r="D669" s="125"/>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
      <c r="A670" s="178"/>
      <c r="B670" s="166"/>
      <c r="C670" s="125"/>
      <c r="D670" s="125"/>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
      <c r="A671" s="178"/>
      <c r="B671" s="166"/>
      <c r="C671" s="125"/>
      <c r="D671" s="125"/>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
      <c r="A672" s="178"/>
      <c r="B672" s="166"/>
      <c r="C672" s="125"/>
      <c r="D672" s="125"/>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
      <c r="A673" s="178"/>
      <c r="B673" s="166"/>
      <c r="C673" s="125"/>
      <c r="D673" s="125"/>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
      <c r="A674" s="178"/>
      <c r="B674" s="166"/>
      <c r="C674" s="125"/>
      <c r="D674" s="125"/>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
      <c r="A675" s="178"/>
      <c r="B675" s="166"/>
      <c r="C675" s="125"/>
      <c r="D675" s="125"/>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
      <c r="A676" s="178"/>
      <c r="B676" s="166"/>
      <c r="C676" s="125"/>
      <c r="D676" s="125"/>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
      <c r="A677" s="178"/>
      <c r="B677" s="166"/>
      <c r="C677" s="125"/>
      <c r="D677" s="125"/>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
      <c r="A678" s="178"/>
      <c r="B678" s="166"/>
      <c r="C678" s="125"/>
      <c r="D678" s="125"/>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
      <c r="A679" s="178"/>
      <c r="B679" s="166"/>
      <c r="C679" s="125"/>
      <c r="D679" s="125"/>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
      <c r="A680" s="178"/>
      <c r="B680" s="166"/>
      <c r="C680" s="125"/>
      <c r="D680" s="125"/>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
      <c r="A681" s="178"/>
      <c r="B681" s="166"/>
      <c r="C681" s="125"/>
      <c r="D681" s="125"/>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
      <c r="A682" s="178"/>
      <c r="B682" s="166"/>
      <c r="C682" s="125"/>
      <c r="D682" s="125"/>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
      <c r="A683" s="178"/>
      <c r="B683" s="166"/>
      <c r="C683" s="125"/>
      <c r="D683" s="125"/>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
      <c r="A684" s="178"/>
      <c r="B684" s="166"/>
      <c r="C684" s="125"/>
      <c r="D684" s="125"/>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
      <c r="A685" s="178"/>
      <c r="B685" s="166"/>
      <c r="C685" s="125"/>
      <c r="D685" s="125"/>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
      <c r="A686" s="178"/>
      <c r="B686" s="166"/>
      <c r="C686" s="125"/>
      <c r="D686" s="125"/>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
      <c r="A687" s="178"/>
      <c r="B687" s="166"/>
      <c r="C687" s="125"/>
      <c r="D687" s="125"/>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
      <c r="A688" s="178"/>
      <c r="B688" s="166"/>
      <c r="C688" s="125"/>
      <c r="D688" s="125"/>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
      <c r="A689" s="178"/>
      <c r="B689" s="166"/>
      <c r="C689" s="125"/>
      <c r="D689" s="125"/>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
      <c r="A690" s="178"/>
      <c r="B690" s="166"/>
      <c r="C690" s="125"/>
      <c r="D690" s="125"/>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
      <c r="A691" s="178"/>
      <c r="B691" s="166"/>
      <c r="C691" s="125"/>
      <c r="D691" s="125"/>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
      <c r="A692" s="178"/>
      <c r="B692" s="166"/>
      <c r="C692" s="125"/>
      <c r="D692" s="125"/>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
      <c r="A693" s="178"/>
      <c r="B693" s="166"/>
      <c r="C693" s="125"/>
      <c r="D693" s="125"/>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
      <c r="A694" s="178"/>
      <c r="B694" s="166"/>
      <c r="C694" s="125"/>
      <c r="D694" s="125"/>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
      <c r="A695" s="178"/>
      <c r="B695" s="166"/>
      <c r="C695" s="125"/>
      <c r="D695" s="125"/>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
      <c r="A696" s="178"/>
      <c r="B696" s="166"/>
      <c r="C696" s="125"/>
      <c r="D696" s="125"/>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
      <c r="A697" s="178"/>
      <c r="B697" s="166"/>
      <c r="C697" s="125"/>
      <c r="D697" s="125"/>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
      <c r="A698" s="178"/>
      <c r="B698" s="166"/>
      <c r="C698" s="125"/>
      <c r="D698" s="125"/>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
      <c r="A699" s="178"/>
      <c r="B699" s="166"/>
      <c r="C699" s="125"/>
      <c r="D699" s="125"/>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
      <c r="A700" s="178"/>
      <c r="B700" s="166"/>
      <c r="C700" s="125"/>
      <c r="D700" s="125"/>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
      <c r="A701" s="178"/>
      <c r="B701" s="166"/>
      <c r="C701" s="125"/>
      <c r="D701" s="125"/>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
      <c r="A702" s="178"/>
      <c r="B702" s="166"/>
      <c r="C702" s="125"/>
      <c r="D702" s="125"/>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
      <c r="A703" s="178"/>
      <c r="B703" s="166"/>
      <c r="C703" s="125"/>
      <c r="D703" s="125"/>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
      <c r="A704" s="178"/>
      <c r="B704" s="166"/>
      <c r="C704" s="125"/>
      <c r="D704" s="125"/>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
      <c r="A705" s="178"/>
      <c r="B705" s="166"/>
      <c r="C705" s="125"/>
      <c r="D705" s="125"/>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
      <c r="A706" s="178"/>
      <c r="B706" s="166"/>
      <c r="C706" s="125"/>
      <c r="D706" s="125"/>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
      <c r="A707" s="178"/>
      <c r="B707" s="166"/>
      <c r="C707" s="125"/>
      <c r="D707" s="125"/>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
      <c r="A708" s="178"/>
      <c r="B708" s="166"/>
      <c r="C708" s="125"/>
      <c r="D708" s="125"/>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
      <c r="A709" s="178"/>
      <c r="B709" s="166"/>
      <c r="C709" s="125"/>
      <c r="D709" s="125"/>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
      <c r="A710" s="178"/>
      <c r="B710" s="166"/>
      <c r="C710" s="125"/>
      <c r="D710" s="125"/>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
      <c r="A711" s="178"/>
      <c r="B711" s="166"/>
      <c r="C711" s="125"/>
      <c r="D711" s="125"/>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
      <c r="A712" s="178"/>
      <c r="B712" s="166"/>
      <c r="C712" s="125"/>
      <c r="D712" s="125"/>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
      <c r="A713" s="178"/>
      <c r="B713" s="166"/>
      <c r="C713" s="125"/>
      <c r="D713" s="125"/>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
      <c r="A714" s="178"/>
      <c r="B714" s="166"/>
      <c r="C714" s="125"/>
      <c r="D714" s="125"/>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
      <c r="A715" s="178"/>
      <c r="B715" s="166"/>
      <c r="C715" s="125"/>
      <c r="D715" s="125"/>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
      <c r="A716" s="178"/>
      <c r="B716" s="166"/>
      <c r="C716" s="125"/>
      <c r="D716" s="125"/>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
      <c r="A717" s="178"/>
      <c r="B717" s="166"/>
      <c r="C717" s="125"/>
      <c r="D717" s="125"/>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
      <c r="A718" s="178"/>
      <c r="B718" s="166"/>
      <c r="C718" s="125"/>
      <c r="D718" s="125"/>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
      <c r="A719" s="178"/>
      <c r="B719" s="166"/>
      <c r="C719" s="125"/>
      <c r="D719" s="125"/>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
      <c r="A720" s="178"/>
      <c r="B720" s="166"/>
      <c r="C720" s="125"/>
      <c r="D720" s="125"/>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
      <c r="A721" s="178"/>
      <c r="B721" s="166"/>
      <c r="C721" s="125"/>
      <c r="D721" s="125"/>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
      <c r="A722" s="178"/>
      <c r="B722" s="166"/>
      <c r="C722" s="125"/>
      <c r="D722" s="125"/>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
      <c r="A723" s="178"/>
      <c r="B723" s="166"/>
      <c r="C723" s="125"/>
      <c r="D723" s="125"/>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
      <c r="A724" s="178"/>
      <c r="B724" s="166"/>
      <c r="C724" s="125"/>
      <c r="D724" s="125"/>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
      <c r="A725" s="178"/>
      <c r="B725" s="166"/>
      <c r="C725" s="125"/>
      <c r="D725" s="125"/>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
      <c r="A726" s="178"/>
      <c r="B726" s="166"/>
      <c r="C726" s="125"/>
      <c r="D726" s="125"/>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
      <c r="A727" s="178"/>
      <c r="B727" s="166"/>
      <c r="C727" s="125"/>
      <c r="D727" s="125"/>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
      <c r="A728" s="178"/>
      <c r="B728" s="166"/>
      <c r="C728" s="125"/>
      <c r="D728" s="125"/>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
      <c r="A729" s="178"/>
      <c r="B729" s="166"/>
      <c r="C729" s="125"/>
      <c r="D729" s="125"/>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
      <c r="A730" s="178"/>
      <c r="B730" s="166"/>
      <c r="C730" s="125"/>
      <c r="D730" s="125"/>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
      <c r="A731" s="178"/>
      <c r="B731" s="166"/>
      <c r="C731" s="125"/>
      <c r="D731" s="125"/>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
      <c r="A732" s="178"/>
      <c r="B732" s="166"/>
      <c r="C732" s="125"/>
      <c r="D732" s="125"/>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
      <c r="A733" s="178"/>
      <c r="B733" s="166"/>
      <c r="C733" s="125"/>
      <c r="D733" s="125"/>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
      <c r="A734" s="178"/>
      <c r="B734" s="166"/>
      <c r="C734" s="125"/>
      <c r="D734" s="125"/>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
      <c r="A735" s="178"/>
      <c r="B735" s="166"/>
      <c r="C735" s="125"/>
      <c r="D735" s="125"/>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
      <c r="A736" s="178"/>
      <c r="B736" s="166"/>
      <c r="C736" s="125"/>
      <c r="D736" s="125"/>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
      <c r="A737" s="178"/>
      <c r="B737" s="166"/>
      <c r="C737" s="125"/>
      <c r="D737" s="125"/>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
      <c r="A738" s="178"/>
      <c r="B738" s="166"/>
      <c r="C738" s="125"/>
      <c r="D738" s="125"/>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
      <c r="A739" s="178"/>
      <c r="B739" s="166"/>
      <c r="C739" s="125"/>
      <c r="D739" s="125"/>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
      <c r="A740" s="178"/>
      <c r="B740" s="166"/>
      <c r="C740" s="125"/>
      <c r="D740" s="125"/>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
      <c r="A741" s="178"/>
      <c r="B741" s="166"/>
      <c r="C741" s="125"/>
      <c r="D741" s="125"/>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
      <c r="A742" s="178"/>
      <c r="B742" s="166"/>
      <c r="C742" s="125"/>
      <c r="D742" s="125"/>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
      <c r="A743" s="178"/>
      <c r="B743" s="166"/>
      <c r="C743" s="125"/>
      <c r="D743" s="125"/>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
      <c r="A744" s="178"/>
      <c r="B744" s="166"/>
      <c r="C744" s="125"/>
      <c r="D744" s="125"/>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
      <c r="A745" s="178"/>
      <c r="B745" s="166"/>
      <c r="C745" s="125"/>
      <c r="D745" s="125"/>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
      <c r="A746" s="178"/>
      <c r="B746" s="166"/>
      <c r="C746" s="125"/>
      <c r="D746" s="125"/>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
      <c r="A747" s="178"/>
      <c r="B747" s="166"/>
      <c r="C747" s="125"/>
      <c r="D747" s="125"/>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
      <c r="A748" s="178"/>
      <c r="B748" s="166"/>
      <c r="C748" s="125"/>
      <c r="D748" s="125"/>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
      <c r="A749" s="178"/>
      <c r="B749" s="166"/>
      <c r="C749" s="125"/>
      <c r="D749" s="125"/>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
      <c r="A750" s="178"/>
      <c r="B750" s="166"/>
      <c r="C750" s="125"/>
      <c r="D750" s="125"/>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
      <c r="A751" s="178"/>
      <c r="B751" s="166"/>
      <c r="C751" s="125"/>
      <c r="D751" s="125"/>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
      <c r="A752" s="178"/>
      <c r="B752" s="166"/>
      <c r="C752" s="125"/>
      <c r="D752" s="125"/>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
      <c r="A753" s="178"/>
      <c r="B753" s="166"/>
      <c r="C753" s="125"/>
      <c r="D753" s="125"/>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
      <c r="A754" s="178"/>
      <c r="B754" s="166"/>
      <c r="C754" s="125"/>
      <c r="D754" s="125"/>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
      <c r="A755" s="178"/>
      <c r="B755" s="166"/>
      <c r="C755" s="125"/>
      <c r="D755" s="125"/>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
      <c r="A756" s="178"/>
      <c r="B756" s="166"/>
      <c r="C756" s="125"/>
      <c r="D756" s="125"/>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
      <c r="A757" s="178"/>
      <c r="B757" s="166"/>
      <c r="C757" s="125"/>
      <c r="D757" s="125"/>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
      <c r="A758" s="178"/>
      <c r="B758" s="166"/>
      <c r="C758" s="125"/>
      <c r="D758" s="125"/>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
      <c r="A759" s="178"/>
      <c r="B759" s="166"/>
      <c r="C759" s="125"/>
      <c r="D759" s="125"/>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
      <c r="A760" s="178"/>
      <c r="B760" s="166"/>
      <c r="C760" s="125"/>
      <c r="D760" s="125"/>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
      <c r="A761" s="178"/>
      <c r="B761" s="166"/>
      <c r="C761" s="125"/>
      <c r="D761" s="125"/>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
      <c r="A762" s="178"/>
      <c r="B762" s="166"/>
      <c r="C762" s="125"/>
      <c r="D762" s="125"/>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
      <c r="A763" s="178"/>
      <c r="B763" s="166"/>
      <c r="C763" s="125"/>
      <c r="D763" s="125"/>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
      <c r="A764" s="178"/>
      <c r="B764" s="166"/>
      <c r="C764" s="125"/>
      <c r="D764" s="125"/>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
      <c r="A765" s="178"/>
      <c r="B765" s="166"/>
      <c r="C765" s="125"/>
      <c r="D765" s="125"/>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
      <c r="A766" s="178"/>
      <c r="B766" s="166"/>
      <c r="C766" s="125"/>
      <c r="D766" s="125"/>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
      <c r="A767" s="178"/>
      <c r="B767" s="166"/>
      <c r="C767" s="125"/>
      <c r="D767" s="125"/>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
      <c r="A768" s="178"/>
      <c r="B768" s="166"/>
      <c r="C768" s="125"/>
      <c r="D768" s="125"/>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
      <c r="A769" s="178"/>
      <c r="B769" s="166"/>
      <c r="C769" s="125"/>
      <c r="D769" s="125"/>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
      <c r="A770" s="178"/>
      <c r="B770" s="166"/>
      <c r="C770" s="125"/>
      <c r="D770" s="125"/>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
      <c r="A771" s="178"/>
      <c r="B771" s="166"/>
      <c r="C771" s="125"/>
      <c r="D771" s="125"/>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
      <c r="A772" s="178"/>
      <c r="B772" s="166"/>
      <c r="C772" s="125"/>
      <c r="D772" s="125"/>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
      <c r="A773" s="178"/>
      <c r="B773" s="166"/>
      <c r="C773" s="125"/>
      <c r="D773" s="125"/>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
      <c r="A774" s="178"/>
      <c r="B774" s="166"/>
      <c r="C774" s="125"/>
      <c r="D774" s="125"/>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
      <c r="A775" s="178"/>
      <c r="B775" s="166"/>
      <c r="C775" s="125"/>
      <c r="D775" s="125"/>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
      <c r="A776" s="178"/>
      <c r="B776" s="166"/>
      <c r="C776" s="125"/>
      <c r="D776" s="125"/>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
      <c r="A777" s="178"/>
      <c r="B777" s="166"/>
      <c r="C777" s="125"/>
      <c r="D777" s="125"/>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
      <c r="A778" s="178"/>
      <c r="B778" s="166"/>
      <c r="C778" s="125"/>
      <c r="D778" s="125"/>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
      <c r="A779" s="178"/>
      <c r="B779" s="166"/>
      <c r="C779" s="125"/>
      <c r="D779" s="125"/>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
      <c r="A780" s="178"/>
      <c r="B780" s="166"/>
      <c r="C780" s="125"/>
      <c r="D780" s="125"/>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
      <c r="A781" s="178"/>
      <c r="B781" s="166"/>
      <c r="C781" s="125"/>
      <c r="D781" s="125"/>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
      <c r="A782" s="178"/>
      <c r="B782" s="166"/>
      <c r="C782" s="125"/>
      <c r="D782" s="125"/>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
      <c r="A783" s="178"/>
      <c r="B783" s="166"/>
      <c r="C783" s="125"/>
      <c r="D783" s="125"/>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
      <c r="A784" s="178"/>
      <c r="B784" s="166"/>
      <c r="C784" s="125"/>
      <c r="D784" s="125"/>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
      <c r="A785" s="178"/>
      <c r="B785" s="166"/>
      <c r="C785" s="125"/>
      <c r="D785" s="125"/>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
      <c r="A786" s="178"/>
      <c r="B786" s="166"/>
      <c r="C786" s="125"/>
      <c r="D786" s="125"/>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
      <c r="A787" s="178"/>
      <c r="B787" s="166"/>
      <c r="C787" s="125"/>
      <c r="D787" s="125"/>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
      <c r="A788" s="178"/>
      <c r="B788" s="166"/>
      <c r="C788" s="125"/>
      <c r="D788" s="125"/>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
      <c r="A789" s="178"/>
      <c r="B789" s="166"/>
      <c r="C789" s="125"/>
      <c r="D789" s="125"/>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
      <c r="A790" s="178"/>
      <c r="B790" s="166"/>
      <c r="C790" s="125"/>
      <c r="D790" s="125"/>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
      <c r="A791" s="178"/>
      <c r="B791" s="166"/>
      <c r="C791" s="125"/>
      <c r="D791" s="125"/>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
      <c r="A792" s="178"/>
      <c r="B792" s="166"/>
      <c r="C792" s="125"/>
      <c r="D792" s="125"/>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
      <c r="A793" s="178"/>
      <c r="B793" s="166"/>
      <c r="C793" s="125"/>
      <c r="D793" s="125"/>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
      <c r="A794" s="178"/>
      <c r="B794" s="166"/>
      <c r="C794" s="125"/>
      <c r="D794" s="125"/>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
      <c r="A795" s="178"/>
      <c r="B795" s="166"/>
      <c r="C795" s="125"/>
      <c r="D795" s="125"/>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
      <c r="A796" s="178"/>
      <c r="B796" s="166"/>
      <c r="C796" s="125"/>
      <c r="D796" s="125"/>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
      <c r="A797" s="178"/>
      <c r="B797" s="166"/>
      <c r="C797" s="125"/>
      <c r="D797" s="125"/>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
      <c r="A798" s="178"/>
      <c r="B798" s="166"/>
      <c r="C798" s="125"/>
      <c r="D798" s="125"/>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
      <c r="A799" s="178"/>
      <c r="B799" s="166"/>
      <c r="C799" s="125"/>
      <c r="D799" s="125"/>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
      <c r="A800" s="178"/>
      <c r="B800" s="166"/>
      <c r="C800" s="125"/>
      <c r="D800" s="125"/>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
      <c r="A801" s="178"/>
      <c r="B801" s="166"/>
      <c r="C801" s="125"/>
      <c r="D801" s="125"/>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
      <c r="A802" s="178"/>
      <c r="B802" s="166"/>
      <c r="C802" s="125"/>
      <c r="D802" s="125"/>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
      <c r="A803" s="178"/>
      <c r="B803" s="166"/>
      <c r="C803" s="125"/>
      <c r="D803" s="125"/>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
      <c r="A804" s="178"/>
      <c r="B804" s="166"/>
      <c r="C804" s="125"/>
      <c r="D804" s="125"/>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
      <c r="A805" s="178"/>
      <c r="B805" s="166"/>
      <c r="C805" s="125"/>
      <c r="D805" s="125"/>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
      <c r="A806" s="178"/>
      <c r="B806" s="166"/>
      <c r="C806" s="125"/>
      <c r="D806" s="125"/>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
      <c r="A807" s="178"/>
      <c r="B807" s="166"/>
      <c r="C807" s="125"/>
      <c r="D807" s="125"/>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
      <c r="A808" s="178"/>
      <c r="B808" s="166"/>
      <c r="C808" s="125"/>
      <c r="D808" s="125"/>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
      <c r="A809" s="178"/>
      <c r="B809" s="166"/>
      <c r="C809" s="125"/>
      <c r="D809" s="125"/>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
      <c r="A810" s="178"/>
      <c r="B810" s="166"/>
      <c r="C810" s="125"/>
      <c r="D810" s="125"/>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
      <c r="A811" s="178"/>
      <c r="B811" s="166"/>
      <c r="C811" s="125"/>
      <c r="D811" s="125"/>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
      <c r="A812" s="178"/>
      <c r="B812" s="166"/>
      <c r="C812" s="125"/>
      <c r="D812" s="125"/>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
      <c r="A813" s="178"/>
      <c r="B813" s="166"/>
      <c r="C813" s="125"/>
      <c r="D813" s="125"/>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
      <c r="A814" s="178"/>
      <c r="B814" s="166"/>
      <c r="C814" s="125"/>
      <c r="D814" s="125"/>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
      <c r="A815" s="178"/>
      <c r="B815" s="166"/>
      <c r="C815" s="125"/>
      <c r="D815" s="125"/>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
      <c r="A816" s="178"/>
      <c r="B816" s="166"/>
      <c r="C816" s="125"/>
      <c r="D816" s="125"/>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
      <c r="A817" s="178"/>
      <c r="B817" s="166"/>
      <c r="C817" s="125"/>
      <c r="D817" s="125"/>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
      <c r="A818" s="178"/>
      <c r="B818" s="166"/>
      <c r="C818" s="125"/>
      <c r="D818" s="125"/>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
      <c r="A819" s="178"/>
      <c r="B819" s="166"/>
      <c r="C819" s="125"/>
      <c r="D819" s="125"/>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
      <c r="A820" s="178"/>
      <c r="B820" s="166"/>
      <c r="C820" s="125"/>
      <c r="D820" s="125"/>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
      <c r="A821" s="178"/>
      <c r="B821" s="166"/>
      <c r="C821" s="125"/>
      <c r="D821" s="125"/>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
      <c r="A822" s="178"/>
      <c r="B822" s="166"/>
      <c r="C822" s="125"/>
      <c r="D822" s="125"/>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
      <c r="A823" s="178"/>
      <c r="B823" s="166"/>
      <c r="C823" s="125"/>
      <c r="D823" s="125"/>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
      <c r="A824" s="178"/>
      <c r="B824" s="166"/>
      <c r="C824" s="125"/>
      <c r="D824" s="125"/>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
      <c r="A825" s="178"/>
      <c r="B825" s="166"/>
      <c r="C825" s="125"/>
      <c r="D825" s="125"/>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
      <c r="A826" s="178"/>
      <c r="B826" s="166"/>
      <c r="C826" s="125"/>
      <c r="D826" s="125"/>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
      <c r="A827" s="178"/>
      <c r="B827" s="166"/>
      <c r="C827" s="125"/>
      <c r="D827" s="125"/>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
      <c r="A828" s="178"/>
      <c r="B828" s="166"/>
      <c r="C828" s="125"/>
      <c r="D828" s="125"/>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
      <c r="A829" s="178"/>
      <c r="B829" s="166"/>
      <c r="C829" s="125"/>
      <c r="D829" s="125"/>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
      <c r="A830" s="178"/>
      <c r="B830" s="166"/>
      <c r="C830" s="125"/>
      <c r="D830" s="125"/>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
      <c r="A831" s="178"/>
      <c r="B831" s="166"/>
      <c r="C831" s="125"/>
      <c r="D831" s="125"/>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
      <c r="A832" s="178"/>
      <c r="B832" s="166"/>
      <c r="C832" s="125"/>
      <c r="D832" s="125"/>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
      <c r="A833" s="178"/>
      <c r="B833" s="166"/>
      <c r="C833" s="125"/>
      <c r="D833" s="125"/>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
      <c r="A834" s="178"/>
      <c r="B834" s="166"/>
      <c r="C834" s="125"/>
      <c r="D834" s="125"/>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
      <c r="A835" s="178"/>
      <c r="B835" s="166"/>
      <c r="C835" s="125"/>
      <c r="D835" s="125"/>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
      <c r="A836" s="178"/>
      <c r="B836" s="166"/>
      <c r="C836" s="125"/>
      <c r="D836" s="125"/>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
      <c r="A837" s="178"/>
      <c r="B837" s="166"/>
      <c r="C837" s="125"/>
      <c r="D837" s="125"/>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
      <c r="A838" s="178"/>
      <c r="B838" s="166"/>
      <c r="C838" s="125"/>
      <c r="D838" s="125"/>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
      <c r="A839" s="178"/>
      <c r="B839" s="166"/>
      <c r="C839" s="125"/>
      <c r="D839" s="125"/>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
      <c r="A840" s="178"/>
      <c r="B840" s="166"/>
      <c r="C840" s="125"/>
      <c r="D840" s="125"/>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
      <c r="A841" s="178"/>
      <c r="B841" s="166"/>
      <c r="C841" s="125"/>
      <c r="D841" s="125"/>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
      <c r="A842" s="178"/>
      <c r="B842" s="166"/>
      <c r="C842" s="125"/>
      <c r="D842" s="125"/>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
      <c r="A843" s="178"/>
      <c r="B843" s="166"/>
      <c r="C843" s="125"/>
      <c r="D843" s="125"/>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
      <c r="A844" s="178"/>
      <c r="B844" s="166"/>
      <c r="C844" s="125"/>
      <c r="D844" s="125"/>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
      <c r="A845" s="178"/>
      <c r="B845" s="166"/>
      <c r="C845" s="125"/>
      <c r="D845" s="125"/>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
      <c r="A846" s="178"/>
      <c r="B846" s="166"/>
      <c r="C846" s="125"/>
      <c r="D846" s="125"/>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
      <c r="A847" s="178"/>
      <c r="B847" s="166"/>
      <c r="C847" s="125"/>
      <c r="D847" s="125"/>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
      <c r="A848" s="178"/>
      <c r="B848" s="166"/>
      <c r="C848" s="125"/>
      <c r="D848" s="125"/>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
      <c r="A849" s="178"/>
      <c r="B849" s="166"/>
      <c r="C849" s="125"/>
      <c r="D849" s="125"/>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
      <c r="A850" s="178"/>
      <c r="B850" s="166"/>
      <c r="C850" s="125"/>
      <c r="D850" s="125"/>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
      <c r="A851" s="178"/>
      <c r="B851" s="166"/>
      <c r="C851" s="125"/>
      <c r="D851" s="125"/>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
      <c r="A852" s="178"/>
      <c r="B852" s="166"/>
      <c r="C852" s="125"/>
      <c r="D852" s="125"/>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
      <c r="A853" s="178"/>
      <c r="B853" s="166"/>
      <c r="C853" s="125"/>
      <c r="D853" s="125"/>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
      <c r="A854" s="178"/>
      <c r="B854" s="166"/>
      <c r="C854" s="125"/>
      <c r="D854" s="125"/>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
      <c r="A855" s="178"/>
      <c r="B855" s="166"/>
      <c r="C855" s="125"/>
      <c r="D855" s="125"/>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
      <c r="A856" s="178"/>
      <c r="B856" s="166"/>
      <c r="C856" s="125"/>
      <c r="D856" s="125"/>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
      <c r="A857" s="178"/>
      <c r="B857" s="166"/>
      <c r="C857" s="125"/>
      <c r="D857" s="125"/>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
      <c r="A858" s="178"/>
      <c r="B858" s="166"/>
      <c r="C858" s="125"/>
      <c r="D858" s="125"/>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
      <c r="A859" s="178"/>
      <c r="B859" s="166"/>
      <c r="C859" s="125"/>
      <c r="D859" s="125"/>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
      <c r="A860" s="178"/>
      <c r="B860" s="166"/>
      <c r="C860" s="125"/>
      <c r="D860" s="125"/>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
      <c r="A861" s="178"/>
      <c r="B861" s="166"/>
      <c r="C861" s="125"/>
      <c r="D861" s="125"/>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
      <c r="A862" s="178"/>
      <c r="B862" s="166"/>
      <c r="C862" s="125"/>
      <c r="D862" s="125"/>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
      <c r="A863" s="178"/>
      <c r="B863" s="166"/>
      <c r="C863" s="125"/>
      <c r="D863" s="125"/>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
      <c r="A864" s="178"/>
      <c r="B864" s="166"/>
      <c r="C864" s="125"/>
      <c r="D864" s="125"/>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
      <c r="A865" s="178"/>
      <c r="B865" s="166"/>
      <c r="C865" s="125"/>
      <c r="D865" s="125"/>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
      <c r="A866" s="178"/>
      <c r="B866" s="166"/>
      <c r="C866" s="125"/>
      <c r="D866" s="125"/>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
      <c r="A867" s="178"/>
      <c r="B867" s="166"/>
      <c r="C867" s="125"/>
      <c r="D867" s="125"/>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
      <c r="A868" s="178"/>
      <c r="B868" s="166"/>
      <c r="C868" s="125"/>
      <c r="D868" s="125"/>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
      <c r="A869" s="178"/>
      <c r="B869" s="166"/>
      <c r="C869" s="125"/>
      <c r="D869" s="125"/>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
      <c r="A870" s="178"/>
      <c r="B870" s="166"/>
      <c r="C870" s="125"/>
      <c r="D870" s="125"/>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
      <c r="A871" s="178"/>
      <c r="B871" s="166"/>
      <c r="C871" s="125"/>
      <c r="D871" s="125"/>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
      <c r="A872" s="178"/>
      <c r="B872" s="166"/>
      <c r="C872" s="125"/>
      <c r="D872" s="125"/>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
      <c r="A873" s="178"/>
      <c r="B873" s="166"/>
      <c r="C873" s="125"/>
      <c r="D873" s="125"/>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
      <c r="A874" s="178"/>
      <c r="B874" s="166"/>
      <c r="C874" s="125"/>
      <c r="D874" s="125"/>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
      <c r="A875" s="178"/>
      <c r="B875" s="166"/>
      <c r="C875" s="125"/>
      <c r="D875" s="125"/>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
      <c r="A876" s="178"/>
      <c r="B876" s="166"/>
      <c r="C876" s="125"/>
      <c r="D876" s="125"/>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
      <c r="A877" s="178"/>
      <c r="B877" s="166"/>
      <c r="C877" s="125"/>
      <c r="D877" s="125"/>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
      <c r="A878" s="178"/>
      <c r="B878" s="166"/>
      <c r="C878" s="125"/>
      <c r="D878" s="125"/>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
      <c r="A879" s="178"/>
      <c r="B879" s="166"/>
      <c r="C879" s="125"/>
      <c r="D879" s="125"/>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
      <c r="A880" s="178"/>
      <c r="B880" s="166"/>
      <c r="C880" s="125"/>
      <c r="D880" s="125"/>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
      <c r="A881" s="178"/>
      <c r="B881" s="166"/>
      <c r="C881" s="125"/>
      <c r="D881" s="125"/>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
      <c r="A882" s="178"/>
      <c r="B882" s="166"/>
      <c r="C882" s="125"/>
      <c r="D882" s="125"/>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
      <c r="A883" s="178"/>
      <c r="B883" s="166"/>
      <c r="C883" s="125"/>
      <c r="D883" s="125"/>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
      <c r="A884" s="178"/>
      <c r="B884" s="166"/>
      <c r="C884" s="125"/>
      <c r="D884" s="125"/>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
      <c r="A885" s="178"/>
      <c r="B885" s="166"/>
      <c r="C885" s="125"/>
      <c r="D885" s="125"/>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
      <c r="A886" s="178"/>
      <c r="B886" s="166"/>
      <c r="C886" s="125"/>
      <c r="D886" s="125"/>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
      <c r="A887" s="178"/>
      <c r="B887" s="166"/>
      <c r="C887" s="125"/>
      <c r="D887" s="125"/>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
      <c r="A888" s="178"/>
      <c r="B888" s="166"/>
      <c r="C888" s="125"/>
      <c r="D888" s="125"/>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
      <c r="A889" s="178"/>
      <c r="B889" s="166"/>
      <c r="C889" s="125"/>
      <c r="D889" s="125"/>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
      <c r="A890" s="178"/>
      <c r="B890" s="166"/>
      <c r="C890" s="125"/>
      <c r="D890" s="125"/>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
      <c r="A891" s="178"/>
      <c r="B891" s="166"/>
      <c r="C891" s="125"/>
      <c r="D891" s="125"/>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
      <c r="A892" s="178"/>
      <c r="B892" s="166"/>
      <c r="C892" s="125"/>
      <c r="D892" s="125"/>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
      <c r="A893" s="178"/>
      <c r="B893" s="166"/>
      <c r="C893" s="125"/>
      <c r="D893" s="125"/>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
      <c r="A894" s="178"/>
      <c r="B894" s="166"/>
      <c r="C894" s="125"/>
      <c r="D894" s="125"/>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
      <c r="A895" s="178"/>
      <c r="B895" s="166"/>
      <c r="C895" s="125"/>
      <c r="D895" s="125"/>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
      <c r="A896" s="178"/>
      <c r="B896" s="166"/>
      <c r="C896" s="125"/>
      <c r="D896" s="125"/>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
      <c r="A897" s="178"/>
      <c r="B897" s="166"/>
      <c r="C897" s="125"/>
      <c r="D897" s="125"/>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
      <c r="A898" s="178"/>
      <c r="B898" s="166"/>
      <c r="C898" s="125"/>
      <c r="D898" s="125"/>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
      <c r="A899" s="178"/>
      <c r="B899" s="166"/>
      <c r="C899" s="125"/>
      <c r="D899" s="125"/>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
      <c r="A900" s="178"/>
      <c r="B900" s="166"/>
      <c r="C900" s="125"/>
      <c r="D900" s="125"/>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
      <c r="A901" s="178"/>
      <c r="B901" s="166"/>
      <c r="C901" s="125"/>
      <c r="D901" s="125"/>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
      <c r="A902" s="178"/>
      <c r="B902" s="166"/>
      <c r="C902" s="125"/>
      <c r="D902" s="125"/>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
      <c r="A903" s="178"/>
      <c r="B903" s="166"/>
      <c r="C903" s="125"/>
      <c r="D903" s="125"/>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
      <c r="A904" s="178"/>
      <c r="B904" s="166"/>
      <c r="C904" s="125"/>
      <c r="D904" s="125"/>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
      <c r="A905" s="178"/>
      <c r="B905" s="166"/>
      <c r="C905" s="125"/>
      <c r="D905" s="125"/>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
      <c r="A906" s="178"/>
      <c r="B906" s="166"/>
      <c r="C906" s="125"/>
      <c r="D906" s="125"/>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
      <c r="A907" s="178"/>
      <c r="B907" s="166"/>
      <c r="C907" s="125"/>
      <c r="D907" s="125"/>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
      <c r="A908" s="178"/>
      <c r="B908" s="166"/>
      <c r="C908" s="125"/>
      <c r="D908" s="125"/>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
      <c r="A909" s="178"/>
      <c r="B909" s="166"/>
      <c r="C909" s="125"/>
      <c r="D909" s="125"/>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
      <c r="A910" s="178"/>
      <c r="B910" s="166"/>
      <c r="C910" s="125"/>
      <c r="D910" s="125"/>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
      <c r="A911" s="178"/>
      <c r="B911" s="166"/>
      <c r="C911" s="125"/>
      <c r="D911" s="125"/>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
      <c r="A912" s="178"/>
      <c r="B912" s="166"/>
      <c r="C912" s="125"/>
      <c r="D912" s="125"/>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
      <c r="A913" s="178"/>
      <c r="B913" s="166"/>
      <c r="C913" s="125"/>
      <c r="D913" s="125"/>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
      <c r="A914" s="178"/>
      <c r="B914" s="166"/>
      <c r="C914" s="125"/>
      <c r="D914" s="125"/>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
      <c r="A915" s="178"/>
      <c r="B915" s="166"/>
      <c r="C915" s="125"/>
      <c r="D915" s="125"/>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
      <c r="A916" s="178"/>
      <c r="B916" s="166"/>
      <c r="C916" s="125"/>
      <c r="D916" s="125"/>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
      <c r="A917" s="178"/>
      <c r="B917" s="166"/>
      <c r="C917" s="125"/>
      <c r="D917" s="125"/>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
      <c r="A918" s="178"/>
      <c r="B918" s="166"/>
      <c r="C918" s="125"/>
      <c r="D918" s="125"/>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
      <c r="A919" s="178"/>
      <c r="B919" s="166"/>
      <c r="C919" s="125"/>
      <c r="D919" s="125"/>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
      <c r="A920" s="178"/>
      <c r="B920" s="166"/>
      <c r="C920" s="125"/>
      <c r="D920" s="125"/>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
      <c r="A921" s="178"/>
      <c r="B921" s="166"/>
      <c r="C921" s="125"/>
      <c r="D921" s="125"/>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
      <c r="A922" s="178"/>
      <c r="B922" s="166"/>
      <c r="C922" s="125"/>
      <c r="D922" s="125"/>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
      <c r="A923" s="178"/>
      <c r="B923" s="166"/>
      <c r="C923" s="125"/>
      <c r="D923" s="125"/>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
      <c r="A924" s="178"/>
      <c r="B924" s="166"/>
      <c r="C924" s="125"/>
      <c r="D924" s="125"/>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
      <c r="A925" s="178"/>
      <c r="B925" s="166"/>
      <c r="C925" s="125"/>
      <c r="D925" s="125"/>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
      <c r="A926" s="178"/>
      <c r="B926" s="166"/>
      <c r="C926" s="125"/>
      <c r="D926" s="125"/>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
      <c r="A927" s="178"/>
      <c r="B927" s="166"/>
      <c r="C927" s="125"/>
      <c r="D927" s="125"/>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
      <c r="A928" s="178"/>
      <c r="B928" s="166"/>
      <c r="C928" s="125"/>
      <c r="D928" s="125"/>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
      <c r="A929" s="178"/>
      <c r="B929" s="166"/>
      <c r="C929" s="125"/>
      <c r="D929" s="125"/>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
      <c r="A930" s="178"/>
      <c r="B930" s="166"/>
      <c r="C930" s="125"/>
      <c r="D930" s="125"/>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
      <c r="A931" s="178"/>
      <c r="B931" s="166"/>
      <c r="C931" s="125"/>
      <c r="D931" s="125"/>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
      <c r="A932" s="178"/>
      <c r="B932" s="166"/>
      <c r="C932" s="125"/>
      <c r="D932" s="125"/>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
      <c r="A933" s="178"/>
      <c r="B933" s="166"/>
      <c r="C933" s="125"/>
      <c r="D933" s="125"/>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
      <c r="A934" s="178"/>
      <c r="B934" s="166"/>
      <c r="C934" s="125"/>
      <c r="D934" s="125"/>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
      <c r="A935" s="178"/>
      <c r="B935" s="166"/>
      <c r="C935" s="125"/>
      <c r="D935" s="125"/>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
      <c r="A936" s="178"/>
      <c r="B936" s="166"/>
      <c r="C936" s="125"/>
      <c r="D936" s="125"/>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
      <c r="A937" s="178"/>
      <c r="B937" s="166"/>
      <c r="C937" s="125"/>
      <c r="D937" s="125"/>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
      <c r="A938" s="178"/>
      <c r="B938" s="166"/>
      <c r="C938" s="125"/>
      <c r="D938" s="125"/>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
      <c r="A939" s="178"/>
      <c r="B939" s="166"/>
      <c r="C939" s="125"/>
      <c r="D939" s="125"/>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
      <c r="A940" s="178"/>
      <c r="B940" s="166"/>
      <c r="C940" s="125"/>
      <c r="D940" s="125"/>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
      <c r="A941" s="178"/>
      <c r="B941" s="166"/>
      <c r="C941" s="125"/>
      <c r="D941" s="125"/>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
      <c r="A942" s="178"/>
      <c r="B942" s="166"/>
      <c r="C942" s="125"/>
      <c r="D942" s="125"/>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
      <c r="A943" s="178"/>
      <c r="B943" s="166"/>
      <c r="C943" s="125"/>
      <c r="D943" s="125"/>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
      <c r="A944" s="178"/>
      <c r="B944" s="166"/>
      <c r="C944" s="125"/>
      <c r="D944" s="125"/>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
      <c r="A945" s="178"/>
      <c r="B945" s="166"/>
      <c r="C945" s="125"/>
      <c r="D945" s="125"/>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
      <c r="A946" s="178"/>
      <c r="B946" s="166"/>
      <c r="C946" s="125"/>
      <c r="D946" s="125"/>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
      <c r="A947" s="178"/>
      <c r="B947" s="166"/>
      <c r="C947" s="125"/>
      <c r="D947" s="125"/>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
      <c r="A948" s="178"/>
      <c r="B948" s="166"/>
      <c r="C948" s="125"/>
      <c r="D948" s="125"/>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
      <c r="A949" s="178"/>
      <c r="B949" s="166"/>
      <c r="C949" s="125"/>
      <c r="D949" s="125"/>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
      <c r="A950" s="178"/>
      <c r="B950" s="166"/>
      <c r="C950" s="125"/>
      <c r="D950" s="125"/>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
      <c r="A951" s="178"/>
      <c r="B951" s="166"/>
      <c r="C951" s="125"/>
      <c r="D951" s="125"/>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
      <c r="A952" s="178"/>
      <c r="B952" s="166"/>
      <c r="C952" s="125"/>
      <c r="D952" s="125"/>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
      <c r="A953" s="178"/>
      <c r="B953" s="166"/>
      <c r="C953" s="125"/>
      <c r="D953" s="125"/>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
      <c r="A954" s="178"/>
      <c r="B954" s="166"/>
      <c r="C954" s="125"/>
      <c r="D954" s="125"/>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
      <c r="A955" s="178"/>
      <c r="B955" s="166"/>
      <c r="C955" s="125"/>
      <c r="D955" s="125"/>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
      <c r="A956" s="178"/>
      <c r="B956" s="166"/>
      <c r="C956" s="125"/>
      <c r="D956" s="125"/>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
      <c r="A957" s="178"/>
      <c r="B957" s="166"/>
      <c r="C957" s="125"/>
      <c r="D957" s="125"/>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
      <c r="A958" s="178"/>
      <c r="B958" s="166"/>
      <c r="C958" s="125"/>
      <c r="D958" s="125"/>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
      <c r="A959" s="178"/>
      <c r="B959" s="166"/>
      <c r="C959" s="125"/>
      <c r="D959" s="125"/>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
      <c r="A960" s="178"/>
      <c r="B960" s="166"/>
      <c r="C960" s="125"/>
      <c r="D960" s="125"/>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
      <c r="A961" s="178"/>
      <c r="B961" s="166"/>
      <c r="C961" s="125"/>
      <c r="D961" s="125"/>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
      <c r="A962" s="178"/>
      <c r="B962" s="166"/>
      <c r="C962" s="125"/>
      <c r="D962" s="125"/>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
      <c r="A963" s="178"/>
      <c r="B963" s="166"/>
      <c r="C963" s="125"/>
      <c r="D963" s="125"/>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
      <c r="A964" s="178"/>
      <c r="B964" s="166"/>
      <c r="C964" s="125"/>
      <c r="D964" s="125"/>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
      <c r="A965" s="178"/>
      <c r="B965" s="166"/>
      <c r="C965" s="125"/>
      <c r="D965" s="125"/>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
      <c r="A966" s="178"/>
      <c r="B966" s="166"/>
      <c r="C966" s="125"/>
      <c r="D966" s="125"/>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
      <c r="A967" s="178"/>
      <c r="B967" s="166"/>
      <c r="C967" s="125"/>
      <c r="D967" s="125"/>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
      <c r="A968" s="178"/>
      <c r="B968" s="166"/>
      <c r="C968" s="125"/>
      <c r="D968" s="125"/>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
      <c r="A969" s="178"/>
      <c r="B969" s="166"/>
      <c r="C969" s="125"/>
      <c r="D969" s="125"/>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
      <c r="A970" s="178"/>
      <c r="B970" s="166"/>
      <c r="C970" s="125"/>
      <c r="D970" s="125"/>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
      <c r="A971" s="178"/>
      <c r="B971" s="166"/>
      <c r="C971" s="125"/>
      <c r="D971" s="125"/>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
      <c r="A972" s="178"/>
      <c r="B972" s="166"/>
      <c r="C972" s="125"/>
      <c r="D972" s="125"/>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
      <c r="A973" s="178"/>
      <c r="B973" s="166"/>
      <c r="C973" s="125"/>
      <c r="D973" s="125"/>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
      <c r="A974" s="178"/>
      <c r="B974" s="166"/>
      <c r="C974" s="125"/>
      <c r="D974" s="125"/>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
      <c r="A975" s="178"/>
      <c r="B975" s="166"/>
      <c r="C975" s="125"/>
      <c r="D975" s="125"/>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
      <c r="A976" s="178"/>
      <c r="B976" s="166"/>
      <c r="C976" s="125"/>
      <c r="D976" s="125"/>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
      <c r="A977" s="178"/>
      <c r="B977" s="166"/>
      <c r="C977" s="125"/>
      <c r="D977" s="125"/>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
      <c r="A978" s="178"/>
      <c r="B978" s="166"/>
      <c r="C978" s="125"/>
      <c r="D978" s="125"/>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
      <c r="A979" s="178"/>
      <c r="B979" s="166"/>
      <c r="C979" s="125"/>
      <c r="D979" s="125"/>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
      <c r="A980" s="178"/>
      <c r="B980" s="166"/>
      <c r="C980" s="125"/>
      <c r="D980" s="125"/>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
      <c r="A981" s="178"/>
      <c r="B981" s="166"/>
      <c r="C981" s="125"/>
      <c r="D981" s="125"/>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
      <c r="A982" s="178"/>
      <c r="B982" s="166"/>
      <c r="C982" s="125"/>
      <c r="D982" s="125"/>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
      <c r="A983" s="178"/>
      <c r="B983" s="166"/>
      <c r="C983" s="125"/>
      <c r="D983" s="125"/>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
      <c r="A984" s="178"/>
      <c r="B984" s="166"/>
      <c r="C984" s="125"/>
      <c r="D984" s="125"/>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
      <c r="A985" s="178"/>
      <c r="B985" s="166"/>
      <c r="C985" s="125"/>
      <c r="D985" s="125"/>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
      <c r="A986" s="178"/>
      <c r="B986" s="166"/>
      <c r="C986" s="125"/>
      <c r="D986" s="125"/>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
      <c r="A987" s="178"/>
      <c r="B987" s="166"/>
      <c r="C987" s="125"/>
      <c r="D987" s="125"/>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
      <c r="A988" s="178"/>
      <c r="B988" s="166"/>
      <c r="C988" s="125"/>
      <c r="D988" s="125"/>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
      <c r="A989" s="178"/>
      <c r="B989" s="166"/>
      <c r="C989" s="125"/>
      <c r="D989" s="125"/>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
      <c r="A990" s="178"/>
      <c r="B990" s="166"/>
      <c r="C990" s="125"/>
      <c r="D990" s="125"/>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
      <c r="A991" s="178"/>
      <c r="B991" s="166"/>
      <c r="C991" s="125"/>
      <c r="D991" s="125"/>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
      <c r="A992" s="178"/>
      <c r="B992" s="166"/>
      <c r="C992" s="125"/>
      <c r="D992" s="125"/>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
      <c r="A993" s="178"/>
      <c r="B993" s="166"/>
      <c r="C993" s="125"/>
      <c r="D993" s="125"/>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
      <c r="A994" s="178"/>
      <c r="B994" s="166"/>
      <c r="C994" s="125"/>
      <c r="D994" s="125"/>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
      <c r="A995" s="178"/>
      <c r="B995" s="166"/>
      <c r="C995" s="125"/>
      <c r="D995" s="125"/>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
      <c r="A996" s="178"/>
      <c r="B996" s="166"/>
      <c r="C996" s="125"/>
      <c r="D996" s="125"/>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
      <c r="A997" s="178"/>
      <c r="B997" s="166"/>
      <c r="C997" s="125"/>
      <c r="D997" s="125"/>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
      <c r="A998" s="178"/>
      <c r="B998" s="166"/>
      <c r="C998" s="125"/>
      <c r="D998" s="125"/>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
      <c r="A999" s="178"/>
      <c r="B999" s="166"/>
      <c r="C999" s="125"/>
      <c r="D999" s="125"/>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
      <c r="A1000" s="178"/>
      <c r="B1000" s="166"/>
      <c r="C1000" s="125"/>
      <c r="D1000" s="125"/>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95" customHeight="1" thickBot="1">
      <c r="A1001" s="179"/>
      <c r="B1001" s="394" t="str">
        <f ca="1">OFFSET(L!$C$1,MATCH("General"&amp;"Cpy",L!$A:$A,0)-1,SL,,)</f>
        <v>© 2016 Conflict-Free Sourcing Initiative. All rights reserved.</v>
      </c>
      <c r="C1001" s="394"/>
      <c r="D1001" s="394"/>
      <c r="E1001" s="31"/>
    </row>
    <row r="1002" spans="1:35" ht="12.75" thickTop="1">
      <c r="D1002" s="132"/>
    </row>
  </sheetData>
  <sheetProtection password="E985" sheet="1" objects="1" scenarios="1" formatRows="0" deleteRows="0"/>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37"/>
  <sheetViews>
    <sheetView workbookViewId="0">
      <pane ySplit="4" topLeftCell="A5" activePane="bottomLeft" state="frozen"/>
      <selection pane="bottomLeft" activeCell="A5" sqref="A5"/>
    </sheetView>
  </sheetViews>
  <sheetFormatPr baseColWidth="10" defaultColWidth="8.64453125" defaultRowHeight="9.75"/>
  <cols>
    <col min="1" max="1" width="9.3515625" style="46" bestFit="1" customWidth="1"/>
    <col min="2" max="2" width="42.87890625" style="46" customWidth="1"/>
    <col min="3" max="3" width="40.3515625" style="46" customWidth="1"/>
    <col min="4" max="4" width="22.64453125" style="46" customWidth="1"/>
    <col min="5" max="5" width="12.64453125" style="46" customWidth="1"/>
    <col min="6" max="6" width="12.64453125" style="206" customWidth="1"/>
    <col min="7" max="7" width="15.3515625" style="46" customWidth="1"/>
    <col min="8" max="8" width="23.87890625" style="46" customWidth="1"/>
    <col min="9" max="9" width="20.87890625" style="46" customWidth="1"/>
    <col min="10" max="10" width="38.64453125" style="46" hidden="1" customWidth="1"/>
    <col min="11" max="11" width="24.3515625" style="46" hidden="1" customWidth="1"/>
    <col min="12" max="12" width="17.46875" style="46" customWidth="1"/>
    <col min="13" max="13" width="16.3515625" style="46" customWidth="1"/>
    <col min="14" max="16384" width="8.64453125" style="46"/>
  </cols>
  <sheetData>
    <row r="1" spans="1:13" ht="134.25" customHeight="1">
      <c r="A1" s="395" t="str">
        <f ca="1">OFFSET(L!$C$1,MATCH("Smelter Reference List"&amp;ADDRESS(ROW(),COLUMN(),4),L!$A:$A,0)-1,SL,,)</f>
        <v xml:space="preserve">Die folgende Liste beruht auf den neuesten Informationen der CFSI über Schmelzofennamen / Aliasnamen zum Zeitpunkt der Veröffentlichung dieser Vorlage. Die Aufführung eines Schmelzofens in dieser Erklärung ist KEINE Garantie, dass dieser gegenwärtig aktiv ist oder das Conflict-Free Smelter Program einhält. 
Bitte entnehmen Sie der CFSI-Website www.conflictfreesourcing.org die aktuellste und genaueste Liste der Namen von aktiven oder mit dem CFSP konformen Standardschmelzöfen. 
Spalte B ist eine Liste mit häufig verwendeten Namen von Schmelzöfen, die für das Prüfungsprogramm von CFSP in Betracht kommen.
Spalte C ist die Liste mit den Namen der offiziellen Standardschmelzöfen, von denen angenommen wird, dass sie die gesetzlichen Namen der in Betracht kommenden Schmelzöfen sind. Die Mehrheit von Schmelzöfen hat dieselbe Eintragung für beide Spalten. Wenn jedoch der übliche Name vom Standardnamen abweicht, wird die Abweichung in Spalte B vermerkt. </v>
      </c>
      <c r="B1" s="395"/>
      <c r="C1" s="395"/>
      <c r="D1" s="395"/>
      <c r="E1" s="395"/>
      <c r="F1" s="395"/>
      <c r="G1" s="395"/>
    </row>
    <row r="4" spans="1:13" s="251" customFormat="1" ht="39">
      <c r="A4" s="212" t="str">
        <f ca="1">OFFSET(L!$C$1,MATCH("Smelter Reference List"&amp;ADDRESS(ROW(),COLUMN(),4),L!$A:$A,0)-1,SL,,)</f>
        <v>Metall</v>
      </c>
      <c r="B4" s="212" t="str">
        <f ca="1">OFFSET(L!$C$1,MATCH("Smelter Reference List"&amp;ADDRESS(ROW(),COLUMN(),4),L!$A:$A,0)-1,SL,,)</f>
        <v>Schmelzhütten-Referenz-Liste</v>
      </c>
      <c r="C4" s="212" t="str">
        <f ca="1">OFFSET(L!$C$1,MATCH("Smelter Reference List"&amp;ADDRESS(ROW(),COLUMN(),4),L!$A:$A,0)-1,SL,,)</f>
        <v>Standard Schmelzhütten Namen</v>
      </c>
      <c r="D4" s="212" t="str">
        <f ca="1">OFFSET(L!$C$1,MATCH("Smelter Reference List"&amp;ADDRESS(ROW(),COLUMN(),4),L!$A:$A,0)-1,SL,,)</f>
        <v>Schmelzhütte Standort: Land</v>
      </c>
      <c r="E4" s="212" t="str">
        <f ca="1">OFFSET(L!$C$1,MATCH("Smelter Reference List"&amp;ADDRESS(ROW(),COLUMN(),4),L!$A:$A,0)-1,SL,,)</f>
        <v>Neue Schmelzer-ID</v>
      </c>
      <c r="F4" s="212" t="str">
        <f ca="1">OFFSET(L!$C$1,MATCH("Smelter Reference List"&amp;ADDRESS(ROW(),COLUMN(),4),L!$A:$A,0)-1,SL,,)</f>
        <v>Quelle der Schmelzhütte Id-Nummer</v>
      </c>
      <c r="G4" s="212" t="str">
        <f ca="1">OFFSET(L!$C$1,MATCH("Smelter Reference List"&amp;ADDRESS(ROW(),COLUMN(),4),L!$A:$A,0)-1,SL,,)</f>
        <v>Schmelzhütten-Standort: Straße</v>
      </c>
      <c r="H4" s="212" t="str">
        <f ca="1">OFFSET(L!$C$1,MATCH("Smelter Reference List"&amp;ADDRESS(ROW(),COLUMN(),4),L!$A:$A,0)-1,SL,,)</f>
        <v>Schmelzhütten-Standort: Stadt</v>
      </c>
      <c r="I4" s="212" t="str">
        <f ca="1">OFFSET(L!$C$1,MATCH("Smelter Reference List"&amp;ADDRESS(ROW(),COLUMN(),4),L!$A:$A,0)-1,SL,,)</f>
        <v>Schmelzhütten-Standort: Bundesland/Provinz</v>
      </c>
      <c r="J4" s="212" t="s">
        <v>1456</v>
      </c>
      <c r="K4" s="212" t="s">
        <v>1456</v>
      </c>
      <c r="L4" s="252"/>
      <c r="M4" s="252"/>
    </row>
    <row r="5" spans="1:13" ht="10.5" customHeight="1">
      <c r="A5" s="255" t="s">
        <v>2323</v>
      </c>
      <c r="B5" s="255" t="s">
        <v>31</v>
      </c>
      <c r="C5" s="255" t="s">
        <v>1317</v>
      </c>
      <c r="D5" s="255" t="s">
        <v>1759</v>
      </c>
      <c r="E5" s="255" t="s">
        <v>1318</v>
      </c>
      <c r="F5" s="255" t="s">
        <v>3125</v>
      </c>
      <c r="G5" s="255"/>
      <c r="H5" s="255" t="s">
        <v>3292</v>
      </c>
      <c r="I5" s="255" t="s">
        <v>3230</v>
      </c>
      <c r="J5" s="46" t="str">
        <f t="shared" ref="J5:J68" si="0">A5&amp;B5</f>
        <v>GoldAccurate Refining Group</v>
      </c>
      <c r="K5" s="46" t="str">
        <f t="shared" ref="K5:K68" si="1">A5&amp;B5</f>
        <v>GoldAccurate Refining Group</v>
      </c>
      <c r="L5" s="255"/>
    </row>
    <row r="6" spans="1:13" ht="10.5" customHeight="1">
      <c r="A6" s="255" t="s">
        <v>2323</v>
      </c>
      <c r="B6" s="255" t="s">
        <v>2684</v>
      </c>
      <c r="C6" s="255" t="s">
        <v>2684</v>
      </c>
      <c r="D6" s="255" t="s">
        <v>1759</v>
      </c>
      <c r="E6" s="255" t="s">
        <v>2685</v>
      </c>
      <c r="F6" s="255" t="s">
        <v>3125</v>
      </c>
      <c r="G6" s="255"/>
      <c r="H6" s="255" t="s">
        <v>3126</v>
      </c>
      <c r="I6" s="255" t="s">
        <v>3127</v>
      </c>
      <c r="J6" s="46" t="str">
        <f t="shared" si="0"/>
        <v>GoldAdvanced Chemical Company</v>
      </c>
      <c r="K6" s="46" t="str">
        <f t="shared" si="1"/>
        <v>GoldAdvanced Chemical Company</v>
      </c>
      <c r="L6" s="255"/>
    </row>
    <row r="7" spans="1:13" ht="10.5" customHeight="1">
      <c r="A7" s="255" t="s">
        <v>2323</v>
      </c>
      <c r="B7" s="255" t="s">
        <v>3320</v>
      </c>
      <c r="C7" s="255" t="s">
        <v>2322</v>
      </c>
      <c r="D7" s="255" t="s">
        <v>2154</v>
      </c>
      <c r="E7" s="255" t="s">
        <v>1332</v>
      </c>
      <c r="F7" s="255" t="s">
        <v>3125</v>
      </c>
      <c r="G7" s="255"/>
      <c r="H7" s="255" t="s">
        <v>3318</v>
      </c>
      <c r="I7" s="255" t="s">
        <v>3319</v>
      </c>
      <c r="J7" s="46" t="str">
        <f t="shared" si="0"/>
        <v>GoldAGR Mathey</v>
      </c>
      <c r="K7" s="46" t="str">
        <f t="shared" si="1"/>
        <v>GoldAGR Mathey</v>
      </c>
      <c r="L7" s="255"/>
    </row>
    <row r="8" spans="1:13" ht="10.5" customHeight="1">
      <c r="A8" s="255" t="s">
        <v>2323</v>
      </c>
      <c r="B8" s="255" t="s">
        <v>3321</v>
      </c>
      <c r="C8" s="255" t="s">
        <v>2322</v>
      </c>
      <c r="D8" s="255" t="s">
        <v>2154</v>
      </c>
      <c r="E8" s="255" t="s">
        <v>1332</v>
      </c>
      <c r="F8" s="255" t="s">
        <v>3125</v>
      </c>
      <c r="G8" s="255"/>
      <c r="H8" s="255" t="s">
        <v>3318</v>
      </c>
      <c r="I8" s="255" t="s">
        <v>3319</v>
      </c>
      <c r="J8" s="46" t="str">
        <f t="shared" si="0"/>
        <v>GoldAGR(Perth Mint Australia)</v>
      </c>
      <c r="K8" s="46" t="str">
        <f t="shared" si="1"/>
        <v>GoldAGR(Perth Mint Australia)</v>
      </c>
      <c r="L8" s="255"/>
    </row>
    <row r="9" spans="1:13" ht="10.5" customHeight="1">
      <c r="A9" s="255" t="s">
        <v>2323</v>
      </c>
      <c r="B9" s="255" t="s">
        <v>4146</v>
      </c>
      <c r="C9" s="255" t="s">
        <v>4146</v>
      </c>
      <c r="D9" s="255" t="s">
        <v>2249</v>
      </c>
      <c r="E9" s="255" t="s">
        <v>1234</v>
      </c>
      <c r="F9" s="255" t="s">
        <v>3125</v>
      </c>
      <c r="G9" s="255"/>
      <c r="H9" s="255" t="s">
        <v>3128</v>
      </c>
      <c r="I9" s="255" t="s">
        <v>3129</v>
      </c>
      <c r="J9" s="46" t="str">
        <f t="shared" si="0"/>
        <v>GoldAida Chemical Industries Co., Ltd.</v>
      </c>
      <c r="K9" s="46" t="str">
        <f t="shared" si="1"/>
        <v>GoldAida Chemical Industries Co., Ltd.</v>
      </c>
      <c r="L9" s="255"/>
    </row>
    <row r="10" spans="1:13" ht="10.5" customHeight="1">
      <c r="A10" s="255" t="s">
        <v>2323</v>
      </c>
      <c r="B10" s="255" t="s">
        <v>3355</v>
      </c>
      <c r="C10" s="255" t="s">
        <v>3355</v>
      </c>
      <c r="D10" s="255" t="s">
        <v>2147</v>
      </c>
      <c r="E10" s="255" t="s">
        <v>3356</v>
      </c>
      <c r="F10" s="255" t="s">
        <v>3125</v>
      </c>
      <c r="G10" s="255"/>
      <c r="H10" s="255" t="s">
        <v>3357</v>
      </c>
      <c r="I10" s="255" t="s">
        <v>3357</v>
      </c>
      <c r="J10" s="46" t="str">
        <f t="shared" si="0"/>
        <v>GoldAl Etihad Gold Refinery DMCC</v>
      </c>
      <c r="K10" s="46" t="str">
        <f t="shared" si="1"/>
        <v>GoldAl Etihad Gold Refinery DMCC</v>
      </c>
      <c r="L10" s="255"/>
    </row>
    <row r="11" spans="1:13" ht="10.5" customHeight="1">
      <c r="A11" s="255" t="s">
        <v>2323</v>
      </c>
      <c r="B11" s="255" t="s">
        <v>70</v>
      </c>
      <c r="C11" s="255" t="s">
        <v>70</v>
      </c>
      <c r="D11" s="255" t="s">
        <v>2195</v>
      </c>
      <c r="E11" s="255" t="s">
        <v>1235</v>
      </c>
      <c r="F11" s="255" t="s">
        <v>3125</v>
      </c>
      <c r="G11" s="255"/>
      <c r="H11" s="255" t="s">
        <v>3130</v>
      </c>
      <c r="I11" s="255" t="s">
        <v>3131</v>
      </c>
      <c r="J11" s="46" t="str">
        <f t="shared" si="0"/>
        <v>GoldAllgemeine Gold-und Silberscheideanstalt A.G.</v>
      </c>
      <c r="K11" s="46" t="str">
        <f t="shared" si="1"/>
        <v>GoldAllgemeine Gold-und Silberscheideanstalt A.G.</v>
      </c>
      <c r="L11" s="255"/>
    </row>
    <row r="12" spans="1:13" ht="10.5" customHeight="1">
      <c r="A12" s="255" t="s">
        <v>2323</v>
      </c>
      <c r="B12" s="255" t="s">
        <v>1190</v>
      </c>
      <c r="C12" s="255" t="s">
        <v>1190</v>
      </c>
      <c r="D12" s="255" t="s">
        <v>1760</v>
      </c>
      <c r="E12" s="255" t="s">
        <v>1236</v>
      </c>
      <c r="F12" s="255" t="s">
        <v>3125</v>
      </c>
      <c r="G12" s="255"/>
      <c r="H12" s="255" t="s">
        <v>3132</v>
      </c>
      <c r="I12" s="255" t="s">
        <v>3133</v>
      </c>
      <c r="J12" s="46" t="str">
        <f t="shared" si="0"/>
        <v>GoldAlmalyk Mining and Metallurgical Complex (AMMC)</v>
      </c>
      <c r="K12" s="46" t="str">
        <f t="shared" si="1"/>
        <v>GoldAlmalyk Mining and Metallurgical Complex (AMMC)</v>
      </c>
      <c r="L12" s="255"/>
    </row>
    <row r="13" spans="1:13" ht="10.5" customHeight="1">
      <c r="A13" s="255" t="s">
        <v>2323</v>
      </c>
      <c r="B13" s="255" t="s">
        <v>3141</v>
      </c>
      <c r="C13" s="255" t="s">
        <v>4670</v>
      </c>
      <c r="D13" s="255" t="s">
        <v>2249</v>
      </c>
      <c r="E13" s="255" t="s">
        <v>1239</v>
      </c>
      <c r="F13" s="255" t="s">
        <v>3125</v>
      </c>
      <c r="G13" s="255"/>
      <c r="H13" s="255" t="s">
        <v>3139</v>
      </c>
      <c r="I13" s="255" t="s">
        <v>3140</v>
      </c>
      <c r="J13" s="46" t="str">
        <f t="shared" si="0"/>
        <v>GoldAmagasaki Factory, Hyogo Prefecture, Japan</v>
      </c>
      <c r="K13" s="46" t="str">
        <f t="shared" si="1"/>
        <v>GoldAmagasaki Factory, Hyogo Prefecture, Japan</v>
      </c>
      <c r="L13" s="255"/>
    </row>
    <row r="14" spans="1:13" ht="10.5" customHeight="1">
      <c r="A14" s="255" t="s">
        <v>2323</v>
      </c>
      <c r="B14" s="255" t="s">
        <v>3134</v>
      </c>
      <c r="C14" s="255" t="s">
        <v>3134</v>
      </c>
      <c r="D14" s="255" t="s">
        <v>2170</v>
      </c>
      <c r="E14" s="255" t="s">
        <v>1237</v>
      </c>
      <c r="F14" s="255" t="s">
        <v>3125</v>
      </c>
      <c r="G14" s="255"/>
      <c r="H14" s="255" t="s">
        <v>3135</v>
      </c>
      <c r="I14" s="255" t="s">
        <v>3136</v>
      </c>
      <c r="J14" s="46" t="str">
        <f t="shared" si="0"/>
        <v>GoldAngloGold Ashanti Córrego do Sítio Mineração</v>
      </c>
      <c r="K14" s="46" t="str">
        <f t="shared" si="1"/>
        <v>GoldAngloGold Ashanti Córrego do Sítio Mineração</v>
      </c>
      <c r="L14" s="255"/>
    </row>
    <row r="15" spans="1:13" ht="10.5" customHeight="1">
      <c r="A15" s="255" t="s">
        <v>2323</v>
      </c>
      <c r="B15" s="255" t="s">
        <v>3308</v>
      </c>
      <c r="C15" s="255" t="s">
        <v>4251</v>
      </c>
      <c r="D15" s="255" t="s">
        <v>2181</v>
      </c>
      <c r="E15" s="255" t="s">
        <v>1326</v>
      </c>
      <c r="F15" s="255" t="s">
        <v>3125</v>
      </c>
      <c r="G15" s="255"/>
      <c r="H15" s="255" t="s">
        <v>3306</v>
      </c>
      <c r="I15" s="255" t="s">
        <v>3307</v>
      </c>
      <c r="J15" s="46" t="str">
        <f t="shared" si="0"/>
        <v>GoldAnhui Tongling Nonferrous Metal Mining Co., Ltd.</v>
      </c>
      <c r="K15" s="46" t="str">
        <f t="shared" si="1"/>
        <v>GoldAnhui Tongling Nonferrous Metal Mining Co., Ltd.</v>
      </c>
      <c r="L15" s="255"/>
    </row>
    <row r="16" spans="1:13" ht="10.5" customHeight="1">
      <c r="A16" s="255" t="s">
        <v>2323</v>
      </c>
      <c r="B16" s="255" t="s">
        <v>3322</v>
      </c>
      <c r="C16" s="255" t="s">
        <v>2322</v>
      </c>
      <c r="D16" s="255" t="s">
        <v>2154</v>
      </c>
      <c r="E16" s="255" t="s">
        <v>1332</v>
      </c>
      <c r="F16" s="255" t="s">
        <v>3125</v>
      </c>
      <c r="G16" s="255"/>
      <c r="H16" s="255" t="s">
        <v>3318</v>
      </c>
      <c r="I16" s="255" t="s">
        <v>3319</v>
      </c>
      <c r="J16" s="46" t="str">
        <f t="shared" si="0"/>
        <v>GoldANZ (Perth Mint 4N)</v>
      </c>
      <c r="K16" s="46" t="str">
        <f t="shared" si="1"/>
        <v>GoldANZ (Perth Mint 4N)</v>
      </c>
      <c r="L16" s="255"/>
    </row>
    <row r="17" spans="1:12" ht="10.5" customHeight="1">
      <c r="A17" s="255" t="s">
        <v>2323</v>
      </c>
      <c r="B17" s="255" t="s">
        <v>4669</v>
      </c>
      <c r="C17" s="255" t="s">
        <v>4669</v>
      </c>
      <c r="D17" s="255" t="s">
        <v>2179</v>
      </c>
      <c r="E17" s="255" t="s">
        <v>1238</v>
      </c>
      <c r="F17" s="255" t="s">
        <v>3125</v>
      </c>
      <c r="G17" s="255"/>
      <c r="H17" s="255" t="s">
        <v>3137</v>
      </c>
      <c r="I17" s="255" t="s">
        <v>3138</v>
      </c>
      <c r="J17" s="46" t="str">
        <f t="shared" si="0"/>
        <v>GoldArgor-Heraeus S.A.</v>
      </c>
      <c r="K17" s="46" t="str">
        <f t="shared" si="1"/>
        <v>GoldArgor-Heraeus S.A.</v>
      </c>
      <c r="L17" s="255"/>
    </row>
    <row r="18" spans="1:12" ht="10.5" customHeight="1">
      <c r="A18" s="255" t="s">
        <v>2323</v>
      </c>
      <c r="B18" s="255" t="s">
        <v>4670</v>
      </c>
      <c r="C18" s="255" t="s">
        <v>4670</v>
      </c>
      <c r="D18" s="255" t="s">
        <v>2249</v>
      </c>
      <c r="E18" s="255" t="s">
        <v>1239</v>
      </c>
      <c r="F18" s="255" t="s">
        <v>3125</v>
      </c>
      <c r="G18" s="255"/>
      <c r="H18" s="255" t="s">
        <v>3139</v>
      </c>
      <c r="I18" s="255" t="s">
        <v>3140</v>
      </c>
      <c r="J18" s="46" t="str">
        <f t="shared" si="0"/>
        <v>GoldAsahi Pretec Corp.</v>
      </c>
      <c r="K18" s="46" t="str">
        <f t="shared" si="1"/>
        <v>GoldAsahi Pretec Corp.</v>
      </c>
      <c r="L18" s="255"/>
    </row>
    <row r="19" spans="1:12" ht="10.5" customHeight="1">
      <c r="A19" s="255" t="s">
        <v>2323</v>
      </c>
      <c r="B19" s="255" t="s">
        <v>4671</v>
      </c>
      <c r="C19" s="255" t="s">
        <v>4671</v>
      </c>
      <c r="D19" s="255" t="s">
        <v>2177</v>
      </c>
      <c r="E19" s="255" t="s">
        <v>1274</v>
      </c>
      <c r="F19" s="255" t="s">
        <v>3125</v>
      </c>
      <c r="G19" s="255"/>
      <c r="H19" s="255" t="s">
        <v>3209</v>
      </c>
      <c r="I19" s="255" t="s">
        <v>3210</v>
      </c>
      <c r="J19" s="46" t="str">
        <f t="shared" si="0"/>
        <v>GoldAsahi Refining Canada Ltd.</v>
      </c>
      <c r="K19" s="46" t="str">
        <f t="shared" si="1"/>
        <v>GoldAsahi Refining Canada Ltd.</v>
      </c>
      <c r="L19" s="255"/>
    </row>
    <row r="20" spans="1:12" ht="10.5" customHeight="1">
      <c r="A20" s="255" t="s">
        <v>2323</v>
      </c>
      <c r="B20" s="255" t="s">
        <v>4267</v>
      </c>
      <c r="C20" s="255" t="s">
        <v>4267</v>
      </c>
      <c r="D20" s="255" t="s">
        <v>1759</v>
      </c>
      <c r="E20" s="255" t="s">
        <v>1273</v>
      </c>
      <c r="F20" s="255" t="s">
        <v>3125</v>
      </c>
      <c r="G20" s="255"/>
      <c r="H20" s="255" t="s">
        <v>3206</v>
      </c>
      <c r="I20" s="255" t="s">
        <v>3207</v>
      </c>
      <c r="J20" s="46" t="str">
        <f t="shared" si="0"/>
        <v>GoldAsahi Refining USA Inc.</v>
      </c>
      <c r="K20" s="46" t="str">
        <f t="shared" si="1"/>
        <v>GoldAsahi Refining USA Inc.</v>
      </c>
      <c r="L20" s="255"/>
    </row>
    <row r="21" spans="1:12" ht="10.5" customHeight="1">
      <c r="A21" s="255" t="s">
        <v>2323</v>
      </c>
      <c r="B21" s="255" t="s">
        <v>4147</v>
      </c>
      <c r="C21" s="255" t="s">
        <v>4147</v>
      </c>
      <c r="D21" s="255" t="s">
        <v>2249</v>
      </c>
      <c r="E21" s="255" t="s">
        <v>1240</v>
      </c>
      <c r="F21" s="255" t="s">
        <v>3125</v>
      </c>
      <c r="G21" s="255"/>
      <c r="H21" s="255" t="s">
        <v>3142</v>
      </c>
      <c r="I21" s="255" t="s">
        <v>3143</v>
      </c>
      <c r="J21" s="46" t="str">
        <f t="shared" si="0"/>
        <v>GoldAsaka Riken Co., Ltd.</v>
      </c>
      <c r="K21" s="46" t="str">
        <f t="shared" si="1"/>
        <v>GoldAsaka Riken Co., Ltd.</v>
      </c>
      <c r="L21" s="255"/>
    </row>
    <row r="22" spans="1:12" ht="10.5" customHeight="1">
      <c r="A22" s="255" t="s">
        <v>2323</v>
      </c>
      <c r="B22" s="255" t="s">
        <v>2447</v>
      </c>
      <c r="C22" s="255" t="s">
        <v>1191</v>
      </c>
      <c r="D22" s="255" t="s">
        <v>1751</v>
      </c>
      <c r="E22" s="255" t="s">
        <v>1241</v>
      </c>
      <c r="F22" s="255" t="s">
        <v>3125</v>
      </c>
      <c r="G22" s="255"/>
      <c r="H22" s="255" t="s">
        <v>3144</v>
      </c>
      <c r="I22" s="255" t="s">
        <v>3145</v>
      </c>
      <c r="J22" s="46" t="str">
        <f t="shared" si="0"/>
        <v>GoldATAkulche</v>
      </c>
      <c r="K22" s="46" t="str">
        <f t="shared" si="1"/>
        <v>GoldATAkulche</v>
      </c>
      <c r="L22" s="255"/>
    </row>
    <row r="23" spans="1:12" ht="10.5" customHeight="1">
      <c r="A23" s="255" t="s">
        <v>2323</v>
      </c>
      <c r="B23" s="255" t="s">
        <v>1191</v>
      </c>
      <c r="C23" s="255" t="s">
        <v>1191</v>
      </c>
      <c r="D23" s="255" t="s">
        <v>1751</v>
      </c>
      <c r="E23" s="255" t="s">
        <v>1241</v>
      </c>
      <c r="F23" s="255" t="s">
        <v>3125</v>
      </c>
      <c r="G23" s="255"/>
      <c r="H23" s="255" t="s">
        <v>3144</v>
      </c>
      <c r="I23" s="255" t="s">
        <v>3145</v>
      </c>
      <c r="J23" s="46" t="str">
        <f t="shared" si="0"/>
        <v>GoldAtasay Kuyumculuk Sanayi Ve Ticaret A.S.</v>
      </c>
      <c r="K23" s="46" t="str">
        <f t="shared" si="1"/>
        <v>GoldAtasay Kuyumculuk Sanayi Ve Ticaret A.S.</v>
      </c>
      <c r="L23" s="255"/>
    </row>
    <row r="24" spans="1:12" ht="10.5" customHeight="1">
      <c r="A24" s="255" t="s">
        <v>2323</v>
      </c>
      <c r="B24" s="255" t="s">
        <v>4672</v>
      </c>
      <c r="C24" s="255" t="s">
        <v>4672</v>
      </c>
      <c r="D24" s="255" t="s">
        <v>1772</v>
      </c>
      <c r="E24" s="255" t="s">
        <v>4673</v>
      </c>
      <c r="F24" s="255" t="s">
        <v>3125</v>
      </c>
      <c r="G24" s="255"/>
      <c r="H24" s="255" t="s">
        <v>4674</v>
      </c>
      <c r="I24" s="255" t="s">
        <v>3271</v>
      </c>
      <c r="J24" s="46" t="str">
        <f t="shared" si="0"/>
        <v>GoldAU Traders and Refiners</v>
      </c>
      <c r="K24" s="46" t="str">
        <f t="shared" si="1"/>
        <v>GoldAU Traders and Refiners</v>
      </c>
      <c r="L24" s="255"/>
    </row>
    <row r="25" spans="1:12" ht="10.5" customHeight="1">
      <c r="A25" s="255" t="s">
        <v>2323</v>
      </c>
      <c r="B25" s="255" t="s">
        <v>4675</v>
      </c>
      <c r="C25" s="255" t="s">
        <v>4675</v>
      </c>
      <c r="D25" s="255" t="s">
        <v>1759</v>
      </c>
      <c r="E25" s="255" t="s">
        <v>4676</v>
      </c>
      <c r="F25" s="255" t="s">
        <v>3125</v>
      </c>
      <c r="G25" s="255"/>
      <c r="H25" s="255" t="s">
        <v>4677</v>
      </c>
      <c r="I25" s="255" t="s">
        <v>4678</v>
      </c>
      <c r="J25" s="46" t="str">
        <f t="shared" si="0"/>
        <v>GoldAURA-II</v>
      </c>
      <c r="K25" s="46" t="str">
        <f t="shared" si="1"/>
        <v>GoldAURA-II</v>
      </c>
      <c r="L25" s="255"/>
    </row>
    <row r="26" spans="1:12" ht="10.5" customHeight="1">
      <c r="A26" s="255" t="s">
        <v>2323</v>
      </c>
      <c r="B26" s="255" t="s">
        <v>2448</v>
      </c>
      <c r="C26" s="255" t="s">
        <v>2448</v>
      </c>
      <c r="D26" s="255" t="s">
        <v>2195</v>
      </c>
      <c r="E26" s="255" t="s">
        <v>1242</v>
      </c>
      <c r="F26" s="255" t="s">
        <v>3125</v>
      </c>
      <c r="G26" s="255"/>
      <c r="H26" s="255" t="s">
        <v>3146</v>
      </c>
      <c r="I26" s="255" t="s">
        <v>3147</v>
      </c>
      <c r="J26" s="46" t="str">
        <f t="shared" si="0"/>
        <v>GoldAurubis AG</v>
      </c>
      <c r="K26" s="46" t="str">
        <f t="shared" si="1"/>
        <v>GoldAurubis AG</v>
      </c>
      <c r="L26" s="255"/>
    </row>
    <row r="27" spans="1:12" ht="10.5" customHeight="1">
      <c r="A27" s="255" t="s">
        <v>2323</v>
      </c>
      <c r="B27" s="255" t="s">
        <v>4679</v>
      </c>
      <c r="C27" s="255" t="s">
        <v>4679</v>
      </c>
      <c r="D27" s="255" t="s">
        <v>2239</v>
      </c>
      <c r="E27" s="255" t="s">
        <v>4680</v>
      </c>
      <c r="F27" s="255" t="s">
        <v>3125</v>
      </c>
      <c r="G27" s="255"/>
      <c r="H27" s="255" t="s">
        <v>4760</v>
      </c>
      <c r="I27" s="255" t="s">
        <v>4761</v>
      </c>
      <c r="J27" s="46" t="str">
        <f t="shared" si="0"/>
        <v>GoldBangalore Refinery</v>
      </c>
      <c r="K27" s="46" t="str">
        <f t="shared" si="1"/>
        <v>GoldBangalore Refinery</v>
      </c>
      <c r="L27" s="255"/>
    </row>
    <row r="28" spans="1:12" ht="10.5" customHeight="1">
      <c r="A28" s="255" t="s">
        <v>2323</v>
      </c>
      <c r="B28" s="255" t="s">
        <v>1786</v>
      </c>
      <c r="C28" s="255" t="s">
        <v>1786</v>
      </c>
      <c r="D28" s="255" t="s">
        <v>1705</v>
      </c>
      <c r="E28" s="255" t="s">
        <v>1243</v>
      </c>
      <c r="F28" s="255" t="s">
        <v>3125</v>
      </c>
      <c r="G28" s="255"/>
      <c r="H28" s="255" t="s">
        <v>4269</v>
      </c>
      <c r="I28" s="255" t="s">
        <v>3149</v>
      </c>
      <c r="J28" s="46" t="str">
        <f t="shared" si="0"/>
        <v>GoldBangko Sentral ng Pilipinas (Central Bank of the Philippines)</v>
      </c>
      <c r="K28" s="46" t="str">
        <f t="shared" si="1"/>
        <v>GoldBangko Sentral ng Pilipinas (Central Bank of the Philippines)</v>
      </c>
      <c r="L28" s="255"/>
    </row>
    <row r="29" spans="1:12" ht="10.5" customHeight="1">
      <c r="A29" s="255" t="s">
        <v>2323</v>
      </c>
      <c r="B29" s="255" t="s">
        <v>2450</v>
      </c>
      <c r="C29" s="255" t="s">
        <v>2450</v>
      </c>
      <c r="D29" s="255" t="s">
        <v>1736</v>
      </c>
      <c r="E29" s="255" t="s">
        <v>1244</v>
      </c>
      <c r="F29" s="255" t="s">
        <v>3125</v>
      </c>
      <c r="G29" s="255"/>
      <c r="H29" s="255" t="s">
        <v>3150</v>
      </c>
      <c r="I29" s="255" t="s">
        <v>3151</v>
      </c>
      <c r="J29" s="46" t="str">
        <f t="shared" si="0"/>
        <v>GoldBoliden AB</v>
      </c>
      <c r="K29" s="46" t="str">
        <f t="shared" si="1"/>
        <v>GoldBoliden AB</v>
      </c>
      <c r="L29" s="255"/>
    </row>
    <row r="30" spans="1:12" ht="10.5" customHeight="1">
      <c r="A30" s="255" t="s">
        <v>2323</v>
      </c>
      <c r="B30" s="255" t="s">
        <v>1245</v>
      </c>
      <c r="C30" s="255" t="s">
        <v>1245</v>
      </c>
      <c r="D30" s="255" t="s">
        <v>2195</v>
      </c>
      <c r="E30" s="255" t="s">
        <v>1246</v>
      </c>
      <c r="F30" s="255" t="s">
        <v>3125</v>
      </c>
      <c r="G30" s="255"/>
      <c r="H30" s="255" t="s">
        <v>3130</v>
      </c>
      <c r="I30" s="255" t="s">
        <v>3131</v>
      </c>
      <c r="J30" s="46" t="str">
        <f t="shared" si="0"/>
        <v>GoldC. Hafner GmbH + Co. KG</v>
      </c>
      <c r="K30" s="46" t="str">
        <f t="shared" si="1"/>
        <v>GoldC. Hafner GmbH + Co. KG</v>
      </c>
      <c r="L30" s="255"/>
    </row>
    <row r="31" spans="1:12" ht="10.5" customHeight="1">
      <c r="A31" s="255" t="s">
        <v>2323</v>
      </c>
      <c r="B31" s="255" t="s">
        <v>1787</v>
      </c>
      <c r="C31" s="255" t="s">
        <v>1787</v>
      </c>
      <c r="D31" s="255" t="s">
        <v>2275</v>
      </c>
      <c r="E31" s="255" t="s">
        <v>1247</v>
      </c>
      <c r="F31" s="255" t="s">
        <v>3125</v>
      </c>
      <c r="G31" s="255"/>
      <c r="H31" s="255" t="s">
        <v>3152</v>
      </c>
      <c r="I31" s="255" t="s">
        <v>3153</v>
      </c>
      <c r="J31" s="46" t="str">
        <f t="shared" si="0"/>
        <v>GoldCaridad</v>
      </c>
      <c r="K31" s="46" t="str">
        <f t="shared" si="1"/>
        <v>GoldCaridad</v>
      </c>
      <c r="L31" s="255"/>
    </row>
    <row r="32" spans="1:12" ht="10.5" customHeight="1">
      <c r="A32" s="255" t="s">
        <v>2323</v>
      </c>
      <c r="B32" s="255" t="s">
        <v>3156</v>
      </c>
      <c r="C32" s="255" t="s">
        <v>4323</v>
      </c>
      <c r="D32" s="255" t="s">
        <v>2177</v>
      </c>
      <c r="E32" s="255" t="s">
        <v>1248</v>
      </c>
      <c r="F32" s="255" t="s">
        <v>3125</v>
      </c>
      <c r="G32" s="255"/>
      <c r="H32" s="255" t="s">
        <v>3154</v>
      </c>
      <c r="I32" s="255" t="s">
        <v>3155</v>
      </c>
      <c r="J32" s="46" t="str">
        <f t="shared" si="0"/>
        <v>GoldCCR</v>
      </c>
      <c r="K32" s="46" t="str">
        <f t="shared" si="1"/>
        <v>GoldCCR</v>
      </c>
      <c r="L32" s="255"/>
    </row>
    <row r="33" spans="1:12" ht="10.5" customHeight="1">
      <c r="A33" s="255" t="s">
        <v>2323</v>
      </c>
      <c r="B33" s="255" t="s">
        <v>4323</v>
      </c>
      <c r="C33" s="255" t="s">
        <v>4323</v>
      </c>
      <c r="D33" s="255" t="s">
        <v>2177</v>
      </c>
      <c r="E33" s="255" t="s">
        <v>1248</v>
      </c>
      <c r="F33" s="255" t="s">
        <v>3125</v>
      </c>
      <c r="G33" s="255"/>
      <c r="H33" s="255" t="s">
        <v>3154</v>
      </c>
      <c r="I33" s="255" t="s">
        <v>3155</v>
      </c>
      <c r="J33" s="46" t="str">
        <f t="shared" si="0"/>
        <v>GoldCCR Refinery - Glencore Canada Corporation</v>
      </c>
      <c r="K33" s="46" t="str">
        <f t="shared" si="1"/>
        <v>GoldCCR Refinery - Glencore Canada Corporation</v>
      </c>
      <c r="L33" s="255"/>
    </row>
    <row r="34" spans="1:12" ht="10.5" customHeight="1">
      <c r="A34" s="255" t="s">
        <v>2323</v>
      </c>
      <c r="B34" s="255" t="s">
        <v>4681</v>
      </c>
      <c r="C34" s="255" t="s">
        <v>4682</v>
      </c>
      <c r="D34" s="255" t="s">
        <v>2179</v>
      </c>
      <c r="E34" s="255" t="s">
        <v>1249</v>
      </c>
      <c r="F34" s="255" t="s">
        <v>3125</v>
      </c>
      <c r="G34" s="255"/>
      <c r="H34" s="255" t="s">
        <v>3158</v>
      </c>
      <c r="I34" s="255" t="s">
        <v>3159</v>
      </c>
      <c r="J34" s="46" t="str">
        <f t="shared" si="0"/>
        <v>GoldCendres + M?taux SA</v>
      </c>
      <c r="K34" s="46" t="str">
        <f t="shared" si="1"/>
        <v>GoldCendres + M?taux SA</v>
      </c>
      <c r="L34" s="255"/>
    </row>
    <row r="35" spans="1:12" ht="10.5" customHeight="1">
      <c r="A35" s="255" t="s">
        <v>2323</v>
      </c>
      <c r="B35" s="255" t="s">
        <v>4682</v>
      </c>
      <c r="C35" s="255" t="s">
        <v>4682</v>
      </c>
      <c r="D35" s="255" t="s">
        <v>2179</v>
      </c>
      <c r="E35" s="255" t="s">
        <v>1249</v>
      </c>
      <c r="F35" s="255" t="s">
        <v>3125</v>
      </c>
      <c r="G35" s="255"/>
      <c r="H35" s="255" t="s">
        <v>3158</v>
      </c>
      <c r="I35" s="255" t="s">
        <v>3159</v>
      </c>
      <c r="J35" s="46" t="str">
        <f t="shared" si="0"/>
        <v>GoldCendres + Métaux S.A.</v>
      </c>
      <c r="K35" s="46" t="str">
        <f t="shared" si="1"/>
        <v>GoldCendres + Métaux S.A.</v>
      </c>
      <c r="L35" s="255"/>
    </row>
    <row r="36" spans="1:12" ht="10.5" customHeight="1">
      <c r="A36" s="255" t="s">
        <v>2323</v>
      </c>
      <c r="B36" s="255" t="s">
        <v>2449</v>
      </c>
      <c r="C36" s="255" t="s">
        <v>1786</v>
      </c>
      <c r="D36" s="255" t="s">
        <v>1705</v>
      </c>
      <c r="E36" s="255" t="s">
        <v>1243</v>
      </c>
      <c r="F36" s="255" t="s">
        <v>3125</v>
      </c>
      <c r="G36" s="255"/>
      <c r="H36" s="255" t="s">
        <v>4269</v>
      </c>
      <c r="I36" s="255" t="s">
        <v>3149</v>
      </c>
      <c r="J36" s="46" t="str">
        <f t="shared" si="0"/>
        <v>GoldCentral Bank of the Philippines Gold Refinery &amp; Mint</v>
      </c>
      <c r="K36" s="46" t="str">
        <f t="shared" si="1"/>
        <v>GoldCentral Bank of the Philippines Gold Refinery &amp; Mint</v>
      </c>
      <c r="L36" s="255"/>
    </row>
    <row r="37" spans="1:12" ht="10.5" customHeight="1">
      <c r="A37" s="255" t="s">
        <v>2323</v>
      </c>
      <c r="B37" s="255" t="s">
        <v>3162</v>
      </c>
      <c r="C37" s="255" t="s">
        <v>4148</v>
      </c>
      <c r="D37" s="255" t="s">
        <v>2181</v>
      </c>
      <c r="E37" s="255" t="s">
        <v>1335</v>
      </c>
      <c r="F37" s="255" t="s">
        <v>3125</v>
      </c>
      <c r="G37" s="255"/>
      <c r="H37" s="255" t="s">
        <v>3160</v>
      </c>
      <c r="I37" s="255" t="s">
        <v>3161</v>
      </c>
      <c r="J37" s="46" t="str">
        <f t="shared" si="0"/>
        <v>GoldCHALCO Yunnan Copper Co. Ltd.</v>
      </c>
      <c r="K37" s="46" t="str">
        <f t="shared" si="1"/>
        <v>GoldCHALCO Yunnan Copper Co. Ltd.</v>
      </c>
      <c r="L37" s="255"/>
    </row>
    <row r="38" spans="1:12" ht="10.5" customHeight="1">
      <c r="A38" s="255" t="s">
        <v>2323</v>
      </c>
      <c r="B38" s="255" t="s">
        <v>71</v>
      </c>
      <c r="C38" s="255" t="s">
        <v>71</v>
      </c>
      <c r="D38" s="255" t="s">
        <v>2246</v>
      </c>
      <c r="E38" s="255" t="s">
        <v>1250</v>
      </c>
      <c r="F38" s="255" t="s">
        <v>3125</v>
      </c>
      <c r="G38" s="255"/>
      <c r="H38" s="255" t="s">
        <v>3163</v>
      </c>
      <c r="I38" s="255" t="s">
        <v>3164</v>
      </c>
      <c r="J38" s="46" t="str">
        <f t="shared" si="0"/>
        <v>GoldChimet S.p.A.</v>
      </c>
      <c r="K38" s="46" t="str">
        <f t="shared" si="1"/>
        <v>GoldChimet S.p.A.</v>
      </c>
      <c r="L38" s="255"/>
    </row>
    <row r="39" spans="1:12" ht="10.5" customHeight="1">
      <c r="A39" s="255" t="s">
        <v>2323</v>
      </c>
      <c r="B39" s="255" t="s">
        <v>32</v>
      </c>
      <c r="C39" s="255" t="s">
        <v>2575</v>
      </c>
      <c r="D39" s="255" t="s">
        <v>2181</v>
      </c>
      <c r="E39" s="255" t="s">
        <v>1336</v>
      </c>
      <c r="F39" s="255" t="s">
        <v>3125</v>
      </c>
      <c r="G39" s="255"/>
      <c r="H39" s="255" t="s">
        <v>3326</v>
      </c>
      <c r="I39" s="255" t="s">
        <v>3224</v>
      </c>
      <c r="J39" s="46" t="str">
        <f t="shared" si="0"/>
        <v>GoldChina Henan Zhongyuan Gold Smelter</v>
      </c>
      <c r="K39" s="46" t="str">
        <f t="shared" si="1"/>
        <v>GoldChina Henan Zhongyuan Gold Smelter</v>
      </c>
      <c r="L39" s="255"/>
    </row>
    <row r="40" spans="1:12" ht="10.5" customHeight="1">
      <c r="A40" s="255" t="s">
        <v>2323</v>
      </c>
      <c r="B40" s="255" t="s">
        <v>33</v>
      </c>
      <c r="C40" s="255" t="s">
        <v>4177</v>
      </c>
      <c r="D40" s="255" t="s">
        <v>2181</v>
      </c>
      <c r="E40" s="255" t="s">
        <v>1324</v>
      </c>
      <c r="F40" s="255" t="s">
        <v>3125</v>
      </c>
      <c r="G40" s="255"/>
      <c r="H40" s="255" t="s">
        <v>3286</v>
      </c>
      <c r="I40" s="255" t="s">
        <v>3263</v>
      </c>
      <c r="J40" s="46" t="str">
        <f t="shared" si="0"/>
        <v>GoldChina's Shandong Gold Mining Co., Ltd</v>
      </c>
      <c r="K40" s="46" t="str">
        <f t="shared" si="1"/>
        <v>GoldChina's Shandong Gold Mining Co., Ltd</v>
      </c>
      <c r="L40" s="255"/>
    </row>
    <row r="41" spans="1:12" ht="10.5" customHeight="1">
      <c r="A41" s="255" t="s">
        <v>2323</v>
      </c>
      <c r="B41" s="255" t="s">
        <v>984</v>
      </c>
      <c r="C41" s="255" t="s">
        <v>984</v>
      </c>
      <c r="D41" s="255" t="s">
        <v>2249</v>
      </c>
      <c r="E41" s="255" t="s">
        <v>1251</v>
      </c>
      <c r="F41" s="255" t="s">
        <v>3125</v>
      </c>
      <c r="G41" s="255"/>
      <c r="H41" s="255" t="s">
        <v>3165</v>
      </c>
      <c r="I41" s="255" t="s">
        <v>3129</v>
      </c>
      <c r="J41" s="46" t="str">
        <f t="shared" si="0"/>
        <v>GoldChugai Mining</v>
      </c>
      <c r="K41" s="46" t="str">
        <f t="shared" si="1"/>
        <v>GoldChugai Mining</v>
      </c>
      <c r="L41" s="255"/>
    </row>
    <row r="42" spans="1:12" ht="10.5" customHeight="1">
      <c r="A42" s="255" t="s">
        <v>2323</v>
      </c>
      <c r="B42" s="255" t="s">
        <v>4150</v>
      </c>
      <c r="C42" s="255" t="s">
        <v>4150</v>
      </c>
      <c r="D42" s="255" t="s">
        <v>2256</v>
      </c>
      <c r="E42" s="255" t="s">
        <v>1252</v>
      </c>
      <c r="F42" s="255" t="s">
        <v>3125</v>
      </c>
      <c r="G42" s="255"/>
      <c r="H42" s="255" t="s">
        <v>4683</v>
      </c>
      <c r="I42" s="255" t="s">
        <v>3167</v>
      </c>
      <c r="J42" s="46" t="str">
        <f t="shared" si="0"/>
        <v>GoldDaejin Indus Co., Ltd.</v>
      </c>
      <c r="K42" s="46" t="str">
        <f t="shared" si="1"/>
        <v>GoldDaejin Indus Co., Ltd.</v>
      </c>
      <c r="L42" s="255"/>
    </row>
    <row r="43" spans="1:12" ht="10.5" customHeight="1">
      <c r="A43" s="255" t="s">
        <v>2323</v>
      </c>
      <c r="B43" s="255" t="s">
        <v>3168</v>
      </c>
      <c r="C43" s="255" t="s">
        <v>4150</v>
      </c>
      <c r="D43" s="255" t="s">
        <v>2256</v>
      </c>
      <c r="E43" s="255" t="s">
        <v>1252</v>
      </c>
      <c r="F43" s="255" t="s">
        <v>3125</v>
      </c>
      <c r="G43" s="255"/>
      <c r="H43" s="255" t="s">
        <v>4683</v>
      </c>
      <c r="I43" s="255" t="s">
        <v>3167</v>
      </c>
      <c r="J43" s="46" t="str">
        <f t="shared" si="0"/>
        <v>GoldDaejin Industry</v>
      </c>
      <c r="K43" s="46" t="str">
        <f t="shared" si="1"/>
        <v>GoldDaejin Industry</v>
      </c>
      <c r="L43" s="255"/>
    </row>
    <row r="44" spans="1:12" ht="10.5" customHeight="1">
      <c r="A44" s="255" t="s">
        <v>2323</v>
      </c>
      <c r="B44" s="255" t="s">
        <v>1253</v>
      </c>
      <c r="C44" s="255" t="s">
        <v>1253</v>
      </c>
      <c r="D44" s="255" t="s">
        <v>2181</v>
      </c>
      <c r="E44" s="255" t="s">
        <v>1254</v>
      </c>
      <c r="F44" s="255" t="s">
        <v>3125</v>
      </c>
      <c r="G44" s="255"/>
      <c r="H44" s="255" t="s">
        <v>3169</v>
      </c>
      <c r="I44" s="255" t="s">
        <v>3170</v>
      </c>
      <c r="J44" s="46" t="str">
        <f t="shared" si="0"/>
        <v>GoldDaye Non-Ferrous Metals Mining Ltd.</v>
      </c>
      <c r="K44" s="46" t="str">
        <f t="shared" si="1"/>
        <v>GoldDaye Non-Ferrous Metals Mining Ltd.</v>
      </c>
      <c r="L44" s="255"/>
    </row>
    <row r="45" spans="1:12" ht="10.5" customHeight="1">
      <c r="A45" s="255" t="s">
        <v>2323</v>
      </c>
      <c r="B45" s="255" t="s">
        <v>1176</v>
      </c>
      <c r="C45" s="255" t="s">
        <v>4341</v>
      </c>
      <c r="D45" s="255" t="s">
        <v>2256</v>
      </c>
      <c r="E45" s="255" t="s">
        <v>1255</v>
      </c>
      <c r="F45" s="255" t="s">
        <v>3125</v>
      </c>
      <c r="G45" s="255"/>
      <c r="H45" s="255" t="s">
        <v>3171</v>
      </c>
      <c r="I45" s="255" t="s">
        <v>3172</v>
      </c>
      <c r="J45" s="46" t="str">
        <f t="shared" si="0"/>
        <v>GoldDo Sung Corporation</v>
      </c>
      <c r="K45" s="46" t="str">
        <f t="shared" si="1"/>
        <v>GoldDo Sung Corporation</v>
      </c>
      <c r="L45" s="255"/>
    </row>
    <row r="46" spans="1:12" ht="10.5" customHeight="1">
      <c r="A46" s="255" t="s">
        <v>2323</v>
      </c>
      <c r="B46" s="255" t="s">
        <v>1256</v>
      </c>
      <c r="C46" s="255" t="s">
        <v>4292</v>
      </c>
      <c r="D46" s="255" t="s">
        <v>2195</v>
      </c>
      <c r="E46" s="255" t="s">
        <v>1257</v>
      </c>
      <c r="F46" s="255" t="s">
        <v>3125</v>
      </c>
      <c r="G46" s="255"/>
      <c r="H46" s="255" t="s">
        <v>3130</v>
      </c>
      <c r="I46" s="255" t="s">
        <v>3131</v>
      </c>
      <c r="J46" s="46" t="str">
        <f t="shared" si="0"/>
        <v>GoldDoduco</v>
      </c>
      <c r="K46" s="46" t="str">
        <f t="shared" si="1"/>
        <v>GoldDoduco</v>
      </c>
      <c r="L46" s="255"/>
    </row>
    <row r="47" spans="1:12" ht="10.5" customHeight="1">
      <c r="A47" s="255" t="s">
        <v>2323</v>
      </c>
      <c r="B47" s="255" t="s">
        <v>4292</v>
      </c>
      <c r="C47" s="255" t="s">
        <v>4292</v>
      </c>
      <c r="D47" s="255" t="s">
        <v>2195</v>
      </c>
      <c r="E47" s="255" t="s">
        <v>1257</v>
      </c>
      <c r="F47" s="255" t="s">
        <v>3125</v>
      </c>
      <c r="G47" s="255"/>
      <c r="H47" s="255" t="s">
        <v>3130</v>
      </c>
      <c r="I47" s="255" t="s">
        <v>3131</v>
      </c>
      <c r="J47" s="46" t="str">
        <f t="shared" si="0"/>
        <v>GoldDODUCO GmbH</v>
      </c>
      <c r="K47" s="46" t="str">
        <f t="shared" si="1"/>
        <v>GoldDODUCO GmbH</v>
      </c>
      <c r="L47" s="255"/>
    </row>
    <row r="48" spans="1:12" ht="10.5" customHeight="1">
      <c r="A48" s="255" t="s">
        <v>2323</v>
      </c>
      <c r="B48" s="255" t="s">
        <v>50</v>
      </c>
      <c r="C48" s="255" t="s">
        <v>4341</v>
      </c>
      <c r="D48" s="255" t="s">
        <v>2256</v>
      </c>
      <c r="E48" s="255" t="s">
        <v>1255</v>
      </c>
      <c r="F48" s="255" t="s">
        <v>3125</v>
      </c>
      <c r="G48" s="255"/>
      <c r="H48" s="255" t="s">
        <v>3171</v>
      </c>
      <c r="I48" s="255" t="s">
        <v>3172</v>
      </c>
      <c r="J48" s="46" t="str">
        <f t="shared" si="0"/>
        <v>GoldDosung metal</v>
      </c>
      <c r="K48" s="46" t="str">
        <f t="shared" si="1"/>
        <v>GoldDosung metal</v>
      </c>
      <c r="L48" s="255"/>
    </row>
    <row r="49" spans="1:12" ht="10.5" customHeight="1">
      <c r="A49" s="255" t="s">
        <v>2323</v>
      </c>
      <c r="B49" s="255" t="s">
        <v>1788</v>
      </c>
      <c r="C49" s="255" t="s">
        <v>1788</v>
      </c>
      <c r="D49" s="255" t="s">
        <v>2249</v>
      </c>
      <c r="E49" s="255" t="s">
        <v>1258</v>
      </c>
      <c r="F49" s="255" t="s">
        <v>3125</v>
      </c>
      <c r="G49" s="255"/>
      <c r="H49" s="255" t="s">
        <v>3173</v>
      </c>
      <c r="I49" s="255" t="s">
        <v>3174</v>
      </c>
      <c r="J49" s="46" t="str">
        <f t="shared" si="0"/>
        <v>GoldDowa</v>
      </c>
      <c r="K49" s="46" t="str">
        <f t="shared" si="1"/>
        <v>GoldDowa</v>
      </c>
      <c r="L49" s="255"/>
    </row>
    <row r="50" spans="1:12" ht="10.5" customHeight="1">
      <c r="A50" s="255" t="s">
        <v>2323</v>
      </c>
      <c r="B50" s="255" t="s">
        <v>3175</v>
      </c>
      <c r="C50" s="255" t="s">
        <v>1788</v>
      </c>
      <c r="D50" s="255" t="s">
        <v>2249</v>
      </c>
      <c r="E50" s="255" t="s">
        <v>1258</v>
      </c>
      <c r="F50" s="255" t="s">
        <v>3125</v>
      </c>
      <c r="G50" s="255"/>
      <c r="H50" s="255" t="s">
        <v>3173</v>
      </c>
      <c r="I50" s="255" t="s">
        <v>3174</v>
      </c>
      <c r="J50" s="46" t="str">
        <f t="shared" si="0"/>
        <v>GoldDowa Kogyo k.k.</v>
      </c>
      <c r="K50" s="46" t="str">
        <f t="shared" si="1"/>
        <v>GoldDowa Kogyo k.k.</v>
      </c>
      <c r="L50" s="255"/>
    </row>
    <row r="51" spans="1:12" ht="10.5" customHeight="1">
      <c r="A51" s="255" t="s">
        <v>2323</v>
      </c>
      <c r="B51" s="255" t="s">
        <v>3176</v>
      </c>
      <c r="C51" s="255" t="s">
        <v>1788</v>
      </c>
      <c r="D51" s="255" t="s">
        <v>2249</v>
      </c>
      <c r="E51" s="255" t="s">
        <v>1258</v>
      </c>
      <c r="F51" s="255" t="s">
        <v>3125</v>
      </c>
      <c r="G51" s="255"/>
      <c r="H51" s="255" t="s">
        <v>3173</v>
      </c>
      <c r="I51" s="255" t="s">
        <v>3174</v>
      </c>
      <c r="J51" s="46" t="str">
        <f t="shared" si="0"/>
        <v>GoldDowa Metalmine Co. Ltd</v>
      </c>
      <c r="K51" s="46" t="str">
        <f t="shared" si="1"/>
        <v>GoldDowa Metalmine Co. Ltd</v>
      </c>
      <c r="L51" s="255"/>
    </row>
    <row r="52" spans="1:12" ht="10.5" customHeight="1">
      <c r="A52" s="255" t="s">
        <v>2323</v>
      </c>
      <c r="B52" s="255" t="s">
        <v>3177</v>
      </c>
      <c r="C52" s="255" t="s">
        <v>1788</v>
      </c>
      <c r="D52" s="255" t="s">
        <v>2249</v>
      </c>
      <c r="E52" s="255" t="s">
        <v>1258</v>
      </c>
      <c r="F52" s="255" t="s">
        <v>3125</v>
      </c>
      <c r="G52" s="255"/>
      <c r="H52" s="255" t="s">
        <v>3173</v>
      </c>
      <c r="I52" s="255" t="s">
        <v>3174</v>
      </c>
      <c r="J52" s="46" t="str">
        <f t="shared" si="0"/>
        <v>GoldDowa Metals &amp; Mining Co. Ltd</v>
      </c>
      <c r="K52" s="46" t="str">
        <f t="shared" si="1"/>
        <v>GoldDowa Metals &amp; Mining Co. Ltd</v>
      </c>
      <c r="L52" s="255"/>
    </row>
    <row r="53" spans="1:12" ht="10.5" customHeight="1">
      <c r="A53" s="255" t="s">
        <v>2323</v>
      </c>
      <c r="B53" s="255" t="s">
        <v>4341</v>
      </c>
      <c r="C53" s="255" t="s">
        <v>4341</v>
      </c>
      <c r="D53" s="255" t="s">
        <v>2256</v>
      </c>
      <c r="E53" s="255" t="s">
        <v>1255</v>
      </c>
      <c r="F53" s="255" t="s">
        <v>3125</v>
      </c>
      <c r="G53" s="255"/>
      <c r="H53" s="255" t="s">
        <v>3171</v>
      </c>
      <c r="I53" s="255" t="s">
        <v>3172</v>
      </c>
      <c r="J53" s="46" t="str">
        <f t="shared" si="0"/>
        <v>GoldDSC (Do Sung Corporation)</v>
      </c>
      <c r="K53" s="46" t="str">
        <f t="shared" si="1"/>
        <v>GoldDSC (Do Sung Corporation)</v>
      </c>
      <c r="L53" s="255"/>
    </row>
    <row r="54" spans="1:12" ht="10.5" customHeight="1">
      <c r="A54" s="255" t="s">
        <v>2323</v>
      </c>
      <c r="B54" s="255" t="s">
        <v>726</v>
      </c>
      <c r="C54" s="255" t="s">
        <v>726</v>
      </c>
      <c r="D54" s="255" t="s">
        <v>2249</v>
      </c>
      <c r="E54" s="255" t="s">
        <v>727</v>
      </c>
      <c r="F54" s="255" t="s">
        <v>3125</v>
      </c>
      <c r="G54" s="255"/>
      <c r="H54" s="255" t="s">
        <v>3178</v>
      </c>
      <c r="I54" s="255" t="s">
        <v>3179</v>
      </c>
      <c r="J54" s="46" t="str">
        <f t="shared" si="0"/>
        <v>GoldEco-System Recycling Co., Ltd.</v>
      </c>
      <c r="K54" s="46" t="str">
        <f t="shared" si="1"/>
        <v>GoldEco-System Recycling Co., Ltd.</v>
      </c>
      <c r="L54" s="255"/>
    </row>
    <row r="55" spans="1:12" ht="10.5" customHeight="1">
      <c r="A55" s="255" t="s">
        <v>2323</v>
      </c>
      <c r="B55" s="255" t="s">
        <v>4268</v>
      </c>
      <c r="C55" s="255" t="s">
        <v>4268</v>
      </c>
      <c r="D55" s="255" t="s">
        <v>1759</v>
      </c>
      <c r="E55" s="255" t="s">
        <v>1302</v>
      </c>
      <c r="F55" s="255" t="s">
        <v>3125</v>
      </c>
      <c r="G55" s="255"/>
      <c r="H55" s="255" t="s">
        <v>3255</v>
      </c>
      <c r="I55" s="255" t="s">
        <v>3256</v>
      </c>
      <c r="J55" s="46" t="str">
        <f t="shared" si="0"/>
        <v>GoldElemetal Refining, LLC</v>
      </c>
      <c r="K55" s="46" t="str">
        <f t="shared" si="1"/>
        <v>GoldElemetal Refining, LLC</v>
      </c>
      <c r="L55" s="255"/>
    </row>
    <row r="56" spans="1:12" ht="10.5" customHeight="1">
      <c r="A56" s="255" t="s">
        <v>2323</v>
      </c>
      <c r="B56" s="255" t="s">
        <v>3358</v>
      </c>
      <c r="C56" s="255" t="s">
        <v>3358</v>
      </c>
      <c r="D56" s="255" t="s">
        <v>2147</v>
      </c>
      <c r="E56" s="255" t="s">
        <v>3359</v>
      </c>
      <c r="F56" s="255" t="s">
        <v>3125</v>
      </c>
      <c r="G56" s="255"/>
      <c r="H56" s="255" t="s">
        <v>3357</v>
      </c>
      <c r="I56" s="255" t="s">
        <v>3357</v>
      </c>
      <c r="J56" s="46" t="str">
        <f t="shared" si="0"/>
        <v>GoldEmirates Gold DMCC</v>
      </c>
      <c r="K56" s="46" t="str">
        <f t="shared" si="1"/>
        <v>GoldEmirates Gold DMCC</v>
      </c>
      <c r="L56" s="255"/>
    </row>
    <row r="57" spans="1:12" ht="10.5" customHeight="1">
      <c r="A57" s="255" t="s">
        <v>2323</v>
      </c>
      <c r="B57" s="255" t="s">
        <v>3339</v>
      </c>
      <c r="C57" s="255" t="s">
        <v>3339</v>
      </c>
      <c r="D57" s="255" t="s">
        <v>2246</v>
      </c>
      <c r="E57" s="255" t="s">
        <v>3340</v>
      </c>
      <c r="F57" s="255" t="s">
        <v>3125</v>
      </c>
      <c r="G57" s="255"/>
      <c r="H57" s="255" t="s">
        <v>3341</v>
      </c>
      <c r="I57" s="255" t="s">
        <v>3342</v>
      </c>
      <c r="J57" s="46" t="str">
        <f t="shared" si="0"/>
        <v>GoldFaggi Enrico S.p.A.</v>
      </c>
      <c r="K57" s="46" t="str">
        <f t="shared" si="1"/>
        <v>GoldFaggi Enrico S.p.A.</v>
      </c>
      <c r="L57" s="255"/>
    </row>
    <row r="58" spans="1:12" ht="10.5" customHeight="1">
      <c r="A58" s="255" t="s">
        <v>2323</v>
      </c>
      <c r="B58" s="255" t="s">
        <v>2686</v>
      </c>
      <c r="C58" s="255" t="s">
        <v>2686</v>
      </c>
      <c r="D58" s="255" t="s">
        <v>1775</v>
      </c>
      <c r="E58" s="255" t="s">
        <v>2687</v>
      </c>
      <c r="F58" s="255" t="s">
        <v>3125</v>
      </c>
      <c r="G58" s="255"/>
      <c r="H58" s="255" t="s">
        <v>3351</v>
      </c>
      <c r="I58" s="255" t="s">
        <v>3352</v>
      </c>
      <c r="J58" s="46" t="str">
        <f t="shared" si="0"/>
        <v>GoldFidelity Printers and Refiners Ltd.</v>
      </c>
      <c r="K58" s="46" t="str">
        <f t="shared" si="1"/>
        <v>GoldFidelity Printers and Refiners Ltd.</v>
      </c>
      <c r="L58" s="255"/>
    </row>
    <row r="59" spans="1:12" ht="10.5" customHeight="1">
      <c r="A59" s="255" t="s">
        <v>2323</v>
      </c>
      <c r="B59" s="255" t="s">
        <v>1789</v>
      </c>
      <c r="C59" s="255" t="s">
        <v>4265</v>
      </c>
      <c r="D59" s="255" t="s">
        <v>1717</v>
      </c>
      <c r="E59" s="255" t="s">
        <v>1259</v>
      </c>
      <c r="F59" s="255" t="s">
        <v>3125</v>
      </c>
      <c r="G59" s="255"/>
      <c r="H59" s="255" t="s">
        <v>3180</v>
      </c>
      <c r="I59" s="255" t="s">
        <v>4343</v>
      </c>
      <c r="J59" s="46" t="str">
        <f t="shared" si="0"/>
        <v>GoldFSE Novosibirsk Refinery</v>
      </c>
      <c r="K59" s="46" t="str">
        <f t="shared" si="1"/>
        <v>GoldFSE Novosibirsk Refinery</v>
      </c>
      <c r="L59" s="255"/>
    </row>
    <row r="60" spans="1:12" ht="10.5" customHeight="1">
      <c r="A60" s="255" t="s">
        <v>2323</v>
      </c>
      <c r="B60" s="255" t="s">
        <v>34</v>
      </c>
      <c r="C60" s="255" t="s">
        <v>4290</v>
      </c>
      <c r="D60" s="255" t="s">
        <v>2181</v>
      </c>
      <c r="E60" s="255" t="s">
        <v>1337</v>
      </c>
      <c r="F60" s="255" t="s">
        <v>3125</v>
      </c>
      <c r="G60" s="255"/>
      <c r="H60" s="255" t="s">
        <v>3331</v>
      </c>
      <c r="I60" s="255" t="s">
        <v>3332</v>
      </c>
      <c r="J60" s="46" t="str">
        <f t="shared" si="0"/>
        <v>GoldFujian Zijin mining stock company gold smelter</v>
      </c>
      <c r="K60" s="46" t="str">
        <f t="shared" si="1"/>
        <v>GoldFujian Zijin mining stock company gold smelter</v>
      </c>
      <c r="L60" s="255"/>
    </row>
    <row r="61" spans="1:12" ht="10.5" customHeight="1">
      <c r="A61" s="255" t="s">
        <v>2323</v>
      </c>
      <c r="B61" s="255" t="s">
        <v>4151</v>
      </c>
      <c r="C61" s="255" t="s">
        <v>4151</v>
      </c>
      <c r="D61" s="255" t="s">
        <v>2181</v>
      </c>
      <c r="E61" s="255" t="s">
        <v>1260</v>
      </c>
      <c r="F61" s="255" t="s">
        <v>3125</v>
      </c>
      <c r="G61" s="255"/>
      <c r="H61" s="255" t="s">
        <v>3181</v>
      </c>
      <c r="I61" s="255" t="s">
        <v>3182</v>
      </c>
      <c r="J61" s="46" t="str">
        <f t="shared" si="0"/>
        <v>GoldGansu Seemine Material Hi-Tech Co., Ltd.</v>
      </c>
      <c r="K61" s="46" t="str">
        <f t="shared" si="1"/>
        <v>GoldGansu Seemine Material Hi-Tech Co., Ltd.</v>
      </c>
      <c r="L61" s="255"/>
    </row>
    <row r="62" spans="1:12" ht="10.5" customHeight="1">
      <c r="A62" s="255" t="s">
        <v>2323</v>
      </c>
      <c r="B62" s="255" t="s">
        <v>3343</v>
      </c>
      <c r="C62" s="255" t="s">
        <v>3343</v>
      </c>
      <c r="D62" s="255" t="s">
        <v>1759</v>
      </c>
      <c r="E62" s="255" t="s">
        <v>3344</v>
      </c>
      <c r="F62" s="255" t="s">
        <v>3125</v>
      </c>
      <c r="G62" s="255"/>
      <c r="H62" s="255" t="s">
        <v>3126</v>
      </c>
      <c r="I62" s="255" t="s">
        <v>3127</v>
      </c>
      <c r="J62" s="46" t="str">
        <f t="shared" si="0"/>
        <v>GoldGeib Refining Corporation</v>
      </c>
      <c r="K62" s="46" t="str">
        <f t="shared" si="1"/>
        <v>GoldGeib Refining Corporation</v>
      </c>
      <c r="L62" s="255"/>
    </row>
    <row r="63" spans="1:12" ht="10.5" customHeight="1">
      <c r="A63" s="255" t="s">
        <v>2323</v>
      </c>
      <c r="B63" s="255" t="s">
        <v>35</v>
      </c>
      <c r="C63" s="255" t="s">
        <v>4177</v>
      </c>
      <c r="D63" s="255" t="s">
        <v>2181</v>
      </c>
      <c r="E63" s="255" t="s">
        <v>1324</v>
      </c>
      <c r="F63" s="255" t="s">
        <v>3125</v>
      </c>
      <c r="G63" s="255"/>
      <c r="H63" s="255" t="s">
        <v>3286</v>
      </c>
      <c r="I63" s="255" t="s">
        <v>3263</v>
      </c>
      <c r="J63" s="46" t="str">
        <f t="shared" si="0"/>
        <v>GoldGold Mining in Shandong (Laizhou) Limited Company</v>
      </c>
      <c r="K63" s="46" t="str">
        <f t="shared" si="1"/>
        <v>GoldGold Mining in Shandong (Laizhou) Limited Company</v>
      </c>
      <c r="L63" s="255"/>
    </row>
    <row r="64" spans="1:12" ht="10.5" customHeight="1">
      <c r="A64" s="255" t="s">
        <v>2323</v>
      </c>
      <c r="B64" s="255" t="s">
        <v>3303</v>
      </c>
      <c r="C64" s="255" t="s">
        <v>4293</v>
      </c>
      <c r="D64" s="255" t="s">
        <v>2181</v>
      </c>
      <c r="E64" s="255" t="s">
        <v>1323</v>
      </c>
      <c r="F64" s="255" t="s">
        <v>3125</v>
      </c>
      <c r="G64" s="255"/>
      <c r="H64" s="255" t="s">
        <v>3290</v>
      </c>
      <c r="I64" s="255" t="s">
        <v>3291</v>
      </c>
      <c r="J64" s="46" t="str">
        <f t="shared" si="0"/>
        <v>GoldGreat Wall Precious Metals Co,. LTD.</v>
      </c>
      <c r="K64" s="46" t="str">
        <f t="shared" si="1"/>
        <v>GoldGreat Wall Precious Metals Co,. LTD.</v>
      </c>
      <c r="L64" s="255"/>
    </row>
    <row r="65" spans="1:12" ht="10.5" customHeight="1">
      <c r="A65" s="255" t="s">
        <v>2323</v>
      </c>
      <c r="B65" s="255" t="s">
        <v>4293</v>
      </c>
      <c r="C65" s="255" t="s">
        <v>4293</v>
      </c>
      <c r="D65" s="255" t="s">
        <v>2181</v>
      </c>
      <c r="E65" s="255" t="s">
        <v>1323</v>
      </c>
      <c r="F65" s="255" t="s">
        <v>3125</v>
      </c>
      <c r="G65" s="255"/>
      <c r="H65" s="255" t="s">
        <v>3290</v>
      </c>
      <c r="I65" s="255" t="s">
        <v>3291</v>
      </c>
      <c r="J65" s="46" t="str">
        <f t="shared" si="0"/>
        <v>GoldGreat Wall Precious Metals Co., Ltd. of CBPM</v>
      </c>
      <c r="K65" s="46" t="str">
        <f t="shared" si="1"/>
        <v>GoldGreat Wall Precious Metals Co., Ltd. of CBPM</v>
      </c>
      <c r="L65" s="255"/>
    </row>
    <row r="66" spans="1:12" ht="10.5" customHeight="1">
      <c r="A66" s="255" t="s">
        <v>2323</v>
      </c>
      <c r="B66" s="255" t="s">
        <v>3336</v>
      </c>
      <c r="C66" s="255" t="s">
        <v>1261</v>
      </c>
      <c r="D66" s="255" t="s">
        <v>2181</v>
      </c>
      <c r="E66" s="255" t="s">
        <v>1262</v>
      </c>
      <c r="F66" s="255" t="s">
        <v>3125</v>
      </c>
      <c r="G66" s="255"/>
      <c r="H66" s="255" t="s">
        <v>3334</v>
      </c>
      <c r="I66" s="255" t="s">
        <v>3335</v>
      </c>
      <c r="J66" s="46" t="str">
        <f t="shared" si="0"/>
        <v>GoldGuangdong Gaoyao Co</v>
      </c>
      <c r="K66" s="46" t="str">
        <f t="shared" si="1"/>
        <v>GoldGuangdong Gaoyao Co</v>
      </c>
      <c r="L66" s="255"/>
    </row>
    <row r="67" spans="1:12" ht="10.5" customHeight="1">
      <c r="A67" s="255" t="s">
        <v>2323</v>
      </c>
      <c r="B67" s="255" t="s">
        <v>1261</v>
      </c>
      <c r="C67" s="255" t="s">
        <v>1261</v>
      </c>
      <c r="D67" s="255" t="s">
        <v>2181</v>
      </c>
      <c r="E67" s="255" t="s">
        <v>1262</v>
      </c>
      <c r="F67" s="255" t="s">
        <v>3125</v>
      </c>
      <c r="G67" s="255"/>
      <c r="H67" s="255" t="s">
        <v>3334</v>
      </c>
      <c r="I67" s="255" t="s">
        <v>3335</v>
      </c>
      <c r="J67" s="46" t="str">
        <f t="shared" si="0"/>
        <v>GoldGuangdong Jinding Gold Limited</v>
      </c>
      <c r="K67" s="46" t="str">
        <f t="shared" si="1"/>
        <v>GoldGuangdong Jinding Gold Limited</v>
      </c>
      <c r="L67" s="255"/>
    </row>
    <row r="68" spans="1:12" ht="10.5" customHeight="1">
      <c r="A68" s="255" t="s">
        <v>2323</v>
      </c>
      <c r="B68" s="255" t="s">
        <v>4684</v>
      </c>
      <c r="C68" s="255" t="s">
        <v>4684</v>
      </c>
      <c r="D68" s="255" t="s">
        <v>2239</v>
      </c>
      <c r="E68" s="255" t="s">
        <v>4685</v>
      </c>
      <c r="F68" s="255" t="s">
        <v>3125</v>
      </c>
      <c r="G68" s="255"/>
      <c r="H68" s="255" t="s">
        <v>4686</v>
      </c>
      <c r="I68" s="255" t="s">
        <v>4687</v>
      </c>
      <c r="J68" s="46" t="str">
        <f t="shared" si="0"/>
        <v>GoldGujarat Gold Centre</v>
      </c>
      <c r="K68" s="46" t="str">
        <f t="shared" si="1"/>
        <v>GoldGujarat Gold Centre</v>
      </c>
      <c r="L68" s="255"/>
    </row>
    <row r="69" spans="1:12" ht="10.5" customHeight="1">
      <c r="A69" s="255" t="s">
        <v>2323</v>
      </c>
      <c r="B69" s="255" t="s">
        <v>3183</v>
      </c>
      <c r="C69" s="255" t="s">
        <v>3183</v>
      </c>
      <c r="D69" s="255" t="s">
        <v>2181</v>
      </c>
      <c r="E69" s="255" t="s">
        <v>3184</v>
      </c>
      <c r="F69" s="255" t="s">
        <v>3125</v>
      </c>
      <c r="G69" s="255"/>
      <c r="H69" s="255" t="s">
        <v>3185</v>
      </c>
      <c r="I69" s="255" t="s">
        <v>3264</v>
      </c>
      <c r="J69" s="46" t="str">
        <f t="shared" ref="J69:J132" si="2">A69&amp;B69</f>
        <v>GoldGuoda Safina High-Tech Environmental Refinery Co., Ltd.</v>
      </c>
      <c r="K69" s="46" t="str">
        <f t="shared" ref="K69:K132" si="3">A69&amp;B69</f>
        <v>GoldGuoda Safina High-Tech Environmental Refinery Co., Ltd.</v>
      </c>
      <c r="L69" s="255"/>
    </row>
    <row r="70" spans="1:12" ht="10.5" customHeight="1">
      <c r="A70" s="255" t="s">
        <v>2323</v>
      </c>
      <c r="B70" s="255" t="s">
        <v>723</v>
      </c>
      <c r="C70" s="255" t="s">
        <v>723</v>
      </c>
      <c r="D70" s="255" t="s">
        <v>2181</v>
      </c>
      <c r="E70" s="255" t="s">
        <v>724</v>
      </c>
      <c r="F70" s="255" t="s">
        <v>3125</v>
      </c>
      <c r="G70" s="255"/>
      <c r="H70" s="255" t="s">
        <v>3188</v>
      </c>
      <c r="I70" s="255" t="s">
        <v>3189</v>
      </c>
      <c r="J70" s="46" t="str">
        <f t="shared" si="2"/>
        <v>GoldHangzhou Fuchunjiang Smelting Co., Ltd.</v>
      </c>
      <c r="K70" s="46" t="str">
        <f t="shared" si="3"/>
        <v>GoldHangzhou Fuchunjiang Smelting Co., Ltd.</v>
      </c>
      <c r="L70" s="255"/>
    </row>
    <row r="71" spans="1:12" ht="10.5" customHeight="1">
      <c r="A71" s="255" t="s">
        <v>2323</v>
      </c>
      <c r="B71" s="255" t="s">
        <v>1959</v>
      </c>
      <c r="C71" s="255" t="s">
        <v>1959</v>
      </c>
      <c r="D71" s="255" t="s">
        <v>2195</v>
      </c>
      <c r="E71" s="255" t="s">
        <v>1263</v>
      </c>
      <c r="F71" s="255" t="s">
        <v>3125</v>
      </c>
      <c r="G71" s="255"/>
      <c r="H71" s="255" t="s">
        <v>3130</v>
      </c>
      <c r="I71" s="255" t="s">
        <v>3131</v>
      </c>
      <c r="J71" s="46" t="str">
        <f t="shared" si="2"/>
        <v>GoldHeimerle + Meule GmbH</v>
      </c>
      <c r="K71" s="46" t="str">
        <f t="shared" si="3"/>
        <v>GoldHeimerle + Meule GmbH</v>
      </c>
      <c r="L71" s="255"/>
    </row>
    <row r="72" spans="1:12" ht="10.5" customHeight="1">
      <c r="A72" s="255" t="s">
        <v>2323</v>
      </c>
      <c r="B72" s="255" t="s">
        <v>3327</v>
      </c>
      <c r="C72" s="255" t="s">
        <v>2575</v>
      </c>
      <c r="D72" s="255" t="s">
        <v>2181</v>
      </c>
      <c r="E72" s="255" t="s">
        <v>1336</v>
      </c>
      <c r="F72" s="255" t="s">
        <v>3125</v>
      </c>
      <c r="G72" s="255"/>
      <c r="H72" s="255" t="s">
        <v>3326</v>
      </c>
      <c r="I72" s="255" t="s">
        <v>3224</v>
      </c>
      <c r="J72" s="46" t="str">
        <f t="shared" si="2"/>
        <v>GoldHenan Zhongyuan Gold Refinery Co., Ltd.</v>
      </c>
      <c r="K72" s="46" t="str">
        <f t="shared" si="3"/>
        <v>GoldHenan Zhongyuan Gold Refinery Co., Ltd.</v>
      </c>
      <c r="L72" s="255"/>
    </row>
    <row r="73" spans="1:12" ht="10.5" customHeight="1">
      <c r="A73" s="255" t="s">
        <v>2323</v>
      </c>
      <c r="B73" s="255" t="s">
        <v>3330</v>
      </c>
      <c r="C73" s="255" t="s">
        <v>2575</v>
      </c>
      <c r="D73" s="255" t="s">
        <v>2181</v>
      </c>
      <c r="E73" s="255" t="s">
        <v>1336</v>
      </c>
      <c r="F73" s="255" t="s">
        <v>3125</v>
      </c>
      <c r="G73" s="255"/>
      <c r="H73" s="255" t="s">
        <v>3326</v>
      </c>
      <c r="I73" s="255" t="s">
        <v>3224</v>
      </c>
      <c r="J73" s="46" t="str">
        <f t="shared" si="2"/>
        <v>GoldHenan Zhongyuan Gold Smelter of Zhongjin Gold Co. Ltd.</v>
      </c>
      <c r="K73" s="46" t="str">
        <f t="shared" si="3"/>
        <v>GoldHenan Zhongyuan Gold Smelter of Zhongjin Gold Co. Ltd.</v>
      </c>
      <c r="L73" s="255"/>
    </row>
    <row r="74" spans="1:12" ht="10.5" customHeight="1">
      <c r="A74" s="255" t="s">
        <v>2323</v>
      </c>
      <c r="B74" s="255" t="s">
        <v>36</v>
      </c>
      <c r="C74" s="255" t="s">
        <v>2575</v>
      </c>
      <c r="D74" s="255" t="s">
        <v>2181</v>
      </c>
      <c r="E74" s="255" t="s">
        <v>1336</v>
      </c>
      <c r="F74" s="255" t="s">
        <v>3125</v>
      </c>
      <c r="G74" s="255"/>
      <c r="H74" s="255" t="s">
        <v>3326</v>
      </c>
      <c r="I74" s="255" t="s">
        <v>3224</v>
      </c>
      <c r="J74" s="46" t="str">
        <f t="shared" si="2"/>
        <v>GoldHenan Zhongyuan Gold Smelter of Zhongjin Gold Corporation Limited</v>
      </c>
      <c r="K74" s="46" t="str">
        <f t="shared" si="3"/>
        <v>GoldHenan Zhongyuan Gold Smelter of Zhongjin Gold Corporation Limited</v>
      </c>
      <c r="L74" s="255"/>
    </row>
    <row r="75" spans="1:12" ht="10.5" customHeight="1">
      <c r="A75" s="255" t="s">
        <v>2323</v>
      </c>
      <c r="B75" s="255" t="s">
        <v>72</v>
      </c>
      <c r="C75" s="255" t="s">
        <v>72</v>
      </c>
      <c r="D75" s="255" t="s">
        <v>2181</v>
      </c>
      <c r="E75" s="255" t="s">
        <v>1264</v>
      </c>
      <c r="F75" s="255" t="s">
        <v>3125</v>
      </c>
      <c r="G75" s="255"/>
      <c r="H75" s="255" t="s">
        <v>3190</v>
      </c>
      <c r="I75" s="255" t="s">
        <v>3191</v>
      </c>
      <c r="J75" s="46" t="str">
        <f t="shared" si="2"/>
        <v>GoldHeraeus Ltd. Hong Kong</v>
      </c>
      <c r="K75" s="46" t="str">
        <f t="shared" si="3"/>
        <v>GoldHeraeus Ltd. Hong Kong</v>
      </c>
      <c r="L75" s="255"/>
    </row>
    <row r="76" spans="1:12" ht="10.5" customHeight="1">
      <c r="A76" s="255" t="s">
        <v>2323</v>
      </c>
      <c r="B76" s="255" t="s">
        <v>2451</v>
      </c>
      <c r="C76" s="255" t="s">
        <v>2451</v>
      </c>
      <c r="D76" s="255" t="s">
        <v>2195</v>
      </c>
      <c r="E76" s="255" t="s">
        <v>1265</v>
      </c>
      <c r="F76" s="255" t="s">
        <v>3125</v>
      </c>
      <c r="G76" s="255"/>
      <c r="H76" s="255" t="s">
        <v>3192</v>
      </c>
      <c r="I76" s="255" t="s">
        <v>3193</v>
      </c>
      <c r="J76" s="46" t="str">
        <f t="shared" si="2"/>
        <v>GoldHeraeus Precious Metals GmbH &amp; Co. KG</v>
      </c>
      <c r="K76" s="46" t="str">
        <f t="shared" si="3"/>
        <v>GoldHeraeus Precious Metals GmbH &amp; Co. KG</v>
      </c>
      <c r="L76" s="255"/>
    </row>
    <row r="77" spans="1:12" ht="10.5" customHeight="1">
      <c r="A77" s="255" t="s">
        <v>2323</v>
      </c>
      <c r="B77" s="255" t="s">
        <v>4286</v>
      </c>
      <c r="C77" s="255" t="s">
        <v>4286</v>
      </c>
      <c r="D77" s="255" t="s">
        <v>2181</v>
      </c>
      <c r="E77" s="255" t="s">
        <v>1266</v>
      </c>
      <c r="F77" s="255" t="s">
        <v>3125</v>
      </c>
      <c r="G77" s="255"/>
      <c r="H77" s="255" t="s">
        <v>4137</v>
      </c>
      <c r="I77" s="255" t="s">
        <v>3186</v>
      </c>
      <c r="J77" s="46" t="str">
        <f t="shared" si="2"/>
        <v>GoldHunan Chenzhou Mining Co., Ltd.</v>
      </c>
      <c r="K77" s="46" t="str">
        <f t="shared" si="3"/>
        <v>GoldHunan Chenzhou Mining Co., Ltd.</v>
      </c>
      <c r="L77" s="255"/>
    </row>
    <row r="78" spans="1:12" ht="10.5" customHeight="1">
      <c r="A78" s="255" t="s">
        <v>2323</v>
      </c>
      <c r="B78" s="255" t="s">
        <v>2657</v>
      </c>
      <c r="C78" s="255" t="s">
        <v>4286</v>
      </c>
      <c r="D78" s="255" t="s">
        <v>2181</v>
      </c>
      <c r="E78" s="255" t="s">
        <v>1266</v>
      </c>
      <c r="F78" s="255" t="s">
        <v>3125</v>
      </c>
      <c r="G78" s="255"/>
      <c r="H78" s="255" t="s">
        <v>4137</v>
      </c>
      <c r="I78" s="255" t="s">
        <v>3186</v>
      </c>
      <c r="J78" s="46" t="str">
        <f t="shared" si="2"/>
        <v>GoldHunan Chenzhou Mining Group Co., Ltd.</v>
      </c>
      <c r="K78" s="46" t="str">
        <f t="shared" si="3"/>
        <v>GoldHunan Chenzhou Mining Group Co., Ltd.</v>
      </c>
      <c r="L78" s="255"/>
    </row>
    <row r="79" spans="1:12" ht="10.5" customHeight="1">
      <c r="A79" s="255" t="s">
        <v>2323</v>
      </c>
      <c r="B79" s="255" t="s">
        <v>3195</v>
      </c>
      <c r="C79" s="255" t="s">
        <v>4286</v>
      </c>
      <c r="D79" s="255" t="s">
        <v>2181</v>
      </c>
      <c r="E79" s="255" t="s">
        <v>1266</v>
      </c>
      <c r="F79" s="255" t="s">
        <v>3125</v>
      </c>
      <c r="G79" s="255"/>
      <c r="H79" s="255" t="s">
        <v>4137</v>
      </c>
      <c r="I79" s="255" t="s">
        <v>3186</v>
      </c>
      <c r="J79" s="46" t="str">
        <f t="shared" si="2"/>
        <v>GoldHunan Chenzhou Mining Industry Co. Ltd.</v>
      </c>
      <c r="K79" s="46" t="str">
        <f t="shared" si="3"/>
        <v>GoldHunan Chenzhou Mining Industry Co. Ltd.</v>
      </c>
      <c r="L79" s="255"/>
    </row>
    <row r="80" spans="1:12" ht="10.5" customHeight="1">
      <c r="A80" s="255" t="s">
        <v>2323</v>
      </c>
      <c r="B80" s="255" t="s">
        <v>4154</v>
      </c>
      <c r="C80" s="255" t="s">
        <v>4154</v>
      </c>
      <c r="D80" s="255" t="s">
        <v>2256</v>
      </c>
      <c r="E80" s="255" t="s">
        <v>1267</v>
      </c>
      <c r="F80" s="255" t="s">
        <v>3125</v>
      </c>
      <c r="G80" s="255"/>
      <c r="H80" s="255" t="s">
        <v>3196</v>
      </c>
      <c r="I80" s="255" t="s">
        <v>3172</v>
      </c>
      <c r="J80" s="46" t="str">
        <f t="shared" si="2"/>
        <v>GoldHwasung CJ Co., Ltd.</v>
      </c>
      <c r="K80" s="46" t="str">
        <f t="shared" si="3"/>
        <v>GoldHwasung CJ Co., Ltd.</v>
      </c>
      <c r="L80" s="255"/>
    </row>
    <row r="81" spans="1:12" ht="10.5" customHeight="1">
      <c r="A81" s="255" t="s">
        <v>2323</v>
      </c>
      <c r="B81" s="255" t="s">
        <v>4688</v>
      </c>
      <c r="C81" s="255" t="s">
        <v>4688</v>
      </c>
      <c r="D81" s="255" t="s">
        <v>2181</v>
      </c>
      <c r="E81" s="255" t="s">
        <v>1268</v>
      </c>
      <c r="F81" s="255" t="s">
        <v>3125</v>
      </c>
      <c r="G81" s="255"/>
      <c r="H81" s="255" t="s">
        <v>3197</v>
      </c>
      <c r="I81" s="255" t="s">
        <v>3198</v>
      </c>
      <c r="J81" s="46" t="str">
        <f t="shared" si="2"/>
        <v>GoldInner Mongolia Qiankun Gold and Silver Refinery Share Co., Ltd.</v>
      </c>
      <c r="K81" s="46" t="str">
        <f t="shared" si="3"/>
        <v>GoldInner Mongolia Qiankun Gold and Silver Refinery Share Co., Ltd.</v>
      </c>
      <c r="L81" s="255"/>
    </row>
    <row r="82" spans="1:12" ht="10.5" customHeight="1">
      <c r="A82" s="255" t="s">
        <v>2323</v>
      </c>
      <c r="B82" s="255" t="s">
        <v>2452</v>
      </c>
      <c r="C82" s="255" t="s">
        <v>2452</v>
      </c>
      <c r="D82" s="255" t="s">
        <v>2249</v>
      </c>
      <c r="E82" s="255" t="s">
        <v>1269</v>
      </c>
      <c r="F82" s="255" t="s">
        <v>3125</v>
      </c>
      <c r="G82" s="255"/>
      <c r="H82" s="255" t="s">
        <v>3199</v>
      </c>
      <c r="I82" s="255" t="s">
        <v>3179</v>
      </c>
      <c r="J82" s="46" t="str">
        <f t="shared" si="2"/>
        <v>GoldIshifuku Metal Industry Co., Ltd.</v>
      </c>
      <c r="K82" s="46" t="str">
        <f t="shared" si="3"/>
        <v>GoldIshifuku Metal Industry Co., Ltd.</v>
      </c>
      <c r="L82" s="255"/>
    </row>
    <row r="83" spans="1:12" ht="10.5" customHeight="1">
      <c r="A83" s="255" t="s">
        <v>2323</v>
      </c>
      <c r="B83" s="255" t="s">
        <v>2459</v>
      </c>
      <c r="C83" s="255" t="s">
        <v>2459</v>
      </c>
      <c r="D83" s="255" t="s">
        <v>1751</v>
      </c>
      <c r="E83" s="255" t="s">
        <v>1270</v>
      </c>
      <c r="F83" s="255" t="s">
        <v>3125</v>
      </c>
      <c r="G83" s="255"/>
      <c r="H83" s="255" t="s">
        <v>3200</v>
      </c>
      <c r="I83" s="255" t="s">
        <v>3144</v>
      </c>
      <c r="J83" s="46" t="str">
        <f t="shared" si="2"/>
        <v>GoldIstanbul Gold Refinery</v>
      </c>
      <c r="K83" s="46" t="str">
        <f t="shared" si="3"/>
        <v>GoldIstanbul Gold Refinery</v>
      </c>
      <c r="L83" s="255"/>
    </row>
    <row r="84" spans="1:12" ht="10.5" customHeight="1">
      <c r="A84" s="255" t="s">
        <v>2323</v>
      </c>
      <c r="B84" s="255" t="s">
        <v>1790</v>
      </c>
      <c r="C84" s="255" t="s">
        <v>1790</v>
      </c>
      <c r="D84" s="255" t="s">
        <v>2249</v>
      </c>
      <c r="E84" s="255" t="s">
        <v>1271</v>
      </c>
      <c r="F84" s="255" t="s">
        <v>3125</v>
      </c>
      <c r="G84" s="255"/>
      <c r="H84" s="255" t="s">
        <v>3201</v>
      </c>
      <c r="I84" s="255" t="s">
        <v>3202</v>
      </c>
      <c r="J84" s="46" t="str">
        <f t="shared" si="2"/>
        <v>GoldJapan Mint</v>
      </c>
      <c r="K84" s="46" t="str">
        <f t="shared" si="3"/>
        <v>GoldJapan Mint</v>
      </c>
      <c r="L84" s="255"/>
    </row>
    <row r="85" spans="1:12" ht="10.5" customHeight="1">
      <c r="A85" s="255" t="s">
        <v>2323</v>
      </c>
      <c r="B85" s="255" t="s">
        <v>3205</v>
      </c>
      <c r="C85" s="255" t="s">
        <v>4689</v>
      </c>
      <c r="D85" s="255" t="s">
        <v>2181</v>
      </c>
      <c r="E85" s="255" t="s">
        <v>1272</v>
      </c>
      <c r="F85" s="255" t="s">
        <v>3125</v>
      </c>
      <c r="G85" s="255"/>
      <c r="H85" s="255" t="s">
        <v>3203</v>
      </c>
      <c r="I85" s="255" t="s">
        <v>3204</v>
      </c>
      <c r="J85" s="46" t="str">
        <f t="shared" si="2"/>
        <v>GoldJCC</v>
      </c>
      <c r="K85" s="46" t="str">
        <f t="shared" si="3"/>
        <v>GoldJCC</v>
      </c>
      <c r="L85" s="255"/>
    </row>
    <row r="86" spans="1:12" ht="10.5" customHeight="1">
      <c r="A86" s="255" t="s">
        <v>2323</v>
      </c>
      <c r="B86" s="255" t="s">
        <v>4689</v>
      </c>
      <c r="C86" s="255" t="s">
        <v>4689</v>
      </c>
      <c r="D86" s="255" t="s">
        <v>2181</v>
      </c>
      <c r="E86" s="255" t="s">
        <v>1272</v>
      </c>
      <c r="F86" s="255" t="s">
        <v>3125</v>
      </c>
      <c r="G86" s="255"/>
      <c r="H86" s="255" t="s">
        <v>3203</v>
      </c>
      <c r="I86" s="255" t="s">
        <v>3204</v>
      </c>
      <c r="J86" s="46" t="str">
        <f t="shared" si="2"/>
        <v>GoldJiangxi Copper Co., Ltd.</v>
      </c>
      <c r="K86" s="46" t="str">
        <f t="shared" si="3"/>
        <v>GoldJiangxi Copper Co., Ltd.</v>
      </c>
      <c r="L86" s="255"/>
    </row>
    <row r="87" spans="1:12" ht="10.5" customHeight="1">
      <c r="A87" s="255" t="s">
        <v>2323</v>
      </c>
      <c r="B87" s="255" t="s">
        <v>1933</v>
      </c>
      <c r="C87" s="255" t="s">
        <v>4671</v>
      </c>
      <c r="D87" s="255" t="s">
        <v>2177</v>
      </c>
      <c r="E87" s="255" t="s">
        <v>1274</v>
      </c>
      <c r="F87" s="255" t="s">
        <v>3125</v>
      </c>
      <c r="G87" s="255"/>
      <c r="H87" s="255" t="s">
        <v>3209</v>
      </c>
      <c r="I87" s="255" t="s">
        <v>3210</v>
      </c>
      <c r="J87" s="46" t="str">
        <f t="shared" si="2"/>
        <v>GoldJohnson Matthey Canada</v>
      </c>
      <c r="K87" s="46" t="str">
        <f t="shared" si="3"/>
        <v>GoldJohnson Matthey Canada</v>
      </c>
      <c r="L87" s="255"/>
    </row>
    <row r="88" spans="1:12" ht="10.5" customHeight="1">
      <c r="A88" s="255" t="s">
        <v>2323</v>
      </c>
      <c r="B88" s="255" t="s">
        <v>4155</v>
      </c>
      <c r="C88" s="255" t="s">
        <v>4267</v>
      </c>
      <c r="D88" s="255" t="s">
        <v>1759</v>
      </c>
      <c r="E88" s="255" t="s">
        <v>1273</v>
      </c>
      <c r="F88" s="255" t="s">
        <v>3125</v>
      </c>
      <c r="G88" s="255"/>
      <c r="H88" s="255" t="s">
        <v>3206</v>
      </c>
      <c r="I88" s="255" t="s">
        <v>3207</v>
      </c>
      <c r="J88" s="46" t="str">
        <f t="shared" si="2"/>
        <v>GoldJohnson Matthey Inc.</v>
      </c>
      <c r="K88" s="46" t="str">
        <f t="shared" si="3"/>
        <v>GoldJohnson Matthey Inc.</v>
      </c>
      <c r="L88" s="255"/>
    </row>
    <row r="89" spans="1:12" ht="10.5" customHeight="1">
      <c r="A89" s="255" t="s">
        <v>2323</v>
      </c>
      <c r="B89" s="255" t="s">
        <v>3208</v>
      </c>
      <c r="C89" s="255" t="s">
        <v>4267</v>
      </c>
      <c r="D89" s="255" t="s">
        <v>1759</v>
      </c>
      <c r="E89" s="255" t="s">
        <v>1273</v>
      </c>
      <c r="F89" s="255" t="s">
        <v>3125</v>
      </c>
      <c r="G89" s="255"/>
      <c r="H89" s="255" t="s">
        <v>3206</v>
      </c>
      <c r="I89" s="255" t="s">
        <v>3207</v>
      </c>
      <c r="J89" s="46" t="str">
        <f t="shared" si="2"/>
        <v>GoldJohnson Matthey Inc. (USA)</v>
      </c>
      <c r="K89" s="46" t="str">
        <f t="shared" si="3"/>
        <v>GoldJohnson Matthey Inc. (USA)</v>
      </c>
      <c r="L89" s="255"/>
    </row>
    <row r="90" spans="1:12" ht="10.5" customHeight="1">
      <c r="A90" s="255" t="s">
        <v>2323</v>
      </c>
      <c r="B90" s="255" t="s">
        <v>4156</v>
      </c>
      <c r="C90" s="255" t="s">
        <v>4671</v>
      </c>
      <c r="D90" s="255" t="s">
        <v>2177</v>
      </c>
      <c r="E90" s="255" t="s">
        <v>1274</v>
      </c>
      <c r="F90" s="255" t="s">
        <v>3125</v>
      </c>
      <c r="G90" s="255"/>
      <c r="H90" s="255" t="s">
        <v>3209</v>
      </c>
      <c r="I90" s="255" t="s">
        <v>3210</v>
      </c>
      <c r="J90" s="46" t="str">
        <f t="shared" si="2"/>
        <v>GoldJohnson Matthey Limited</v>
      </c>
      <c r="K90" s="46" t="str">
        <f t="shared" si="3"/>
        <v>GoldJohnson Matthey Limited</v>
      </c>
      <c r="L90" s="255"/>
    </row>
    <row r="91" spans="1:12">
      <c r="A91" s="255" t="s">
        <v>2323</v>
      </c>
      <c r="B91" s="255" t="s">
        <v>1791</v>
      </c>
      <c r="C91" s="255" t="s">
        <v>1791</v>
      </c>
      <c r="D91" s="255" t="s">
        <v>1717</v>
      </c>
      <c r="E91" s="255" t="s">
        <v>1275</v>
      </c>
      <c r="F91" s="255" t="s">
        <v>3125</v>
      </c>
      <c r="G91" s="255"/>
      <c r="H91" s="255" t="s">
        <v>3211</v>
      </c>
      <c r="I91" s="255" t="s">
        <v>3212</v>
      </c>
      <c r="J91" s="46" t="str">
        <f t="shared" si="2"/>
        <v>GoldJSC Ekaterinburg Non-Ferrous Metal Processing Plant</v>
      </c>
      <c r="K91" s="46" t="str">
        <f t="shared" si="3"/>
        <v>GoldJSC Ekaterinburg Non-Ferrous Metal Processing Plant</v>
      </c>
      <c r="L91" s="255"/>
    </row>
    <row r="92" spans="1:12" ht="10.5" customHeight="1">
      <c r="A92" s="255" t="s">
        <v>2323</v>
      </c>
      <c r="B92" s="255" t="s">
        <v>2729</v>
      </c>
      <c r="C92" s="255" t="s">
        <v>2729</v>
      </c>
      <c r="D92" s="255" t="s">
        <v>1717</v>
      </c>
      <c r="E92" s="255" t="s">
        <v>1276</v>
      </c>
      <c r="F92" s="255" t="s">
        <v>3125</v>
      </c>
      <c r="G92" s="255"/>
      <c r="H92" s="255" t="s">
        <v>3211</v>
      </c>
      <c r="I92" s="255" t="s">
        <v>3212</v>
      </c>
      <c r="J92" s="46" t="str">
        <f t="shared" si="2"/>
        <v>GoldJSC Uralelectromed</v>
      </c>
      <c r="K92" s="46" t="str">
        <f t="shared" si="3"/>
        <v>GoldJSC Uralelectromed</v>
      </c>
      <c r="L92" s="255"/>
    </row>
    <row r="93" spans="1:12" ht="10.5" customHeight="1">
      <c r="A93" s="255" t="s">
        <v>2323</v>
      </c>
      <c r="B93" s="255" t="s">
        <v>73</v>
      </c>
      <c r="C93" s="255" t="s">
        <v>73</v>
      </c>
      <c r="D93" s="255" t="s">
        <v>2249</v>
      </c>
      <c r="E93" s="255" t="s">
        <v>1277</v>
      </c>
      <c r="F93" s="255" t="s">
        <v>3125</v>
      </c>
      <c r="G93" s="255"/>
      <c r="H93" s="255" t="s">
        <v>4844</v>
      </c>
      <c r="I93" s="255" t="s">
        <v>4844</v>
      </c>
      <c r="J93" s="46" t="str">
        <f t="shared" si="2"/>
        <v>GoldJX Nippon Mining &amp; Metals Co., Ltd.</v>
      </c>
      <c r="K93" s="46" t="str">
        <f t="shared" si="3"/>
        <v>GoldJX Nippon Mining &amp; Metals Co., Ltd.</v>
      </c>
      <c r="L93" s="255"/>
    </row>
    <row r="94" spans="1:12" ht="10.5" customHeight="1">
      <c r="A94" s="255" t="s">
        <v>2323</v>
      </c>
      <c r="B94" s="255" t="s">
        <v>3360</v>
      </c>
      <c r="C94" s="255" t="s">
        <v>3360</v>
      </c>
      <c r="D94" s="255" t="s">
        <v>2147</v>
      </c>
      <c r="E94" s="255" t="s">
        <v>3361</v>
      </c>
      <c r="F94" s="255" t="s">
        <v>3125</v>
      </c>
      <c r="G94" s="255"/>
      <c r="H94" s="255" t="s">
        <v>3357</v>
      </c>
      <c r="I94" s="255" t="s">
        <v>3357</v>
      </c>
      <c r="J94" s="46" t="str">
        <f t="shared" si="2"/>
        <v>GoldKaloti Precious Metals</v>
      </c>
      <c r="K94" s="46" t="str">
        <f t="shared" si="3"/>
        <v>GoldKaloti Precious Metals</v>
      </c>
      <c r="L94" s="255"/>
    </row>
    <row r="95" spans="1:12" ht="10.5" customHeight="1">
      <c r="A95" s="255" t="s">
        <v>2323</v>
      </c>
      <c r="B95" s="255" t="s">
        <v>4247</v>
      </c>
      <c r="C95" s="255" t="s">
        <v>4247</v>
      </c>
      <c r="D95" s="255" t="s">
        <v>2250</v>
      </c>
      <c r="E95" s="255" t="s">
        <v>4248</v>
      </c>
      <c r="F95" s="255" t="s">
        <v>3125</v>
      </c>
      <c r="G95" s="255"/>
      <c r="H95" s="255" t="s">
        <v>4250</v>
      </c>
      <c r="I95" s="255" t="s">
        <v>4249</v>
      </c>
      <c r="J95" s="46" t="str">
        <f t="shared" si="2"/>
        <v>GoldKazakhmys Smelting LLC</v>
      </c>
      <c r="K95" s="46" t="str">
        <f t="shared" si="3"/>
        <v>GoldKazakhmys Smelting LLC</v>
      </c>
      <c r="L95" s="255"/>
    </row>
    <row r="96" spans="1:12" ht="10.5" customHeight="1">
      <c r="A96" s="255" t="s">
        <v>2323</v>
      </c>
      <c r="B96" s="255" t="s">
        <v>3213</v>
      </c>
      <c r="C96" s="255" t="s">
        <v>3213</v>
      </c>
      <c r="D96" s="255" t="s">
        <v>2250</v>
      </c>
      <c r="E96" s="255" t="s">
        <v>1278</v>
      </c>
      <c r="F96" s="255" t="s">
        <v>3125</v>
      </c>
      <c r="G96" s="255"/>
      <c r="H96" s="255" t="s">
        <v>3214</v>
      </c>
      <c r="I96" s="255" t="s">
        <v>3403</v>
      </c>
      <c r="J96" s="46" t="str">
        <f t="shared" si="2"/>
        <v>GoldKazzinc</v>
      </c>
      <c r="K96" s="46" t="str">
        <f t="shared" si="3"/>
        <v>GoldKazzinc</v>
      </c>
      <c r="L96" s="255"/>
    </row>
    <row r="97" spans="1:12" ht="10.5" customHeight="1">
      <c r="A97" s="255" t="s">
        <v>2323</v>
      </c>
      <c r="B97" s="255" t="s">
        <v>1279</v>
      </c>
      <c r="C97" s="255" t="s">
        <v>1279</v>
      </c>
      <c r="D97" s="255" t="s">
        <v>1759</v>
      </c>
      <c r="E97" s="255" t="s">
        <v>1280</v>
      </c>
      <c r="F97" s="255" t="s">
        <v>3125</v>
      </c>
      <c r="G97" s="255"/>
      <c r="H97" s="255" t="s">
        <v>3215</v>
      </c>
      <c r="I97" s="255" t="s">
        <v>3207</v>
      </c>
      <c r="J97" s="46" t="str">
        <f t="shared" si="2"/>
        <v>GoldKennecott Utah Copper LLC</v>
      </c>
      <c r="K97" s="46" t="str">
        <f t="shared" si="3"/>
        <v>GoldKennecott Utah Copper LLC</v>
      </c>
      <c r="L97" s="255"/>
    </row>
    <row r="98" spans="1:12" ht="10.5" customHeight="1">
      <c r="A98" s="255" t="s">
        <v>2323</v>
      </c>
      <c r="B98" s="255" t="s">
        <v>2688</v>
      </c>
      <c r="C98" s="255" t="s">
        <v>2688</v>
      </c>
      <c r="D98" s="255" t="s">
        <v>1708</v>
      </c>
      <c r="E98" s="255" t="s">
        <v>2689</v>
      </c>
      <c r="F98" s="255" t="s">
        <v>3125</v>
      </c>
      <c r="G98" s="255"/>
      <c r="H98" s="255" t="s">
        <v>3349</v>
      </c>
      <c r="I98" s="255" t="s">
        <v>3350</v>
      </c>
      <c r="J98" s="46" t="str">
        <f t="shared" si="2"/>
        <v>GoldKGHM Polska Miedź Spółka Akcyjna</v>
      </c>
      <c r="K98" s="46" t="str">
        <f t="shared" si="3"/>
        <v>GoldKGHM Polska Miedź Spółka Akcyjna</v>
      </c>
      <c r="L98" s="255"/>
    </row>
    <row r="99" spans="1:12" ht="10.5" customHeight="1">
      <c r="A99" s="255" t="s">
        <v>2323</v>
      </c>
      <c r="B99" s="255" t="s">
        <v>4158</v>
      </c>
      <c r="C99" s="255" t="s">
        <v>4158</v>
      </c>
      <c r="D99" s="255" t="s">
        <v>2249</v>
      </c>
      <c r="E99" s="255" t="s">
        <v>1281</v>
      </c>
      <c r="F99" s="255" t="s">
        <v>3125</v>
      </c>
      <c r="G99" s="255"/>
      <c r="H99" s="255" t="s">
        <v>3216</v>
      </c>
      <c r="I99" s="255" t="s">
        <v>3179</v>
      </c>
      <c r="J99" s="46" t="str">
        <f t="shared" si="2"/>
        <v>GoldKojima Chemicals Co., Ltd.</v>
      </c>
      <c r="K99" s="46" t="str">
        <f t="shared" si="3"/>
        <v>GoldKojima Chemicals Co., Ltd.</v>
      </c>
      <c r="L99" s="255"/>
    </row>
    <row r="100" spans="1:12" ht="10.5" customHeight="1">
      <c r="A100" s="255" t="s">
        <v>2323</v>
      </c>
      <c r="B100" s="255" t="s">
        <v>3217</v>
      </c>
      <c r="C100" s="255" t="s">
        <v>4158</v>
      </c>
      <c r="D100" s="255" t="s">
        <v>2249</v>
      </c>
      <c r="E100" s="255" t="s">
        <v>1281</v>
      </c>
      <c r="F100" s="255" t="s">
        <v>3125</v>
      </c>
      <c r="G100" s="255"/>
      <c r="H100" s="255" t="s">
        <v>3216</v>
      </c>
      <c r="I100" s="255" t="s">
        <v>3179</v>
      </c>
      <c r="J100" s="46" t="str">
        <f t="shared" si="2"/>
        <v>GoldKojima Kagaku Yakuhin Co., Ltd</v>
      </c>
      <c r="K100" s="46" t="str">
        <f t="shared" si="3"/>
        <v>GoldKojima Kagaku Yakuhin Co., Ltd</v>
      </c>
      <c r="L100" s="255"/>
    </row>
    <row r="101" spans="1:12" ht="10.5" customHeight="1">
      <c r="A101" s="255" t="s">
        <v>2323</v>
      </c>
      <c r="B101" s="255" t="s">
        <v>4295</v>
      </c>
      <c r="C101" s="255" t="s">
        <v>2688</v>
      </c>
      <c r="D101" s="255" t="s">
        <v>1708</v>
      </c>
      <c r="E101" s="255" t="s">
        <v>2689</v>
      </c>
      <c r="F101" s="255" t="s">
        <v>3125</v>
      </c>
      <c r="G101" s="255"/>
      <c r="H101" s="255" t="s">
        <v>3349</v>
      </c>
      <c r="I101" s="255" t="s">
        <v>3350</v>
      </c>
      <c r="J101" s="46" t="str">
        <f t="shared" si="2"/>
        <v>GoldKombinat Gorniczo Hutniczy Miedz Polska Miedz S.A.</v>
      </c>
      <c r="K101" s="46" t="str">
        <f t="shared" si="3"/>
        <v>GoldKombinat Gorniczo Hutniczy Miedz Polska Miedz S.A.</v>
      </c>
      <c r="L101" s="255"/>
    </row>
    <row r="102" spans="1:12" ht="10.5" customHeight="1">
      <c r="A102" s="255" t="s">
        <v>2323</v>
      </c>
      <c r="B102" s="255" t="s">
        <v>4159</v>
      </c>
      <c r="C102" s="255" t="s">
        <v>4159</v>
      </c>
      <c r="D102" s="255" t="s">
        <v>2256</v>
      </c>
      <c r="E102" s="255" t="s">
        <v>1282</v>
      </c>
      <c r="F102" s="255" t="s">
        <v>3125</v>
      </c>
      <c r="G102" s="255"/>
      <c r="H102" s="255" t="s">
        <v>3167</v>
      </c>
      <c r="I102" s="255" t="s">
        <v>3218</v>
      </c>
      <c r="J102" s="46" t="str">
        <f t="shared" si="2"/>
        <v>GoldKorea Metal Co., Ltd.</v>
      </c>
      <c r="K102" s="46" t="str">
        <f t="shared" si="3"/>
        <v>GoldKorea Metal Co., Ltd.</v>
      </c>
      <c r="L102" s="255"/>
    </row>
    <row r="103" spans="1:12" ht="10.5" customHeight="1">
      <c r="A103" s="255" t="s">
        <v>2323</v>
      </c>
      <c r="B103" s="255" t="s">
        <v>4692</v>
      </c>
      <c r="C103" s="255" t="s">
        <v>4692</v>
      </c>
      <c r="D103" s="255" t="s">
        <v>2256</v>
      </c>
      <c r="E103" s="255" t="s">
        <v>3368</v>
      </c>
      <c r="F103" s="255" t="s">
        <v>3125</v>
      </c>
      <c r="G103" s="255"/>
      <c r="H103" s="255" t="s">
        <v>3369</v>
      </c>
      <c r="I103" s="255" t="s">
        <v>3218</v>
      </c>
      <c r="J103" s="46" t="str">
        <f t="shared" si="2"/>
        <v>GoldKorea Zinc Co., Ltd.</v>
      </c>
      <c r="K103" s="46" t="str">
        <f t="shared" si="3"/>
        <v>GoldKorea Zinc Co., Ltd.</v>
      </c>
      <c r="L103" s="255"/>
    </row>
    <row r="104" spans="1:12" ht="10.5" customHeight="1">
      <c r="A104" s="255" t="s">
        <v>2323</v>
      </c>
      <c r="B104" s="255" t="s">
        <v>1511</v>
      </c>
      <c r="C104" s="255" t="s">
        <v>1511</v>
      </c>
      <c r="D104" s="255" t="s">
        <v>2252</v>
      </c>
      <c r="E104" s="255" t="s">
        <v>1283</v>
      </c>
      <c r="F104" s="255" t="s">
        <v>3125</v>
      </c>
      <c r="G104" s="255"/>
      <c r="H104" s="255" t="s">
        <v>3219</v>
      </c>
      <c r="I104" s="255" t="s">
        <v>3220</v>
      </c>
      <c r="J104" s="46" t="str">
        <f t="shared" si="2"/>
        <v>GoldKyrgyzaltyn JSC</v>
      </c>
      <c r="K104" s="46" t="str">
        <f t="shared" si="3"/>
        <v>GoldKyrgyzaltyn JSC</v>
      </c>
      <c r="L104" s="255"/>
    </row>
    <row r="105" spans="1:12" ht="10.5" customHeight="1">
      <c r="A105" s="255" t="s">
        <v>2323</v>
      </c>
      <c r="B105" s="255" t="s">
        <v>4693</v>
      </c>
      <c r="C105" s="255" t="s">
        <v>4693</v>
      </c>
      <c r="D105" s="255" t="s">
        <v>1717</v>
      </c>
      <c r="E105" s="255" t="s">
        <v>4694</v>
      </c>
      <c r="F105" s="255" t="s">
        <v>3125</v>
      </c>
      <c r="G105" s="255"/>
      <c r="H105" s="255" t="s">
        <v>4762</v>
      </c>
      <c r="I105" s="255" t="s">
        <v>4763</v>
      </c>
      <c r="J105" s="46" t="str">
        <f t="shared" si="2"/>
        <v>GoldKyshtym Copper-Electrolytic Plant ZAO</v>
      </c>
      <c r="K105" s="46" t="str">
        <f t="shared" si="3"/>
        <v>GoldKyshtym Copper-Electrolytic Plant ZAO</v>
      </c>
      <c r="L105" s="255"/>
    </row>
    <row r="106" spans="1:12" ht="10.5" customHeight="1">
      <c r="A106" s="255" t="s">
        <v>2323</v>
      </c>
      <c r="B106" s="255" t="s">
        <v>4296</v>
      </c>
      <c r="C106" s="255" t="s">
        <v>1787</v>
      </c>
      <c r="D106" s="255" t="s">
        <v>2275</v>
      </c>
      <c r="E106" s="255" t="s">
        <v>1247</v>
      </c>
      <c r="F106" s="255" t="s">
        <v>3125</v>
      </c>
      <c r="G106" s="255"/>
      <c r="H106" s="255" t="s">
        <v>3152</v>
      </c>
      <c r="I106" s="255" t="s">
        <v>3153</v>
      </c>
      <c r="J106" s="46" t="str">
        <f t="shared" si="2"/>
        <v>GoldLa Caridad</v>
      </c>
      <c r="K106" s="46" t="str">
        <f t="shared" si="3"/>
        <v>GoldLa Caridad</v>
      </c>
      <c r="L106" s="255"/>
    </row>
    <row r="107" spans="1:12" ht="10.5" customHeight="1">
      <c r="A107" s="255" t="s">
        <v>2323</v>
      </c>
      <c r="B107" s="255" t="s">
        <v>37</v>
      </c>
      <c r="C107" s="255" t="s">
        <v>4177</v>
      </c>
      <c r="D107" s="255" t="s">
        <v>2181</v>
      </c>
      <c r="E107" s="255" t="s">
        <v>1324</v>
      </c>
      <c r="F107" s="255" t="s">
        <v>3125</v>
      </c>
      <c r="G107" s="255"/>
      <c r="H107" s="255" t="s">
        <v>3286</v>
      </c>
      <c r="I107" s="255" t="s">
        <v>3263</v>
      </c>
      <c r="J107" s="46" t="str">
        <f t="shared" si="2"/>
        <v>GoldLAIZHOU SHANDONG</v>
      </c>
      <c r="K107" s="46" t="str">
        <f t="shared" si="3"/>
        <v>GoldLAIZHOU SHANDONG</v>
      </c>
      <c r="L107" s="255"/>
    </row>
    <row r="108" spans="1:12" ht="10.5" customHeight="1">
      <c r="A108" s="255" t="s">
        <v>2323</v>
      </c>
      <c r="B108" s="255" t="s">
        <v>4695</v>
      </c>
      <c r="C108" s="255" t="s">
        <v>4695</v>
      </c>
      <c r="D108" s="255" t="s">
        <v>1719</v>
      </c>
      <c r="E108" s="255" t="s">
        <v>1284</v>
      </c>
      <c r="F108" s="255" t="s">
        <v>3125</v>
      </c>
      <c r="G108" s="255"/>
      <c r="H108" s="255" t="s">
        <v>3221</v>
      </c>
      <c r="I108" s="255" t="s">
        <v>3222</v>
      </c>
      <c r="J108" s="46" t="str">
        <f t="shared" si="2"/>
        <v>GoldL'azurde Company For Jewelry</v>
      </c>
      <c r="K108" s="46" t="str">
        <f t="shared" si="3"/>
        <v>GoldL'azurde Company For Jewelry</v>
      </c>
      <c r="L108" s="255"/>
    </row>
    <row r="109" spans="1:12" ht="10.5" customHeight="1">
      <c r="A109" s="255" t="s">
        <v>2323</v>
      </c>
      <c r="B109" s="255" t="s">
        <v>4696</v>
      </c>
      <c r="C109" s="255" t="s">
        <v>4696</v>
      </c>
      <c r="D109" s="255" t="s">
        <v>2181</v>
      </c>
      <c r="E109" s="255" t="s">
        <v>2690</v>
      </c>
      <c r="F109" s="255" t="s">
        <v>3125</v>
      </c>
      <c r="G109" s="255"/>
      <c r="H109" s="255" t="s">
        <v>3223</v>
      </c>
      <c r="I109" s="255" t="s">
        <v>3224</v>
      </c>
      <c r="J109" s="46" t="str">
        <f t="shared" si="2"/>
        <v>GoldLingbao Gold Co., Ltd.</v>
      </c>
      <c r="K109" s="46" t="str">
        <f t="shared" si="3"/>
        <v>GoldLingbao Gold Co., Ltd.</v>
      </c>
      <c r="L109" s="255"/>
    </row>
    <row r="110" spans="1:12" ht="10.5" customHeight="1">
      <c r="A110" s="255" t="s">
        <v>2323</v>
      </c>
      <c r="B110" s="255" t="s">
        <v>4160</v>
      </c>
      <c r="C110" s="255" t="s">
        <v>4160</v>
      </c>
      <c r="D110" s="255" t="s">
        <v>2181</v>
      </c>
      <c r="E110" s="255" t="s">
        <v>1285</v>
      </c>
      <c r="F110" s="255" t="s">
        <v>3125</v>
      </c>
      <c r="G110" s="255"/>
      <c r="H110" s="255" t="s">
        <v>3223</v>
      </c>
      <c r="I110" s="255" t="s">
        <v>3224</v>
      </c>
      <c r="J110" s="46" t="str">
        <f t="shared" si="2"/>
        <v>GoldLingbao Jinyuan Tonghui Refinery Co., Ltd.</v>
      </c>
      <c r="K110" s="46" t="str">
        <f t="shared" si="3"/>
        <v>GoldLingbao Jinyuan Tonghui Refinery Co., Ltd.</v>
      </c>
      <c r="L110" s="255"/>
    </row>
    <row r="111" spans="1:12" ht="10.5" customHeight="1">
      <c r="A111" s="255" t="s">
        <v>2323</v>
      </c>
      <c r="B111" s="255" t="s">
        <v>74</v>
      </c>
      <c r="C111" s="255" t="s">
        <v>74</v>
      </c>
      <c r="D111" s="255" t="s">
        <v>2256</v>
      </c>
      <c r="E111" s="255" t="s">
        <v>1286</v>
      </c>
      <c r="F111" s="255" t="s">
        <v>3125</v>
      </c>
      <c r="G111" s="255"/>
      <c r="H111" s="255" t="s">
        <v>3225</v>
      </c>
      <c r="I111" s="255" t="s">
        <v>3226</v>
      </c>
      <c r="J111" s="46" t="str">
        <f t="shared" si="2"/>
        <v>GoldLS-NIKKO Copper Inc.</v>
      </c>
      <c r="K111" s="46" t="str">
        <f t="shared" si="3"/>
        <v>GoldLS-NIKKO Copper Inc.</v>
      </c>
      <c r="L111" s="255"/>
    </row>
    <row r="112" spans="1:12" ht="10.5" customHeight="1">
      <c r="A112" s="255" t="s">
        <v>2323</v>
      </c>
      <c r="B112" s="255" t="s">
        <v>3227</v>
      </c>
      <c r="C112" s="255" t="s">
        <v>3227</v>
      </c>
      <c r="D112" s="255" t="s">
        <v>2181</v>
      </c>
      <c r="E112" s="255" t="s">
        <v>1288</v>
      </c>
      <c r="F112" s="255" t="s">
        <v>3125</v>
      </c>
      <c r="G112" s="255"/>
      <c r="H112" s="255" t="s">
        <v>3228</v>
      </c>
      <c r="I112" s="255" t="s">
        <v>3224</v>
      </c>
      <c r="J112" s="46" t="str">
        <f t="shared" si="2"/>
        <v>GoldLuoyang Zijin Yinhui Gold Refinery Co., Ltd.</v>
      </c>
      <c r="K112" s="46" t="str">
        <f t="shared" si="3"/>
        <v>GoldLuoyang Zijin Yinhui Gold Refinery Co., Ltd.</v>
      </c>
      <c r="L112" s="255"/>
    </row>
    <row r="113" spans="1:12" ht="10.5" customHeight="1">
      <c r="A113" s="255" t="s">
        <v>2323</v>
      </c>
      <c r="B113" s="255" t="s">
        <v>38</v>
      </c>
      <c r="C113" s="255" t="s">
        <v>3227</v>
      </c>
      <c r="D113" s="255" t="s">
        <v>2181</v>
      </c>
      <c r="E113" s="255" t="s">
        <v>1288</v>
      </c>
      <c r="F113" s="255" t="s">
        <v>3125</v>
      </c>
      <c r="G113" s="255"/>
      <c r="H113" s="255" t="s">
        <v>3228</v>
      </c>
      <c r="I113" s="255" t="s">
        <v>3224</v>
      </c>
      <c r="J113" s="46" t="str">
        <f t="shared" si="2"/>
        <v>GoldLuoyang Zijin Yinhui Gold Smelting</v>
      </c>
      <c r="K113" s="46" t="str">
        <f t="shared" si="3"/>
        <v>GoldLuoyang Zijin Yinhui Gold Smelting</v>
      </c>
      <c r="L113" s="255"/>
    </row>
    <row r="114" spans="1:12" ht="10.5" customHeight="1">
      <c r="A114" s="255" t="s">
        <v>2323</v>
      </c>
      <c r="B114" s="255" t="s">
        <v>1287</v>
      </c>
      <c r="C114" s="255" t="s">
        <v>3227</v>
      </c>
      <c r="D114" s="255" t="s">
        <v>2181</v>
      </c>
      <c r="E114" s="255" t="s">
        <v>1288</v>
      </c>
      <c r="F114" s="255" t="s">
        <v>3125</v>
      </c>
      <c r="G114" s="255"/>
      <c r="H114" s="255" t="s">
        <v>3228</v>
      </c>
      <c r="I114" s="255" t="s">
        <v>3224</v>
      </c>
      <c r="J114" s="46" t="str">
        <f t="shared" si="2"/>
        <v>GoldLuoyang Zijin Yinhui Metal Smelt Co Ltd</v>
      </c>
      <c r="K114" s="46" t="str">
        <f t="shared" si="3"/>
        <v>GoldLuoyang Zijin Yinhui Metal Smelt Co Ltd</v>
      </c>
      <c r="L114" s="255"/>
    </row>
    <row r="115" spans="1:12" ht="10.5" customHeight="1">
      <c r="A115" s="255" t="s">
        <v>2323</v>
      </c>
      <c r="B115" s="255" t="s">
        <v>1792</v>
      </c>
      <c r="C115" s="255" t="s">
        <v>1792</v>
      </c>
      <c r="D115" s="255" t="s">
        <v>1759</v>
      </c>
      <c r="E115" s="255" t="s">
        <v>1289</v>
      </c>
      <c r="F115" s="255" t="s">
        <v>3125</v>
      </c>
      <c r="G115" s="255"/>
      <c r="H115" s="255" t="s">
        <v>3229</v>
      </c>
      <c r="I115" s="255" t="s">
        <v>3230</v>
      </c>
      <c r="J115" s="46" t="str">
        <f t="shared" si="2"/>
        <v>GoldMaterion</v>
      </c>
      <c r="K115" s="46" t="str">
        <f t="shared" si="3"/>
        <v>GoldMaterion</v>
      </c>
      <c r="L115" s="255"/>
    </row>
    <row r="116" spans="1:12" ht="10.5" customHeight="1">
      <c r="A116" s="255" t="s">
        <v>2323</v>
      </c>
      <c r="B116" s="255" t="s">
        <v>75</v>
      </c>
      <c r="C116" s="255" t="s">
        <v>75</v>
      </c>
      <c r="D116" s="255" t="s">
        <v>2249</v>
      </c>
      <c r="E116" s="255" t="s">
        <v>1290</v>
      </c>
      <c r="F116" s="255" t="s">
        <v>3125</v>
      </c>
      <c r="G116" s="255"/>
      <c r="H116" s="255" t="s">
        <v>3231</v>
      </c>
      <c r="I116" s="255" t="s">
        <v>3179</v>
      </c>
      <c r="J116" s="46" t="str">
        <f t="shared" si="2"/>
        <v>GoldMatsuda Sangyo Co., Ltd.</v>
      </c>
      <c r="K116" s="46" t="str">
        <f t="shared" si="3"/>
        <v>GoldMatsuda Sangyo Co., Ltd.</v>
      </c>
      <c r="L116" s="255"/>
    </row>
    <row r="117" spans="1:12" ht="10.5" customHeight="1">
      <c r="A117" s="255" t="s">
        <v>2323</v>
      </c>
      <c r="B117" s="255" t="s">
        <v>39</v>
      </c>
      <c r="C117" s="255" t="s">
        <v>77</v>
      </c>
      <c r="D117" s="255" t="s">
        <v>2249</v>
      </c>
      <c r="E117" s="255" t="s">
        <v>1321</v>
      </c>
      <c r="F117" s="255" t="s">
        <v>3125</v>
      </c>
      <c r="G117" s="255"/>
      <c r="H117" s="255" t="s">
        <v>3297</v>
      </c>
      <c r="I117" s="255" t="s">
        <v>4284</v>
      </c>
      <c r="J117" s="46" t="str">
        <f t="shared" si="2"/>
        <v>GoldMEM(Sumitomo Group)</v>
      </c>
      <c r="K117" s="46" t="str">
        <f t="shared" si="3"/>
        <v>GoldMEM(Sumitomo Group)</v>
      </c>
      <c r="L117" s="255"/>
    </row>
    <row r="118" spans="1:12" ht="10.5" customHeight="1">
      <c r="A118" s="255" t="s">
        <v>2323</v>
      </c>
      <c r="B118" s="255" t="s">
        <v>4698</v>
      </c>
      <c r="C118" s="255" t="s">
        <v>4699</v>
      </c>
      <c r="D118" s="255" t="s">
        <v>2275</v>
      </c>
      <c r="E118" s="255" t="s">
        <v>1295</v>
      </c>
      <c r="F118" s="255" t="s">
        <v>3125</v>
      </c>
      <c r="G118" s="255"/>
      <c r="H118" s="255" t="s">
        <v>3243</v>
      </c>
      <c r="I118" s="255" t="s">
        <v>3244</v>
      </c>
      <c r="J118" s="46" t="str">
        <f t="shared" si="2"/>
        <v>GoldMetal?rgica Met-Mex Pe?oles, S.A. de C.V</v>
      </c>
      <c r="K118" s="46" t="str">
        <f t="shared" si="3"/>
        <v>GoldMetal?rgica Met-Mex Pe?oles, S.A. de C.V</v>
      </c>
      <c r="L118" s="255"/>
    </row>
    <row r="119" spans="1:12" ht="10.5" customHeight="1">
      <c r="A119" s="255" t="s">
        <v>2323</v>
      </c>
      <c r="B119" s="255" t="s">
        <v>2379</v>
      </c>
      <c r="C119" s="255" t="s">
        <v>4697</v>
      </c>
      <c r="D119" s="255" t="s">
        <v>2179</v>
      </c>
      <c r="E119" s="255" t="s">
        <v>1293</v>
      </c>
      <c r="F119" s="255" t="s">
        <v>3125</v>
      </c>
      <c r="G119" s="255"/>
      <c r="H119" s="255" t="s">
        <v>3239</v>
      </c>
      <c r="I119" s="255" t="s">
        <v>3240</v>
      </c>
      <c r="J119" s="46" t="str">
        <f t="shared" si="2"/>
        <v>GoldMetalor Switzerland</v>
      </c>
      <c r="K119" s="46" t="str">
        <f t="shared" si="3"/>
        <v>GoldMetalor Switzerland</v>
      </c>
      <c r="L119" s="255"/>
    </row>
    <row r="120" spans="1:12" ht="10.5" customHeight="1">
      <c r="A120" s="255" t="s">
        <v>2323</v>
      </c>
      <c r="B120" s="255" t="s">
        <v>4162</v>
      </c>
      <c r="C120" s="255" t="s">
        <v>4162</v>
      </c>
      <c r="D120" s="255" t="s">
        <v>2181</v>
      </c>
      <c r="E120" s="255" t="s">
        <v>1291</v>
      </c>
      <c r="F120" s="255" t="s">
        <v>3125</v>
      </c>
      <c r="G120" s="255"/>
      <c r="H120" s="255" t="s">
        <v>3236</v>
      </c>
      <c r="I120" s="255" t="s">
        <v>3191</v>
      </c>
      <c r="J120" s="46" t="str">
        <f t="shared" si="2"/>
        <v>GoldMetalor Technologies (Hong Kong) Ltd.</v>
      </c>
      <c r="K120" s="46" t="str">
        <f t="shared" si="3"/>
        <v>GoldMetalor Technologies (Hong Kong) Ltd.</v>
      </c>
      <c r="L120" s="255"/>
    </row>
    <row r="121" spans="1:12" ht="10.5" customHeight="1">
      <c r="A121" s="255" t="s">
        <v>2323</v>
      </c>
      <c r="B121" s="255" t="s">
        <v>4163</v>
      </c>
      <c r="C121" s="255" t="s">
        <v>4163</v>
      </c>
      <c r="D121" s="255" t="s">
        <v>1722</v>
      </c>
      <c r="E121" s="255" t="s">
        <v>1292</v>
      </c>
      <c r="F121" s="255" t="s">
        <v>3125</v>
      </c>
      <c r="G121" s="255"/>
      <c r="H121" s="255" t="s">
        <v>3237</v>
      </c>
      <c r="I121" s="255" t="s">
        <v>3238</v>
      </c>
      <c r="J121" s="46" t="str">
        <f t="shared" si="2"/>
        <v>GoldMetalor Technologies (Singapore) Pte., Ltd.</v>
      </c>
      <c r="K121" s="46" t="str">
        <f t="shared" si="3"/>
        <v>GoldMetalor Technologies (Singapore) Pte., Ltd.</v>
      </c>
      <c r="L121" s="255"/>
    </row>
    <row r="122" spans="1:12" ht="10.5" customHeight="1">
      <c r="A122" s="255" t="s">
        <v>2323</v>
      </c>
      <c r="B122" s="255" t="s">
        <v>3232</v>
      </c>
      <c r="C122" s="255" t="s">
        <v>3232</v>
      </c>
      <c r="D122" s="255" t="s">
        <v>2181</v>
      </c>
      <c r="E122" s="255" t="s">
        <v>3233</v>
      </c>
      <c r="F122" s="255" t="s">
        <v>3125</v>
      </c>
      <c r="G122" s="255"/>
      <c r="H122" s="255" t="s">
        <v>3234</v>
      </c>
      <c r="I122" s="255" t="s">
        <v>3235</v>
      </c>
      <c r="J122" s="46" t="str">
        <f t="shared" si="2"/>
        <v>GoldMetalor Technologies (Suzhou) Ltd.</v>
      </c>
      <c r="K122" s="46" t="str">
        <f t="shared" si="3"/>
        <v>GoldMetalor Technologies (Suzhou) Ltd.</v>
      </c>
      <c r="L122" s="255"/>
    </row>
    <row r="123" spans="1:12" ht="10.5" customHeight="1">
      <c r="A123" s="255" t="s">
        <v>2323</v>
      </c>
      <c r="B123" s="255" t="s">
        <v>4697</v>
      </c>
      <c r="C123" s="255" t="s">
        <v>4697</v>
      </c>
      <c r="D123" s="255" t="s">
        <v>2179</v>
      </c>
      <c r="E123" s="255" t="s">
        <v>1293</v>
      </c>
      <c r="F123" s="255" t="s">
        <v>3125</v>
      </c>
      <c r="G123" s="255"/>
      <c r="H123" s="255" t="s">
        <v>3239</v>
      </c>
      <c r="I123" s="255" t="s">
        <v>3240</v>
      </c>
      <c r="J123" s="46" t="str">
        <f t="shared" si="2"/>
        <v>GoldMetalor Technologies S.A.</v>
      </c>
      <c r="K123" s="46" t="str">
        <f t="shared" si="3"/>
        <v>GoldMetalor Technologies S.A.</v>
      </c>
      <c r="L123" s="255"/>
    </row>
    <row r="124" spans="1:12" ht="10.5" customHeight="1">
      <c r="A124" s="255" t="s">
        <v>2323</v>
      </c>
      <c r="B124" s="255" t="s">
        <v>2453</v>
      </c>
      <c r="C124" s="255" t="s">
        <v>2453</v>
      </c>
      <c r="D124" s="255" t="s">
        <v>1759</v>
      </c>
      <c r="E124" s="255" t="s">
        <v>1294</v>
      </c>
      <c r="F124" s="255" t="s">
        <v>3125</v>
      </c>
      <c r="G124" s="255"/>
      <c r="H124" s="255" t="s">
        <v>3241</v>
      </c>
      <c r="I124" s="255" t="s">
        <v>3242</v>
      </c>
      <c r="J124" s="46" t="str">
        <f t="shared" si="2"/>
        <v>GoldMetalor USA Refining Corporation</v>
      </c>
      <c r="K124" s="46" t="str">
        <f t="shared" si="3"/>
        <v>GoldMetalor USA Refining Corporation</v>
      </c>
      <c r="L124" s="255"/>
    </row>
    <row r="125" spans="1:12" ht="10.5" customHeight="1">
      <c r="A125" s="255" t="s">
        <v>2323</v>
      </c>
      <c r="B125" s="255" t="s">
        <v>4699</v>
      </c>
      <c r="C125" s="255" t="s">
        <v>4699</v>
      </c>
      <c r="D125" s="255" t="s">
        <v>2275</v>
      </c>
      <c r="E125" s="255" t="s">
        <v>1295</v>
      </c>
      <c r="F125" s="255" t="s">
        <v>3125</v>
      </c>
      <c r="G125" s="255"/>
      <c r="H125" s="255" t="s">
        <v>3243</v>
      </c>
      <c r="I125" s="255" t="s">
        <v>3244</v>
      </c>
      <c r="J125" s="46" t="str">
        <f t="shared" si="2"/>
        <v>GoldMetalúrgica Met-Mex Peñoles S.A. De C.V.</v>
      </c>
      <c r="K125" s="46" t="str">
        <f t="shared" si="3"/>
        <v>GoldMetalúrgica Met-Mex Peñoles S.A. De C.V.</v>
      </c>
      <c r="L125" s="255"/>
    </row>
    <row r="126" spans="1:12" ht="10.5" customHeight="1">
      <c r="A126" s="255" t="s">
        <v>2323</v>
      </c>
      <c r="B126" s="255" t="s">
        <v>4700</v>
      </c>
      <c r="C126" s="255" t="s">
        <v>4699</v>
      </c>
      <c r="D126" s="255" t="s">
        <v>2275</v>
      </c>
      <c r="E126" s="255" t="s">
        <v>1295</v>
      </c>
      <c r="F126" s="255" t="s">
        <v>3125</v>
      </c>
      <c r="G126" s="255"/>
      <c r="H126" s="255" t="s">
        <v>3243</v>
      </c>
      <c r="I126" s="255" t="s">
        <v>3244</v>
      </c>
      <c r="J126" s="46" t="str">
        <f t="shared" si="2"/>
        <v>GoldMet-Mex Pe?oles, S.A.</v>
      </c>
      <c r="K126" s="46" t="str">
        <f t="shared" si="3"/>
        <v>GoldMet-Mex Pe?oles, S.A.</v>
      </c>
      <c r="L126" s="255"/>
    </row>
    <row r="127" spans="1:12" ht="10.5" customHeight="1">
      <c r="A127" s="255" t="s">
        <v>2323</v>
      </c>
      <c r="B127" s="255" t="s">
        <v>4145</v>
      </c>
      <c r="C127" s="255" t="s">
        <v>4699</v>
      </c>
      <c r="D127" s="255" t="s">
        <v>2275</v>
      </c>
      <c r="E127" s="255" t="s">
        <v>1295</v>
      </c>
      <c r="F127" s="255" t="s">
        <v>3125</v>
      </c>
      <c r="G127" s="255"/>
      <c r="H127" s="255" t="s">
        <v>3243</v>
      </c>
      <c r="I127" s="255" t="s">
        <v>3244</v>
      </c>
      <c r="J127" s="46" t="str">
        <f t="shared" si="2"/>
        <v>GoldMet-Mex Penoles, S.A.</v>
      </c>
      <c r="K127" s="46" t="str">
        <f t="shared" si="3"/>
        <v>GoldMet-Mex Penoles, S.A.</v>
      </c>
      <c r="L127" s="255"/>
    </row>
    <row r="128" spans="1:12" ht="10.5" customHeight="1">
      <c r="A128" s="255" t="s">
        <v>2323</v>
      </c>
      <c r="B128" s="255" t="s">
        <v>2371</v>
      </c>
      <c r="C128" s="255" t="s">
        <v>2371</v>
      </c>
      <c r="D128" s="255" t="s">
        <v>2249</v>
      </c>
      <c r="E128" s="255" t="s">
        <v>1296</v>
      </c>
      <c r="F128" s="255" t="s">
        <v>3125</v>
      </c>
      <c r="G128" s="255"/>
      <c r="H128" s="255" t="s">
        <v>3245</v>
      </c>
      <c r="I128" s="255" t="s">
        <v>4283</v>
      </c>
      <c r="J128" s="46" t="str">
        <f t="shared" si="2"/>
        <v>GoldMitsubishi Materials Corporation</v>
      </c>
      <c r="K128" s="46" t="str">
        <f t="shared" si="3"/>
        <v>GoldMitsubishi Materials Corporation</v>
      </c>
      <c r="L128" s="255"/>
    </row>
    <row r="129" spans="1:12" ht="10.5" customHeight="1">
      <c r="A129" s="255" t="s">
        <v>2323</v>
      </c>
      <c r="B129" s="255" t="s">
        <v>3248</v>
      </c>
      <c r="C129" s="255" t="s">
        <v>2454</v>
      </c>
      <c r="D129" s="255" t="s">
        <v>2249</v>
      </c>
      <c r="E129" s="255" t="s">
        <v>1297</v>
      </c>
      <c r="F129" s="255" t="s">
        <v>3125</v>
      </c>
      <c r="G129" s="255"/>
      <c r="H129" s="255" t="s">
        <v>3247</v>
      </c>
      <c r="I129" s="255" t="s">
        <v>3246</v>
      </c>
      <c r="J129" s="46" t="str">
        <f t="shared" si="2"/>
        <v>GoldMitsui Kinzoku Co., Ltd.</v>
      </c>
      <c r="K129" s="46" t="str">
        <f t="shared" si="3"/>
        <v>GoldMitsui Kinzoku Co., Ltd.</v>
      </c>
      <c r="L129" s="255"/>
    </row>
    <row r="130" spans="1:12" ht="10.5" customHeight="1">
      <c r="A130" s="255" t="s">
        <v>2323</v>
      </c>
      <c r="B130" s="255" t="s">
        <v>2454</v>
      </c>
      <c r="C130" s="255" t="s">
        <v>2454</v>
      </c>
      <c r="D130" s="255" t="s">
        <v>2249</v>
      </c>
      <c r="E130" s="255" t="s">
        <v>1297</v>
      </c>
      <c r="F130" s="255" t="s">
        <v>3125</v>
      </c>
      <c r="G130" s="255"/>
      <c r="H130" s="255" t="s">
        <v>3247</v>
      </c>
      <c r="I130" s="255" t="s">
        <v>3246</v>
      </c>
      <c r="J130" s="46" t="str">
        <f t="shared" si="2"/>
        <v>GoldMitsui Mining and Smelting Co., Ltd.</v>
      </c>
      <c r="K130" s="46" t="str">
        <f t="shared" si="3"/>
        <v>GoldMitsui Mining and Smelting Co., Ltd.</v>
      </c>
      <c r="L130" s="255"/>
    </row>
    <row r="131" spans="1:12" ht="10.5" customHeight="1">
      <c r="A131" s="255" t="s">
        <v>2323</v>
      </c>
      <c r="B131" s="255" t="s">
        <v>4191</v>
      </c>
      <c r="C131" s="255" t="s">
        <v>4191</v>
      </c>
      <c r="D131" s="255" t="s">
        <v>2239</v>
      </c>
      <c r="E131" s="255" t="s">
        <v>2691</v>
      </c>
      <c r="F131" s="255" t="s">
        <v>3125</v>
      </c>
      <c r="G131" s="255"/>
      <c r="H131" s="255" t="s">
        <v>3345</v>
      </c>
      <c r="I131" s="255" t="s">
        <v>3346</v>
      </c>
      <c r="J131" s="46" t="str">
        <f t="shared" si="2"/>
        <v>GoldMMTC-PAMP India Pvt., Ltd.</v>
      </c>
      <c r="K131" s="46" t="str">
        <f t="shared" si="3"/>
        <v>GoldMMTC-PAMP India Pvt., Ltd.</v>
      </c>
      <c r="L131" s="255"/>
    </row>
    <row r="132" spans="1:12" ht="10.5" customHeight="1">
      <c r="A132" s="255" t="s">
        <v>2323</v>
      </c>
      <c r="B132" s="255" t="s">
        <v>4702</v>
      </c>
      <c r="C132" s="255" t="s">
        <v>4702</v>
      </c>
      <c r="D132" s="255" t="s">
        <v>2289</v>
      </c>
      <c r="E132" s="255" t="s">
        <v>4703</v>
      </c>
      <c r="F132" s="255" t="s">
        <v>3125</v>
      </c>
      <c r="G132" s="255"/>
      <c r="H132" s="255" t="s">
        <v>4764</v>
      </c>
      <c r="I132" s="255" t="s">
        <v>4765</v>
      </c>
      <c r="J132" s="46" t="str">
        <f t="shared" si="2"/>
        <v>GoldModeltech Sdn Bhd</v>
      </c>
      <c r="K132" s="46" t="str">
        <f t="shared" si="3"/>
        <v>GoldModeltech Sdn Bhd</v>
      </c>
      <c r="L132" s="255"/>
    </row>
    <row r="133" spans="1:12" ht="10.5" customHeight="1">
      <c r="A133" s="255" t="s">
        <v>2323</v>
      </c>
      <c r="B133" s="255" t="s">
        <v>4279</v>
      </c>
      <c r="C133" s="255" t="s">
        <v>4279</v>
      </c>
      <c r="D133" s="255" t="s">
        <v>2302</v>
      </c>
      <c r="E133" s="255" t="s">
        <v>4280</v>
      </c>
      <c r="F133" s="255" t="s">
        <v>3125</v>
      </c>
      <c r="G133" s="255"/>
      <c r="H133" s="255" t="s">
        <v>4704</v>
      </c>
      <c r="I133" s="255" t="s">
        <v>4281</v>
      </c>
      <c r="J133" s="46" t="str">
        <f t="shared" ref="J133:J196" si="4">A133&amp;B133</f>
        <v>GoldMorris and Watson</v>
      </c>
      <c r="K133" s="46" t="str">
        <f t="shared" ref="K133:K196" si="5">A133&amp;B133</f>
        <v>GoldMorris and Watson</v>
      </c>
      <c r="L133" s="255"/>
    </row>
    <row r="134" spans="1:12" ht="10.5" customHeight="1">
      <c r="A134" s="255" t="s">
        <v>2323</v>
      </c>
      <c r="B134" s="255" t="s">
        <v>1793</v>
      </c>
      <c r="C134" s="255" t="s">
        <v>1793</v>
      </c>
      <c r="D134" s="255" t="s">
        <v>1717</v>
      </c>
      <c r="E134" s="255" t="s">
        <v>1298</v>
      </c>
      <c r="F134" s="255" t="s">
        <v>3125</v>
      </c>
      <c r="G134" s="255"/>
      <c r="H134" s="255" t="s">
        <v>3249</v>
      </c>
      <c r="I134" s="255" t="s">
        <v>3294</v>
      </c>
      <c r="J134" s="46" t="str">
        <f t="shared" si="4"/>
        <v>GoldMoscow Special Alloys Processing Plant</v>
      </c>
      <c r="K134" s="46" t="str">
        <f t="shared" si="5"/>
        <v>GoldMoscow Special Alloys Processing Plant</v>
      </c>
      <c r="L134" s="255"/>
    </row>
    <row r="135" spans="1:12" ht="10.5" customHeight="1">
      <c r="A135" s="255" t="s">
        <v>2323</v>
      </c>
      <c r="B135" s="255" t="s">
        <v>2460</v>
      </c>
      <c r="C135" s="255" t="s">
        <v>2460</v>
      </c>
      <c r="D135" s="255" t="s">
        <v>1751</v>
      </c>
      <c r="E135" s="255" t="s">
        <v>1299</v>
      </c>
      <c r="F135" s="255" t="s">
        <v>3125</v>
      </c>
      <c r="G135" s="255"/>
      <c r="H135" s="255" t="s">
        <v>3250</v>
      </c>
      <c r="I135" s="255" t="s">
        <v>3144</v>
      </c>
      <c r="J135" s="46" t="str">
        <f t="shared" si="4"/>
        <v>GoldNadir Metal Rafineri San. Ve Tic. A.Ş.</v>
      </c>
      <c r="K135" s="46" t="str">
        <f t="shared" si="5"/>
        <v>GoldNadir Metal Rafineri San. Ve Tic. A.Ş.</v>
      </c>
      <c r="L135" s="255"/>
    </row>
    <row r="136" spans="1:12" ht="10.5" customHeight="1">
      <c r="A136" s="255" t="s">
        <v>2323</v>
      </c>
      <c r="B136" s="255" t="s">
        <v>2455</v>
      </c>
      <c r="C136" s="255" t="s">
        <v>2455</v>
      </c>
      <c r="D136" s="255" t="s">
        <v>1760</v>
      </c>
      <c r="E136" s="255" t="s">
        <v>1300</v>
      </c>
      <c r="F136" s="255" t="s">
        <v>3125</v>
      </c>
      <c r="G136" s="255"/>
      <c r="H136" s="255" t="s">
        <v>3251</v>
      </c>
      <c r="I136" s="255" t="s">
        <v>3252</v>
      </c>
      <c r="J136" s="46" t="str">
        <f t="shared" si="4"/>
        <v>GoldNavoi Mining and Metallurgical Combinat</v>
      </c>
      <c r="K136" s="46" t="str">
        <f t="shared" si="5"/>
        <v>GoldNavoi Mining and Metallurgical Combinat</v>
      </c>
      <c r="L136" s="255"/>
    </row>
    <row r="137" spans="1:12" ht="10.5" customHeight="1">
      <c r="A137" s="255" t="s">
        <v>2323</v>
      </c>
      <c r="B137" s="255" t="s">
        <v>4166</v>
      </c>
      <c r="C137" s="255" t="s">
        <v>4166</v>
      </c>
      <c r="D137" s="255" t="s">
        <v>2249</v>
      </c>
      <c r="E137" s="255" t="s">
        <v>1301</v>
      </c>
      <c r="F137" s="255" t="s">
        <v>3125</v>
      </c>
      <c r="G137" s="255"/>
      <c r="H137" s="255" t="s">
        <v>3253</v>
      </c>
      <c r="I137" s="255" t="s">
        <v>3254</v>
      </c>
      <c r="J137" s="46" t="str">
        <f t="shared" si="4"/>
        <v>GoldNihon Material Co., Ltd.</v>
      </c>
      <c r="K137" s="46" t="str">
        <f t="shared" si="5"/>
        <v>GoldNihon Material Co., Ltd.</v>
      </c>
      <c r="L137" s="255"/>
    </row>
    <row r="138" spans="1:12" ht="10.5" customHeight="1">
      <c r="A138" s="255" t="s">
        <v>2323</v>
      </c>
      <c r="B138" s="255" t="s">
        <v>3148</v>
      </c>
      <c r="C138" s="255" t="s">
        <v>2448</v>
      </c>
      <c r="D138" s="255" t="s">
        <v>2195</v>
      </c>
      <c r="E138" s="255" t="s">
        <v>1242</v>
      </c>
      <c r="F138" s="255" t="s">
        <v>3125</v>
      </c>
      <c r="G138" s="255"/>
      <c r="H138" s="255" t="s">
        <v>3146</v>
      </c>
      <c r="I138" s="255" t="s">
        <v>3147</v>
      </c>
      <c r="J138" s="46" t="str">
        <f t="shared" si="4"/>
        <v>GoldNorddeutsche Affinererie AG</v>
      </c>
      <c r="K138" s="46" t="str">
        <f t="shared" si="5"/>
        <v>GoldNorddeutsche Affinererie AG</v>
      </c>
      <c r="L138" s="255"/>
    </row>
    <row r="139" spans="1:12" ht="10.5" customHeight="1">
      <c r="A139" s="255" t="s">
        <v>2323</v>
      </c>
      <c r="B139" s="255" t="s">
        <v>4272</v>
      </c>
      <c r="C139" s="255" t="s">
        <v>4272</v>
      </c>
      <c r="D139" s="255" t="s">
        <v>2155</v>
      </c>
      <c r="E139" s="255" t="s">
        <v>4275</v>
      </c>
      <c r="F139" s="255" t="s">
        <v>3125</v>
      </c>
      <c r="G139" s="255"/>
      <c r="H139" s="255" t="s">
        <v>4276</v>
      </c>
      <c r="I139" s="255" t="s">
        <v>4276</v>
      </c>
      <c r="J139" s="46" t="str">
        <f t="shared" si="4"/>
        <v>GoldÖgussa Österreichische Gold- und Silber-Scheideanstalt GmbH</v>
      </c>
      <c r="K139" s="46" t="str">
        <f t="shared" si="5"/>
        <v>GoldÖgussa Österreichische Gold- und Silber-Scheideanstalt GmbH</v>
      </c>
      <c r="L139" s="255"/>
    </row>
    <row r="140" spans="1:12" ht="10.5" customHeight="1">
      <c r="A140" s="255" t="s">
        <v>2323</v>
      </c>
      <c r="B140" s="255" t="s">
        <v>76</v>
      </c>
      <c r="C140" s="255" t="s">
        <v>4268</v>
      </c>
      <c r="D140" s="255" t="s">
        <v>1759</v>
      </c>
      <c r="E140" s="255" t="s">
        <v>1302</v>
      </c>
      <c r="F140" s="255" t="s">
        <v>3125</v>
      </c>
      <c r="G140" s="255"/>
      <c r="H140" s="255" t="s">
        <v>3255</v>
      </c>
      <c r="I140" s="255" t="s">
        <v>3256</v>
      </c>
      <c r="J140" s="46" t="str">
        <f t="shared" si="4"/>
        <v>GoldOhio Precious Metals, LLC</v>
      </c>
      <c r="K140" s="46" t="str">
        <f t="shared" si="5"/>
        <v>GoldOhio Precious Metals, LLC</v>
      </c>
      <c r="L140" s="255"/>
    </row>
    <row r="141" spans="1:12" ht="10.5" customHeight="1">
      <c r="A141" s="255" t="s">
        <v>2323</v>
      </c>
      <c r="B141" s="255" t="s">
        <v>4167</v>
      </c>
      <c r="C141" s="255" t="s">
        <v>4167</v>
      </c>
      <c r="D141" s="255" t="s">
        <v>2249</v>
      </c>
      <c r="E141" s="255" t="s">
        <v>1303</v>
      </c>
      <c r="F141" s="255" t="s">
        <v>3125</v>
      </c>
      <c r="G141" s="255"/>
      <c r="H141" s="255" t="s">
        <v>3257</v>
      </c>
      <c r="I141" s="255" t="s">
        <v>3258</v>
      </c>
      <c r="J141" s="46" t="str">
        <f t="shared" si="4"/>
        <v>GoldOhura Precious Metal Industry Co., Ltd.</v>
      </c>
      <c r="K141" s="46" t="str">
        <f t="shared" si="5"/>
        <v>GoldOhura Precious Metal Industry Co., Ltd.</v>
      </c>
      <c r="L141" s="255"/>
    </row>
    <row r="142" spans="1:12" ht="10.5" customHeight="1">
      <c r="A142" s="255" t="s">
        <v>2323</v>
      </c>
      <c r="B142" s="255" t="s">
        <v>4342</v>
      </c>
      <c r="C142" s="255" t="s">
        <v>4342</v>
      </c>
      <c r="D142" s="255" t="s">
        <v>1717</v>
      </c>
      <c r="E142" s="255" t="s">
        <v>1304</v>
      </c>
      <c r="F142" s="255" t="s">
        <v>3125</v>
      </c>
      <c r="G142" s="255"/>
      <c r="H142" s="255" t="s">
        <v>3259</v>
      </c>
      <c r="I142" s="255" t="s">
        <v>3260</v>
      </c>
      <c r="J142" s="46" t="str">
        <f t="shared" si="4"/>
        <v>GoldOJSC "The Gulidov Krasnoyarsk Non-Ferrous Metals Plant" (OJSC Krastsvetmet)</v>
      </c>
      <c r="K142" s="46" t="str">
        <f t="shared" si="5"/>
        <v>GoldOJSC "The Gulidov Krasnoyarsk Non-Ferrous Metals Plant" (OJSC Krastsvetmet)</v>
      </c>
      <c r="L142" s="255"/>
    </row>
    <row r="143" spans="1:12" ht="10.5" customHeight="1">
      <c r="A143" s="255" t="s">
        <v>2323</v>
      </c>
      <c r="B143" s="255" t="s">
        <v>3261</v>
      </c>
      <c r="C143" s="255" t="s">
        <v>4342</v>
      </c>
      <c r="D143" s="255" t="s">
        <v>1717</v>
      </c>
      <c r="E143" s="255" t="s">
        <v>1304</v>
      </c>
      <c r="F143" s="255" t="s">
        <v>3125</v>
      </c>
      <c r="G143" s="255"/>
      <c r="H143" s="255" t="s">
        <v>3259</v>
      </c>
      <c r="I143" s="255" t="s">
        <v>3260</v>
      </c>
      <c r="J143" s="46" t="str">
        <f t="shared" si="4"/>
        <v>GoldOJSC Krastsvetmet</v>
      </c>
      <c r="K143" s="46" t="str">
        <f t="shared" si="5"/>
        <v>GoldOJSC Krastsvetmet</v>
      </c>
      <c r="L143" s="255"/>
    </row>
    <row r="144" spans="1:12" ht="10.5" customHeight="1">
      <c r="A144" s="255" t="s">
        <v>2323</v>
      </c>
      <c r="B144" s="255" t="s">
        <v>4265</v>
      </c>
      <c r="C144" s="255" t="s">
        <v>4265</v>
      </c>
      <c r="D144" s="255" t="s">
        <v>1717</v>
      </c>
      <c r="E144" s="255" t="s">
        <v>1259</v>
      </c>
      <c r="F144" s="255" t="s">
        <v>3125</v>
      </c>
      <c r="G144" s="255"/>
      <c r="H144" s="255" t="s">
        <v>3180</v>
      </c>
      <c r="I144" s="255" t="s">
        <v>4343</v>
      </c>
      <c r="J144" s="46" t="str">
        <f t="shared" si="4"/>
        <v>GoldOJSC Novosibirsk Refinery</v>
      </c>
      <c r="K144" s="46" t="str">
        <f t="shared" si="5"/>
        <v>GoldOJSC Novosibirsk Refinery</v>
      </c>
      <c r="L144" s="255"/>
    </row>
    <row r="145" spans="1:12" ht="10.5" customHeight="1">
      <c r="A145" s="255" t="s">
        <v>2323</v>
      </c>
      <c r="B145" s="255" t="s">
        <v>2574</v>
      </c>
      <c r="C145" s="255" t="s">
        <v>4268</v>
      </c>
      <c r="D145" s="255" t="s">
        <v>1759</v>
      </c>
      <c r="E145" s="255" t="s">
        <v>1302</v>
      </c>
      <c r="F145" s="255" t="s">
        <v>3125</v>
      </c>
      <c r="G145" s="255"/>
      <c r="H145" s="255" t="s">
        <v>3255</v>
      </c>
      <c r="I145" s="255" t="s">
        <v>3256</v>
      </c>
      <c r="J145" s="46" t="str">
        <f t="shared" si="4"/>
        <v>GoldOPM</v>
      </c>
      <c r="K145" s="46" t="str">
        <f t="shared" si="5"/>
        <v>GoldOPM</v>
      </c>
      <c r="L145" s="255"/>
    </row>
    <row r="146" spans="1:12" ht="10.5" customHeight="1">
      <c r="A146" s="255" t="s">
        <v>2323</v>
      </c>
      <c r="B146" s="255" t="s">
        <v>4705</v>
      </c>
      <c r="C146" s="255" t="s">
        <v>4705</v>
      </c>
      <c r="D146" s="255" t="s">
        <v>2179</v>
      </c>
      <c r="E146" s="255" t="s">
        <v>1305</v>
      </c>
      <c r="F146" s="255" t="s">
        <v>3125</v>
      </c>
      <c r="G146" s="255"/>
      <c r="H146" s="255" t="s">
        <v>3262</v>
      </c>
      <c r="I146" s="255" t="s">
        <v>3138</v>
      </c>
      <c r="J146" s="46" t="str">
        <f t="shared" si="4"/>
        <v>GoldPAMP S.A.</v>
      </c>
      <c r="K146" s="46" t="str">
        <f t="shared" si="5"/>
        <v>GoldPAMP S.A.</v>
      </c>
      <c r="L146" s="255"/>
    </row>
    <row r="147" spans="1:12" ht="10.5" customHeight="1">
      <c r="A147" s="255" t="s">
        <v>2323</v>
      </c>
      <c r="B147" s="255" t="s">
        <v>4297</v>
      </c>
      <c r="C147" s="255" t="s">
        <v>73</v>
      </c>
      <c r="D147" s="255" t="s">
        <v>2249</v>
      </c>
      <c r="E147" s="255" t="s">
        <v>1277</v>
      </c>
      <c r="F147" s="255" t="s">
        <v>3125</v>
      </c>
      <c r="G147" s="255"/>
      <c r="H147" s="255" t="s">
        <v>4844</v>
      </c>
      <c r="I147" s="255" t="s">
        <v>4844</v>
      </c>
      <c r="J147" s="46" t="str">
        <f t="shared" si="4"/>
        <v>GoldPan Pacific Copper Co Ltd.</v>
      </c>
      <c r="K147" s="46" t="str">
        <f t="shared" si="5"/>
        <v>GoldPan Pacific Copper Co Ltd.</v>
      </c>
      <c r="L147" s="255"/>
    </row>
    <row r="148" spans="1:12" ht="10.5" customHeight="1">
      <c r="A148" s="255" t="s">
        <v>2323</v>
      </c>
      <c r="B148" s="255" t="s">
        <v>4168</v>
      </c>
      <c r="C148" s="255" t="s">
        <v>4168</v>
      </c>
      <c r="D148" s="255" t="s">
        <v>2181</v>
      </c>
      <c r="E148" s="255" t="s">
        <v>1306</v>
      </c>
      <c r="F148" s="255" t="s">
        <v>3125</v>
      </c>
      <c r="G148" s="255"/>
      <c r="H148" s="255" t="s">
        <v>4756</v>
      </c>
      <c r="I148" s="255" t="s">
        <v>3264</v>
      </c>
      <c r="J148" s="46" t="str">
        <f t="shared" si="4"/>
        <v>GoldPenglai Penggang Gold Industry Co., Ltd.</v>
      </c>
      <c r="K148" s="46" t="str">
        <f t="shared" si="5"/>
        <v>GoldPenglai Penggang Gold Industry Co., Ltd.</v>
      </c>
      <c r="L148" s="255"/>
    </row>
    <row r="149" spans="1:12" ht="10.5" customHeight="1">
      <c r="A149" s="255" t="s">
        <v>2323</v>
      </c>
      <c r="B149" s="255" t="s">
        <v>4298</v>
      </c>
      <c r="C149" s="255" t="s">
        <v>2322</v>
      </c>
      <c r="D149" s="255" t="s">
        <v>2154</v>
      </c>
      <c r="E149" s="255" t="s">
        <v>1332</v>
      </c>
      <c r="F149" s="255" t="s">
        <v>3125</v>
      </c>
      <c r="G149" s="255"/>
      <c r="H149" s="255" t="s">
        <v>3318</v>
      </c>
      <c r="I149" s="255" t="s">
        <v>3319</v>
      </c>
      <c r="J149" s="46" t="str">
        <f t="shared" si="4"/>
        <v>GoldPerth Mint</v>
      </c>
      <c r="K149" s="46" t="str">
        <f t="shared" si="5"/>
        <v>GoldPerth Mint</v>
      </c>
      <c r="L149" s="255"/>
    </row>
    <row r="150" spans="1:12" ht="10.5" customHeight="1">
      <c r="A150" s="255" t="s">
        <v>2323</v>
      </c>
      <c r="B150" s="255" t="s">
        <v>3323</v>
      </c>
      <c r="C150" s="255" t="s">
        <v>2322</v>
      </c>
      <c r="D150" s="255" t="s">
        <v>2154</v>
      </c>
      <c r="E150" s="255" t="s">
        <v>1332</v>
      </c>
      <c r="F150" s="255" t="s">
        <v>3125</v>
      </c>
      <c r="G150" s="255"/>
      <c r="H150" s="255" t="s">
        <v>3318</v>
      </c>
      <c r="I150" s="255" t="s">
        <v>3319</v>
      </c>
      <c r="J150" s="46" t="str">
        <f t="shared" si="4"/>
        <v>GoldPerth Mint (ANZ)</v>
      </c>
      <c r="K150" s="46" t="str">
        <f t="shared" si="5"/>
        <v>GoldPerth Mint (ANZ)</v>
      </c>
      <c r="L150" s="255"/>
    </row>
    <row r="151" spans="1:12" ht="10.5" customHeight="1">
      <c r="A151" s="255" t="s">
        <v>2323</v>
      </c>
      <c r="B151" s="255" t="s">
        <v>1794</v>
      </c>
      <c r="C151" s="255" t="s">
        <v>1794</v>
      </c>
      <c r="D151" s="255" t="s">
        <v>1717</v>
      </c>
      <c r="E151" s="255" t="s">
        <v>1307</v>
      </c>
      <c r="F151" s="255" t="s">
        <v>3125</v>
      </c>
      <c r="G151" s="255"/>
      <c r="H151" s="255" t="s">
        <v>3265</v>
      </c>
      <c r="I151" s="255" t="s">
        <v>3266</v>
      </c>
      <c r="J151" s="46" t="str">
        <f t="shared" si="4"/>
        <v>GoldPrioksky Plant of Non-Ferrous Metals</v>
      </c>
      <c r="K151" s="46" t="str">
        <f t="shared" si="5"/>
        <v>GoldPrioksky Plant of Non-Ferrous Metals</v>
      </c>
      <c r="L151" s="255"/>
    </row>
    <row r="152" spans="1:12" ht="10.5" customHeight="1">
      <c r="A152" s="255" t="s">
        <v>2323</v>
      </c>
      <c r="B152" s="255" t="s">
        <v>4299</v>
      </c>
      <c r="C152" s="255" t="s">
        <v>4705</v>
      </c>
      <c r="D152" s="255" t="s">
        <v>2179</v>
      </c>
      <c r="E152" s="255" t="s">
        <v>1305</v>
      </c>
      <c r="F152" s="255" t="s">
        <v>3125</v>
      </c>
      <c r="G152" s="255"/>
      <c r="H152" s="255" t="s">
        <v>3262</v>
      </c>
      <c r="I152" s="255" t="s">
        <v>3138</v>
      </c>
      <c r="J152" s="46" t="str">
        <f t="shared" si="4"/>
        <v>GoldProduits Artistiques de Métaux</v>
      </c>
      <c r="K152" s="46" t="str">
        <f t="shared" si="5"/>
        <v>GoldProduits Artistiques de Métaux</v>
      </c>
      <c r="L152" s="255"/>
    </row>
    <row r="153" spans="1:12" ht="10.5" customHeight="1">
      <c r="A153" s="255" t="s">
        <v>2323</v>
      </c>
      <c r="B153" s="255" t="s">
        <v>2456</v>
      </c>
      <c r="C153" s="255" t="s">
        <v>2456</v>
      </c>
      <c r="D153" s="255" t="s">
        <v>2238</v>
      </c>
      <c r="E153" s="255" t="s">
        <v>1308</v>
      </c>
      <c r="F153" s="255" t="s">
        <v>3125</v>
      </c>
      <c r="G153" s="255"/>
      <c r="H153" s="255" t="s">
        <v>3267</v>
      </c>
      <c r="I153" s="255" t="s">
        <v>3268</v>
      </c>
      <c r="J153" s="46" t="str">
        <f t="shared" si="4"/>
        <v>GoldPT Aneka Tambang (Persero) Tbk</v>
      </c>
      <c r="K153" s="46" t="str">
        <f t="shared" si="5"/>
        <v>GoldPT Aneka Tambang (Persero) Tbk</v>
      </c>
      <c r="L153" s="255"/>
    </row>
    <row r="154" spans="1:12" ht="10.5" customHeight="1">
      <c r="A154" s="255" t="s">
        <v>2323</v>
      </c>
      <c r="B154" s="255" t="s">
        <v>4706</v>
      </c>
      <c r="C154" s="255" t="s">
        <v>4706</v>
      </c>
      <c r="D154" s="255" t="s">
        <v>2179</v>
      </c>
      <c r="E154" s="255" t="s">
        <v>1309</v>
      </c>
      <c r="F154" s="255" t="s">
        <v>3125</v>
      </c>
      <c r="G154" s="255"/>
      <c r="H154" s="255" t="s">
        <v>3269</v>
      </c>
      <c r="I154" s="255" t="s">
        <v>3240</v>
      </c>
      <c r="J154" s="46" t="str">
        <f t="shared" si="4"/>
        <v>GoldPX Précinox S.A.</v>
      </c>
      <c r="K154" s="46" t="str">
        <f t="shared" si="5"/>
        <v>GoldPX Précinox S.A.</v>
      </c>
      <c r="L154" s="255"/>
    </row>
    <row r="155" spans="1:12" ht="10.5" customHeight="1">
      <c r="A155" s="255" t="s">
        <v>2323</v>
      </c>
      <c r="B155" s="255" t="s">
        <v>4171</v>
      </c>
      <c r="C155" s="255" t="s">
        <v>4171</v>
      </c>
      <c r="D155" s="255" t="s">
        <v>1772</v>
      </c>
      <c r="E155" s="255" t="s">
        <v>1310</v>
      </c>
      <c r="F155" s="255" t="s">
        <v>3125</v>
      </c>
      <c r="G155" s="255"/>
      <c r="H155" s="255" t="s">
        <v>3270</v>
      </c>
      <c r="I155" s="255" t="s">
        <v>3271</v>
      </c>
      <c r="J155" s="46" t="str">
        <f t="shared" si="4"/>
        <v>GoldRand Refinery (Pty) Ltd.</v>
      </c>
      <c r="K155" s="46" t="str">
        <f t="shared" si="5"/>
        <v>GoldRand Refinery (Pty) Ltd.</v>
      </c>
      <c r="L155" s="255"/>
    </row>
    <row r="156" spans="1:12" ht="10.5" customHeight="1">
      <c r="A156" s="255" t="s">
        <v>2323</v>
      </c>
      <c r="B156" s="255" t="s">
        <v>40</v>
      </c>
      <c r="C156" s="255" t="s">
        <v>74</v>
      </c>
      <c r="D156" s="255" t="s">
        <v>2256</v>
      </c>
      <c r="E156" s="255" t="s">
        <v>1286</v>
      </c>
      <c r="F156" s="255" t="s">
        <v>3125</v>
      </c>
      <c r="G156" s="255"/>
      <c r="H156" s="255" t="s">
        <v>3225</v>
      </c>
      <c r="I156" s="255" t="s">
        <v>3226</v>
      </c>
      <c r="J156" s="46" t="str">
        <f t="shared" si="4"/>
        <v>GoldRefinery LS-Nikko Copper Inc.</v>
      </c>
      <c r="K156" s="46" t="str">
        <f t="shared" si="5"/>
        <v>GoldRefinery LS-Nikko Copper Inc.</v>
      </c>
      <c r="L156" s="255"/>
    </row>
    <row r="157" spans="1:12" ht="10.5" customHeight="1">
      <c r="A157" s="255" t="s">
        <v>2323</v>
      </c>
      <c r="B157" s="255" t="s">
        <v>4707</v>
      </c>
      <c r="C157" s="255" t="s">
        <v>4707</v>
      </c>
      <c r="D157" s="255" t="s">
        <v>2298</v>
      </c>
      <c r="E157" s="255" t="s">
        <v>4708</v>
      </c>
      <c r="F157" s="255" t="s">
        <v>3125</v>
      </c>
      <c r="G157" s="255"/>
      <c r="H157" s="255" t="s">
        <v>4766</v>
      </c>
      <c r="I157" s="255" t="s">
        <v>4767</v>
      </c>
      <c r="J157" s="46" t="str">
        <f t="shared" si="4"/>
        <v>GoldRemondis Argentia B.V.</v>
      </c>
      <c r="K157" s="46" t="str">
        <f t="shared" si="5"/>
        <v>GoldRemondis Argentia B.V.</v>
      </c>
      <c r="L157" s="255"/>
    </row>
    <row r="158" spans="1:12" ht="10.5" customHeight="1">
      <c r="A158" s="255" t="s">
        <v>2323</v>
      </c>
      <c r="B158" s="255" t="s">
        <v>2692</v>
      </c>
      <c r="C158" s="255" t="s">
        <v>2692</v>
      </c>
      <c r="D158" s="255" t="s">
        <v>1759</v>
      </c>
      <c r="E158" s="255" t="s">
        <v>2693</v>
      </c>
      <c r="F158" s="255" t="s">
        <v>3125</v>
      </c>
      <c r="G158" s="255"/>
      <c r="H158" s="255" t="s">
        <v>3347</v>
      </c>
      <c r="I158" s="255" t="s">
        <v>3348</v>
      </c>
      <c r="J158" s="46" t="str">
        <f t="shared" si="4"/>
        <v>GoldRepublic Metals Corporation</v>
      </c>
      <c r="K158" s="46" t="str">
        <f t="shared" si="5"/>
        <v>GoldRepublic Metals Corporation</v>
      </c>
      <c r="L158" s="255"/>
    </row>
    <row r="159" spans="1:12" ht="10.5" customHeight="1">
      <c r="A159" s="255" t="s">
        <v>2323</v>
      </c>
      <c r="B159" s="255" t="s">
        <v>1795</v>
      </c>
      <c r="C159" s="255" t="s">
        <v>1795</v>
      </c>
      <c r="D159" s="255" t="s">
        <v>2177</v>
      </c>
      <c r="E159" s="255" t="s">
        <v>1311</v>
      </c>
      <c r="F159" s="255" t="s">
        <v>3125</v>
      </c>
      <c r="G159" s="255"/>
      <c r="H159" s="255" t="s">
        <v>3272</v>
      </c>
      <c r="I159" s="255" t="s">
        <v>3210</v>
      </c>
      <c r="J159" s="46" t="str">
        <f t="shared" si="4"/>
        <v>GoldRoyal Canadian Mint</v>
      </c>
      <c r="K159" s="46" t="str">
        <f t="shared" si="5"/>
        <v>GoldRoyal Canadian Mint</v>
      </c>
      <c r="L159" s="255"/>
    </row>
    <row r="160" spans="1:12" ht="10.5" customHeight="1">
      <c r="A160" s="255" t="s">
        <v>2323</v>
      </c>
      <c r="B160" s="255" t="s">
        <v>4344</v>
      </c>
      <c r="C160" s="255" t="s">
        <v>4344</v>
      </c>
      <c r="D160" s="255" t="s">
        <v>2211</v>
      </c>
      <c r="E160" s="255" t="s">
        <v>4345</v>
      </c>
      <c r="F160" s="255" t="s">
        <v>3125</v>
      </c>
      <c r="G160" s="255"/>
      <c r="H160" s="255" t="s">
        <v>4346</v>
      </c>
      <c r="I160" s="255" t="s">
        <v>4347</v>
      </c>
      <c r="J160" s="46" t="str">
        <f t="shared" si="4"/>
        <v>GoldSAAMP</v>
      </c>
      <c r="K160" s="46" t="str">
        <f t="shared" si="5"/>
        <v>GoldSAAMP</v>
      </c>
      <c r="L160" s="255"/>
    </row>
    <row r="161" spans="1:12" ht="10.5" customHeight="1">
      <c r="A161" s="255" t="s">
        <v>2323</v>
      </c>
      <c r="B161" s="255" t="s">
        <v>2372</v>
      </c>
      <c r="C161" s="255" t="s">
        <v>2372</v>
      </c>
      <c r="D161" s="255" t="s">
        <v>1759</v>
      </c>
      <c r="E161" s="255" t="s">
        <v>1312</v>
      </c>
      <c r="F161" s="255" t="s">
        <v>3125</v>
      </c>
      <c r="G161" s="255"/>
      <c r="H161" s="255" t="s">
        <v>3273</v>
      </c>
      <c r="I161" s="255" t="s">
        <v>3274</v>
      </c>
      <c r="J161" s="46" t="str">
        <f t="shared" si="4"/>
        <v>GoldSabin Metal Corp.</v>
      </c>
      <c r="K161" s="46" t="str">
        <f t="shared" si="5"/>
        <v>GoldSabin Metal Corp.</v>
      </c>
      <c r="L161" s="255"/>
    </row>
    <row r="162" spans="1:12" ht="10.5" customHeight="1">
      <c r="A162" s="255" t="s">
        <v>2323</v>
      </c>
      <c r="B162" s="255" t="s">
        <v>4709</v>
      </c>
      <c r="C162" s="255" t="s">
        <v>4709</v>
      </c>
      <c r="D162" s="255" t="s">
        <v>2194</v>
      </c>
      <c r="E162" s="255" t="s">
        <v>4710</v>
      </c>
      <c r="F162" s="255" t="s">
        <v>3125</v>
      </c>
      <c r="G162" s="255"/>
      <c r="H162" s="255" t="s">
        <v>4711</v>
      </c>
      <c r="I162" s="255" t="s">
        <v>3352</v>
      </c>
      <c r="J162" s="46" t="str">
        <f t="shared" si="4"/>
        <v>GoldSAFINA A.S.</v>
      </c>
      <c r="K162" s="46" t="str">
        <f t="shared" si="5"/>
        <v>GoldSAFINA A.S.</v>
      </c>
      <c r="L162" s="255"/>
    </row>
    <row r="163" spans="1:12" ht="10.5" customHeight="1">
      <c r="A163" s="255" t="s">
        <v>2323</v>
      </c>
      <c r="B163" s="255" t="s">
        <v>4690</v>
      </c>
      <c r="C163" s="255" t="s">
        <v>73</v>
      </c>
      <c r="D163" s="255" t="s">
        <v>2249</v>
      </c>
      <c r="E163" s="255" t="s">
        <v>1277</v>
      </c>
      <c r="F163" s="255" t="s">
        <v>3125</v>
      </c>
      <c r="G163" s="255"/>
      <c r="H163" s="255" t="s">
        <v>4844</v>
      </c>
      <c r="I163" s="255" t="s">
        <v>4844</v>
      </c>
      <c r="J163" s="46" t="str">
        <f t="shared" si="4"/>
        <v>GoldSaganoseki Smelter &amp; Refinery</v>
      </c>
      <c r="K163" s="46" t="str">
        <f t="shared" si="5"/>
        <v>GoldSaganoseki Smelter &amp; Refinery</v>
      </c>
      <c r="L163" s="255"/>
    </row>
    <row r="164" spans="1:12" ht="10.5" customHeight="1">
      <c r="A164" s="255" t="s">
        <v>2323</v>
      </c>
      <c r="B164" s="255" t="s">
        <v>4712</v>
      </c>
      <c r="C164" s="255" t="s">
        <v>4712</v>
      </c>
      <c r="D164" s="255" t="s">
        <v>2239</v>
      </c>
      <c r="E164" s="255" t="s">
        <v>4713</v>
      </c>
      <c r="F164" s="255" t="s">
        <v>3125</v>
      </c>
      <c r="G164" s="255"/>
      <c r="H164" s="255" t="s">
        <v>4714</v>
      </c>
      <c r="I164" s="255" t="s">
        <v>4715</v>
      </c>
      <c r="J164" s="46" t="str">
        <f t="shared" si="4"/>
        <v>GoldSai Refinery</v>
      </c>
      <c r="K164" s="46" t="str">
        <f t="shared" si="5"/>
        <v>GoldSai Refinery</v>
      </c>
      <c r="L164" s="255"/>
    </row>
    <row r="165" spans="1:12" ht="10.5" customHeight="1">
      <c r="A165" s="255" t="s">
        <v>2323</v>
      </c>
      <c r="B165" s="255" t="s">
        <v>3275</v>
      </c>
      <c r="C165" s="255" t="s">
        <v>2730</v>
      </c>
      <c r="D165" s="255" t="s">
        <v>2256</v>
      </c>
      <c r="E165" s="255" t="s">
        <v>2731</v>
      </c>
      <c r="F165" s="255" t="s">
        <v>3125</v>
      </c>
      <c r="G165" s="255"/>
      <c r="H165" s="255" t="s">
        <v>3166</v>
      </c>
      <c r="I165" s="255" t="s">
        <v>3167</v>
      </c>
      <c r="J165" s="46" t="str">
        <f t="shared" si="4"/>
        <v>GoldSamdok Metal</v>
      </c>
      <c r="K165" s="46" t="str">
        <f t="shared" si="5"/>
        <v>GoldSamdok Metal</v>
      </c>
      <c r="L165" s="255"/>
    </row>
    <row r="166" spans="1:12" ht="10.5" customHeight="1">
      <c r="A166" s="255" t="s">
        <v>2323</v>
      </c>
      <c r="B166" s="255" t="s">
        <v>2730</v>
      </c>
      <c r="C166" s="255" t="s">
        <v>2730</v>
      </c>
      <c r="D166" s="255" t="s">
        <v>2256</v>
      </c>
      <c r="E166" s="255" t="s">
        <v>2731</v>
      </c>
      <c r="F166" s="255" t="s">
        <v>3125</v>
      </c>
      <c r="G166" s="255"/>
      <c r="H166" s="255" t="s">
        <v>3166</v>
      </c>
      <c r="I166" s="255" t="s">
        <v>3167</v>
      </c>
      <c r="J166" s="46" t="str">
        <f t="shared" si="4"/>
        <v>GoldSamduck Precious Metals</v>
      </c>
      <c r="K166" s="46" t="str">
        <f t="shared" si="5"/>
        <v>GoldSamduck Precious Metals</v>
      </c>
      <c r="L166" s="255"/>
    </row>
    <row r="167" spans="1:12" ht="10.5" customHeight="1">
      <c r="A167" s="255" t="s">
        <v>2323</v>
      </c>
      <c r="B167" s="255" t="s">
        <v>4173</v>
      </c>
      <c r="C167" s="255" t="s">
        <v>4173</v>
      </c>
      <c r="D167" s="255" t="s">
        <v>2256</v>
      </c>
      <c r="E167" s="255" t="s">
        <v>1313</v>
      </c>
      <c r="F167" s="255" t="s">
        <v>3125</v>
      </c>
      <c r="G167" s="255"/>
      <c r="H167" s="255" t="s">
        <v>3277</v>
      </c>
      <c r="I167" s="255" t="s">
        <v>3278</v>
      </c>
      <c r="J167" s="46" t="str">
        <f t="shared" si="4"/>
        <v>GoldSAMWON Metals Corp.</v>
      </c>
      <c r="K167" s="46" t="str">
        <f t="shared" si="5"/>
        <v>GoldSAMWON Metals Corp.</v>
      </c>
      <c r="L167" s="255"/>
    </row>
    <row r="168" spans="1:12" ht="10.5" customHeight="1">
      <c r="A168" s="255" t="s">
        <v>2323</v>
      </c>
      <c r="B168" s="255" t="s">
        <v>4270</v>
      </c>
      <c r="C168" s="255" t="s">
        <v>4270</v>
      </c>
      <c r="D168" s="255" t="s">
        <v>2195</v>
      </c>
      <c r="E168" s="255" t="s">
        <v>4273</v>
      </c>
      <c r="F168" s="255" t="s">
        <v>3125</v>
      </c>
      <c r="G168" s="255"/>
      <c r="H168" s="255" t="s">
        <v>3464</v>
      </c>
      <c r="I168" s="255" t="s">
        <v>3465</v>
      </c>
      <c r="J168" s="46" t="str">
        <f t="shared" si="4"/>
        <v>GoldSAXONIA Edelmetalle GmbH</v>
      </c>
      <c r="K168" s="46" t="str">
        <f t="shared" si="5"/>
        <v>GoldSAXONIA Edelmetalle GmbH</v>
      </c>
      <c r="L168" s="255"/>
    </row>
    <row r="169" spans="1:12" ht="10.5" customHeight="1">
      <c r="A169" s="255" t="s">
        <v>2323</v>
      </c>
      <c r="B169" s="255" t="s">
        <v>4285</v>
      </c>
      <c r="C169" s="255" t="s">
        <v>4285</v>
      </c>
      <c r="D169" s="255" t="s">
        <v>2298</v>
      </c>
      <c r="E169" s="255" t="s">
        <v>1314</v>
      </c>
      <c r="F169" s="255" t="s">
        <v>3125</v>
      </c>
      <c r="G169" s="255"/>
      <c r="H169" s="255" t="s">
        <v>3279</v>
      </c>
      <c r="I169" s="255" t="s">
        <v>3280</v>
      </c>
      <c r="J169" s="46" t="str">
        <f t="shared" si="4"/>
        <v>GoldSchone Edelmetaal B.V.</v>
      </c>
      <c r="K169" s="46" t="str">
        <f t="shared" si="5"/>
        <v>GoldSchone Edelmetaal B.V.</v>
      </c>
      <c r="L169" s="255"/>
    </row>
    <row r="170" spans="1:12" ht="10.5" customHeight="1">
      <c r="A170" s="255" t="s">
        <v>2323</v>
      </c>
      <c r="B170" s="255" t="s">
        <v>3276</v>
      </c>
      <c r="C170" s="255" t="s">
        <v>2730</v>
      </c>
      <c r="D170" s="255" t="s">
        <v>2256</v>
      </c>
      <c r="E170" s="255" t="s">
        <v>2731</v>
      </c>
      <c r="F170" s="255" t="s">
        <v>3125</v>
      </c>
      <c r="G170" s="255"/>
      <c r="H170" s="255" t="s">
        <v>3166</v>
      </c>
      <c r="I170" s="255" t="s">
        <v>3167</v>
      </c>
      <c r="J170" s="46" t="str">
        <f t="shared" si="4"/>
        <v>GoldSD (Samdok) Metal</v>
      </c>
      <c r="K170" s="46" t="str">
        <f t="shared" si="5"/>
        <v>GoldSD (Samdok) Metal</v>
      </c>
      <c r="L170" s="255"/>
    </row>
    <row r="171" spans="1:12" ht="10.5" customHeight="1">
      <c r="A171" s="255" t="s">
        <v>2323</v>
      </c>
      <c r="B171" s="255" t="s">
        <v>4716</v>
      </c>
      <c r="C171" s="255" t="s">
        <v>4716</v>
      </c>
      <c r="D171" s="255" t="s">
        <v>2205</v>
      </c>
      <c r="E171" s="255" t="s">
        <v>1315</v>
      </c>
      <c r="F171" s="255" t="s">
        <v>3125</v>
      </c>
      <c r="G171" s="255"/>
      <c r="H171" s="255" t="s">
        <v>3281</v>
      </c>
      <c r="I171" s="255" t="s">
        <v>3282</v>
      </c>
      <c r="J171" s="46" t="str">
        <f t="shared" si="4"/>
        <v>GoldSEMPSA Joyería Platería S.A.</v>
      </c>
      <c r="K171" s="46" t="str">
        <f t="shared" si="5"/>
        <v>GoldSEMPSA Joyería Platería S.A.</v>
      </c>
      <c r="L171" s="255"/>
    </row>
    <row r="172" spans="1:12" ht="10.5" customHeight="1">
      <c r="A172" s="255" t="s">
        <v>2323</v>
      </c>
      <c r="B172" s="255" t="s">
        <v>3283</v>
      </c>
      <c r="C172" s="255" t="s">
        <v>4716</v>
      </c>
      <c r="D172" s="255" t="s">
        <v>2205</v>
      </c>
      <c r="E172" s="255" t="s">
        <v>1315</v>
      </c>
      <c r="F172" s="255" t="s">
        <v>3125</v>
      </c>
      <c r="G172" s="255"/>
      <c r="H172" s="255" t="s">
        <v>3281</v>
      </c>
      <c r="I172" s="255" t="s">
        <v>3282</v>
      </c>
      <c r="J172" s="46" t="str">
        <f t="shared" si="4"/>
        <v>GoldSempsa JP (Cookson Sempsa)</v>
      </c>
      <c r="K172" s="46" t="str">
        <f t="shared" si="5"/>
        <v>GoldSempsa JP (Cookson Sempsa)</v>
      </c>
      <c r="L172" s="255"/>
    </row>
    <row r="173" spans="1:12" ht="10.5" customHeight="1">
      <c r="A173" s="255" t="s">
        <v>2323</v>
      </c>
      <c r="B173" s="255" t="s">
        <v>3304</v>
      </c>
      <c r="C173" s="255" t="s">
        <v>4177</v>
      </c>
      <c r="D173" s="255" t="s">
        <v>2181</v>
      </c>
      <c r="E173" s="255" t="s">
        <v>1324</v>
      </c>
      <c r="F173" s="255" t="s">
        <v>3125</v>
      </c>
      <c r="G173" s="255"/>
      <c r="H173" s="255" t="s">
        <v>3286</v>
      </c>
      <c r="I173" s="255" t="s">
        <v>3263</v>
      </c>
      <c r="J173" s="46" t="str">
        <f t="shared" si="4"/>
        <v>GoldShandong Gold Mine(Laizhou) Smelter Co., Ltd.</v>
      </c>
      <c r="K173" s="46" t="str">
        <f t="shared" si="5"/>
        <v>GoldShandong Gold Mine(Laizhou) Smelter Co., Ltd.</v>
      </c>
      <c r="L173" s="255"/>
    </row>
    <row r="174" spans="1:12" ht="10.5" customHeight="1">
      <c r="A174" s="255" t="s">
        <v>2323</v>
      </c>
      <c r="B174" s="255" t="s">
        <v>3287</v>
      </c>
      <c r="C174" s="255" t="s">
        <v>3284</v>
      </c>
      <c r="D174" s="255" t="s">
        <v>2181</v>
      </c>
      <c r="E174" s="255" t="s">
        <v>3285</v>
      </c>
      <c r="F174" s="255" t="s">
        <v>3125</v>
      </c>
      <c r="G174" s="255"/>
      <c r="H174" s="255" t="s">
        <v>3286</v>
      </c>
      <c r="I174" s="255" t="s">
        <v>3263</v>
      </c>
      <c r="J174" s="46" t="str">
        <f t="shared" si="4"/>
        <v>GoldShandong Tarzan Bio-Gold Industry Co., Ltd.</v>
      </c>
      <c r="K174" s="46" t="str">
        <f t="shared" si="5"/>
        <v>GoldShandong Tarzan Bio-Gold Industry Co., Ltd.</v>
      </c>
      <c r="L174" s="255"/>
    </row>
    <row r="175" spans="1:12" ht="10.5" customHeight="1">
      <c r="A175" s="255" t="s">
        <v>2323</v>
      </c>
      <c r="B175" s="255" t="s">
        <v>3284</v>
      </c>
      <c r="C175" s="255" t="s">
        <v>3284</v>
      </c>
      <c r="D175" s="255" t="s">
        <v>2181</v>
      </c>
      <c r="E175" s="255" t="s">
        <v>3285</v>
      </c>
      <c r="F175" s="255" t="s">
        <v>3125</v>
      </c>
      <c r="G175" s="255"/>
      <c r="H175" s="255" t="s">
        <v>3286</v>
      </c>
      <c r="I175" s="255" t="s">
        <v>3263</v>
      </c>
      <c r="J175" s="46" t="str">
        <f t="shared" si="4"/>
        <v>GoldShandong Tiancheng Biological Gold Industrial Co., Ltd.</v>
      </c>
      <c r="K175" s="46" t="str">
        <f t="shared" si="5"/>
        <v>GoldShandong Tiancheng Biological Gold Industrial Co., Ltd.</v>
      </c>
      <c r="L175" s="255"/>
    </row>
    <row r="176" spans="1:12" ht="10.5" customHeight="1">
      <c r="A176" s="255" t="s">
        <v>2323</v>
      </c>
      <c r="B176" s="255" t="s">
        <v>4174</v>
      </c>
      <c r="C176" s="255" t="s">
        <v>4174</v>
      </c>
      <c r="D176" s="255" t="s">
        <v>2181</v>
      </c>
      <c r="E176" s="255" t="s">
        <v>1316</v>
      </c>
      <c r="F176" s="255" t="s">
        <v>3125</v>
      </c>
      <c r="G176" s="255"/>
      <c r="H176" s="255" t="s">
        <v>3185</v>
      </c>
      <c r="I176" s="255" t="s">
        <v>3264</v>
      </c>
      <c r="J176" s="46" t="str">
        <f t="shared" si="4"/>
        <v>GoldShandong Zhaojin Gold &amp; Silver Refinery Co., Ltd.</v>
      </c>
      <c r="K176" s="46" t="str">
        <f t="shared" si="5"/>
        <v>GoldShandong Zhaojin Gold &amp; Silver Refinery Co., Ltd.</v>
      </c>
      <c r="L176" s="255"/>
    </row>
    <row r="177" spans="1:12" ht="10.5" customHeight="1">
      <c r="A177" s="255" t="s">
        <v>2323</v>
      </c>
      <c r="B177" s="255" t="s">
        <v>3288</v>
      </c>
      <c r="C177" s="255" t="s">
        <v>4177</v>
      </c>
      <c r="D177" s="255" t="s">
        <v>2181</v>
      </c>
      <c r="E177" s="255" t="s">
        <v>1324</v>
      </c>
      <c r="F177" s="255" t="s">
        <v>3125</v>
      </c>
      <c r="G177" s="255"/>
      <c r="H177" s="255" t="s">
        <v>3286</v>
      </c>
      <c r="I177" s="255" t="s">
        <v>3263</v>
      </c>
      <c r="J177" s="46" t="str">
        <f t="shared" si="4"/>
        <v>GoldShangdong Gold (Laizhou)</v>
      </c>
      <c r="K177" s="46" t="str">
        <f t="shared" si="5"/>
        <v>GoldShangdong Gold (Laizhou)</v>
      </c>
      <c r="L177" s="255"/>
    </row>
    <row r="178" spans="1:12" ht="10.5" customHeight="1">
      <c r="A178" s="255" t="s">
        <v>2323</v>
      </c>
      <c r="B178" s="255" t="s">
        <v>41</v>
      </c>
      <c r="C178" s="255" t="s">
        <v>2457</v>
      </c>
      <c r="D178" s="255" t="s">
        <v>2249</v>
      </c>
      <c r="E178" s="255" t="s">
        <v>1322</v>
      </c>
      <c r="F178" s="255" t="s">
        <v>3125</v>
      </c>
      <c r="G178" s="255"/>
      <c r="H178" s="255" t="s">
        <v>3299</v>
      </c>
      <c r="I178" s="255" t="s">
        <v>3300</v>
      </c>
      <c r="J178" s="46" t="str">
        <f t="shared" si="4"/>
        <v>GoldShonan Plant Tanaka Kikinzoku</v>
      </c>
      <c r="K178" s="46" t="str">
        <f t="shared" si="5"/>
        <v>GoldShonan Plant Tanaka Kikinzoku</v>
      </c>
      <c r="L178" s="255"/>
    </row>
    <row r="179" spans="1:12" ht="10.5" customHeight="1">
      <c r="A179" s="255" t="s">
        <v>2323</v>
      </c>
      <c r="B179" s="255" t="s">
        <v>4175</v>
      </c>
      <c r="C179" s="255" t="s">
        <v>4175</v>
      </c>
      <c r="D179" s="255" t="s">
        <v>2181</v>
      </c>
      <c r="E179" s="255" t="s">
        <v>2694</v>
      </c>
      <c r="F179" s="255" t="s">
        <v>3125</v>
      </c>
      <c r="G179" s="255"/>
      <c r="H179" s="255" t="s">
        <v>3290</v>
      </c>
      <c r="I179" s="255" t="s">
        <v>3291</v>
      </c>
      <c r="J179" s="46" t="str">
        <f t="shared" si="4"/>
        <v>GoldSichuan Tianze Precious Metals Co., Ltd.</v>
      </c>
      <c r="K179" s="46" t="str">
        <f t="shared" si="5"/>
        <v>GoldSichuan Tianze Precious Metals Co., Ltd.</v>
      </c>
      <c r="L179" s="255"/>
    </row>
    <row r="180" spans="1:12" ht="10.5" customHeight="1">
      <c r="A180" s="255" t="s">
        <v>2323</v>
      </c>
      <c r="B180" s="255" t="s">
        <v>42</v>
      </c>
      <c r="C180" s="255" t="s">
        <v>2457</v>
      </c>
      <c r="D180" s="255" t="s">
        <v>2249</v>
      </c>
      <c r="E180" s="255" t="s">
        <v>1322</v>
      </c>
      <c r="F180" s="255" t="s">
        <v>3125</v>
      </c>
      <c r="G180" s="255"/>
      <c r="H180" s="255" t="s">
        <v>3299</v>
      </c>
      <c r="I180" s="255" t="s">
        <v>3300</v>
      </c>
      <c r="J180" s="46" t="str">
        <f t="shared" si="4"/>
        <v>GoldSingapore Tanaka</v>
      </c>
      <c r="K180" s="46" t="str">
        <f t="shared" si="5"/>
        <v>GoldSingapore Tanaka</v>
      </c>
      <c r="L180" s="255"/>
    </row>
    <row r="181" spans="1:12" ht="10.5" customHeight="1">
      <c r="A181" s="255" t="s">
        <v>2323</v>
      </c>
      <c r="B181" s="255" t="s">
        <v>2695</v>
      </c>
      <c r="C181" s="255" t="s">
        <v>2695</v>
      </c>
      <c r="D181" s="255" t="s">
        <v>1753</v>
      </c>
      <c r="E181" s="255" t="s">
        <v>2696</v>
      </c>
      <c r="F181" s="255" t="s">
        <v>3125</v>
      </c>
      <c r="G181" s="255"/>
      <c r="H181" s="255" t="s">
        <v>3353</v>
      </c>
      <c r="I181" s="255" t="s">
        <v>3354</v>
      </c>
      <c r="J181" s="46" t="str">
        <f t="shared" si="4"/>
        <v>GoldSingway Technology Co., Ltd.</v>
      </c>
      <c r="K181" s="46" t="str">
        <f t="shared" si="5"/>
        <v>GoldSingway Technology Co., Ltd.</v>
      </c>
      <c r="L181" s="255"/>
    </row>
    <row r="182" spans="1:12" ht="10.5" customHeight="1">
      <c r="A182" s="255" t="s">
        <v>2323</v>
      </c>
      <c r="B182" s="255" t="s">
        <v>1935</v>
      </c>
      <c r="C182" s="255" t="s">
        <v>77</v>
      </c>
      <c r="D182" s="255" t="s">
        <v>2249</v>
      </c>
      <c r="E182" s="255" t="s">
        <v>1321</v>
      </c>
      <c r="F182" s="255" t="s">
        <v>3125</v>
      </c>
      <c r="G182" s="255"/>
      <c r="H182" s="255" t="s">
        <v>3297</v>
      </c>
      <c r="I182" s="255" t="s">
        <v>4284</v>
      </c>
      <c r="J182" s="46" t="str">
        <f t="shared" si="4"/>
        <v>GoldSMM</v>
      </c>
      <c r="K182" s="46" t="str">
        <f t="shared" si="5"/>
        <v>GoldSMM</v>
      </c>
      <c r="L182" s="255"/>
    </row>
    <row r="183" spans="1:12" ht="10.5" customHeight="1">
      <c r="A183" s="255" t="s">
        <v>2323</v>
      </c>
      <c r="B183" s="255" t="s">
        <v>1317</v>
      </c>
      <c r="C183" s="255" t="s">
        <v>1317</v>
      </c>
      <c r="D183" s="255" t="s">
        <v>1759</v>
      </c>
      <c r="E183" s="255" t="s">
        <v>1318</v>
      </c>
      <c r="F183" s="255" t="s">
        <v>3125</v>
      </c>
      <c r="G183" s="255"/>
      <c r="H183" s="255" t="s">
        <v>3292</v>
      </c>
      <c r="I183" s="255" t="s">
        <v>3230</v>
      </c>
      <c r="J183" s="46" t="str">
        <f t="shared" si="4"/>
        <v>GoldSo Accurate Group, Inc.</v>
      </c>
      <c r="K183" s="46" t="str">
        <f t="shared" si="5"/>
        <v>GoldSo Accurate Group, Inc.</v>
      </c>
      <c r="L183" s="255"/>
    </row>
    <row r="184" spans="1:12" ht="10.5" customHeight="1">
      <c r="A184" s="255" t="s">
        <v>2323</v>
      </c>
      <c r="B184" s="255" t="s">
        <v>1796</v>
      </c>
      <c r="C184" s="255" t="s">
        <v>1796</v>
      </c>
      <c r="D184" s="255" t="s">
        <v>1717</v>
      </c>
      <c r="E184" s="255" t="s">
        <v>1319</v>
      </c>
      <c r="F184" s="255" t="s">
        <v>3125</v>
      </c>
      <c r="G184" s="255"/>
      <c r="H184" s="255" t="s">
        <v>3293</v>
      </c>
      <c r="I184" s="255" t="s">
        <v>3294</v>
      </c>
      <c r="J184" s="46" t="str">
        <f t="shared" si="4"/>
        <v>GoldSOE Shyolkovsky Factory of Secondary Precious Metals</v>
      </c>
      <c r="K184" s="46" t="str">
        <f t="shared" si="5"/>
        <v>GoldSOE Shyolkovsky Factory of Secondary Precious Metals</v>
      </c>
      <c r="L184" s="255"/>
    </row>
    <row r="185" spans="1:12" ht="10.5" customHeight="1">
      <c r="A185" s="255" t="s">
        <v>2323</v>
      </c>
      <c r="B185" s="255" t="s">
        <v>1797</v>
      </c>
      <c r="C185" s="255" t="s">
        <v>1797</v>
      </c>
      <c r="D185" s="255" t="s">
        <v>1753</v>
      </c>
      <c r="E185" s="255" t="s">
        <v>1320</v>
      </c>
      <c r="F185" s="255" t="s">
        <v>3125</v>
      </c>
      <c r="G185" s="255"/>
      <c r="H185" s="255" t="s">
        <v>3295</v>
      </c>
      <c r="I185" s="255" t="s">
        <v>3296</v>
      </c>
      <c r="J185" s="46" t="str">
        <f t="shared" si="4"/>
        <v>GoldSolar Applied Materials Technology Corp.</v>
      </c>
      <c r="K185" s="46" t="str">
        <f t="shared" si="5"/>
        <v>GoldSolar Applied Materials Technology Corp.</v>
      </c>
      <c r="L185" s="255"/>
    </row>
    <row r="186" spans="1:12" ht="10.5" customHeight="1">
      <c r="A186" s="255" t="s">
        <v>2323</v>
      </c>
      <c r="B186" s="255" t="s">
        <v>43</v>
      </c>
      <c r="C186" s="255" t="s">
        <v>1797</v>
      </c>
      <c r="D186" s="255" t="s">
        <v>1753</v>
      </c>
      <c r="E186" s="255" t="s">
        <v>1320</v>
      </c>
      <c r="F186" s="255" t="s">
        <v>3125</v>
      </c>
      <c r="G186" s="255"/>
      <c r="H186" s="255" t="s">
        <v>3295</v>
      </c>
      <c r="I186" s="255" t="s">
        <v>3296</v>
      </c>
      <c r="J186" s="47" t="str">
        <f t="shared" si="4"/>
        <v>GoldSOLAR CHEMICALAPPLIED MATERIALS TECHNOLOGY (KUN SHAN)</v>
      </c>
      <c r="K186" s="46" t="str">
        <f t="shared" si="5"/>
        <v>GoldSOLAR CHEMICALAPPLIED MATERIALS TECHNOLOGY (KUN SHAN)</v>
      </c>
      <c r="L186" s="255"/>
    </row>
    <row r="187" spans="1:12" ht="10.5" customHeight="1">
      <c r="A187" s="255" t="s">
        <v>2323</v>
      </c>
      <c r="B187" s="255" t="s">
        <v>44</v>
      </c>
      <c r="C187" s="255" t="s">
        <v>1797</v>
      </c>
      <c r="D187" s="255" t="s">
        <v>1753</v>
      </c>
      <c r="E187" s="255" t="s">
        <v>1320</v>
      </c>
      <c r="F187" s="255" t="s">
        <v>3125</v>
      </c>
      <c r="G187" s="255"/>
      <c r="H187" s="255" t="s">
        <v>3295</v>
      </c>
      <c r="I187" s="255" t="s">
        <v>3296</v>
      </c>
      <c r="J187" s="46" t="str">
        <f t="shared" si="4"/>
        <v>GoldSolartech</v>
      </c>
      <c r="K187" s="46" t="str">
        <f t="shared" si="5"/>
        <v>GoldSolartech</v>
      </c>
      <c r="L187" s="255"/>
    </row>
    <row r="188" spans="1:12" ht="10.5" customHeight="1">
      <c r="A188" s="255" t="s">
        <v>2323</v>
      </c>
      <c r="B188" s="255" t="s">
        <v>3362</v>
      </c>
      <c r="C188" s="255" t="s">
        <v>3362</v>
      </c>
      <c r="D188" s="255" t="s">
        <v>1720</v>
      </c>
      <c r="E188" s="255" t="s">
        <v>3363</v>
      </c>
      <c r="F188" s="255" t="s">
        <v>3125</v>
      </c>
      <c r="G188" s="255"/>
      <c r="H188" s="255" t="s">
        <v>3364</v>
      </c>
      <c r="I188" s="255" t="s">
        <v>3365</v>
      </c>
      <c r="J188" s="46" t="str">
        <f t="shared" si="4"/>
        <v>GoldSudan Gold Refinery</v>
      </c>
      <c r="K188" s="46" t="str">
        <f t="shared" si="5"/>
        <v>GoldSudan Gold Refinery</v>
      </c>
      <c r="L188" s="255"/>
    </row>
    <row r="189" spans="1:12" ht="10.5" customHeight="1">
      <c r="A189" s="255" t="s">
        <v>2323</v>
      </c>
      <c r="B189" s="255" t="s">
        <v>4300</v>
      </c>
      <c r="C189" s="255" t="s">
        <v>77</v>
      </c>
      <c r="D189" s="255" t="s">
        <v>2249</v>
      </c>
      <c r="E189" s="255" t="s">
        <v>1321</v>
      </c>
      <c r="F189" s="255" t="s">
        <v>3125</v>
      </c>
      <c r="G189" s="255"/>
      <c r="H189" s="255" t="s">
        <v>3297</v>
      </c>
      <c r="I189" s="255" t="s">
        <v>4284</v>
      </c>
      <c r="J189" s="46" t="str">
        <f t="shared" si="4"/>
        <v>GoldSumitomo Kinzoku Kozan K.K.</v>
      </c>
      <c r="K189" s="46" t="str">
        <f t="shared" si="5"/>
        <v>GoldSumitomo Kinzoku Kozan K.K.</v>
      </c>
      <c r="L189" s="255"/>
    </row>
    <row r="190" spans="1:12" ht="10.5" customHeight="1">
      <c r="A190" s="255" t="s">
        <v>2323</v>
      </c>
      <c r="B190" s="255" t="s">
        <v>77</v>
      </c>
      <c r="C190" s="255" t="s">
        <v>77</v>
      </c>
      <c r="D190" s="255" t="s">
        <v>2249</v>
      </c>
      <c r="E190" s="255" t="s">
        <v>1321</v>
      </c>
      <c r="F190" s="255" t="s">
        <v>3125</v>
      </c>
      <c r="G190" s="255"/>
      <c r="H190" s="255" t="s">
        <v>3297</v>
      </c>
      <c r="I190" s="255" t="s">
        <v>4284</v>
      </c>
      <c r="J190" s="46" t="str">
        <f t="shared" si="4"/>
        <v>GoldSumitomo Metal Mining Co., Ltd.</v>
      </c>
      <c r="K190" s="46" t="str">
        <f t="shared" si="5"/>
        <v>GoldSumitomo Metal Mining Co., Ltd.</v>
      </c>
      <c r="L190" s="255"/>
    </row>
    <row r="191" spans="1:12" ht="10.5" customHeight="1">
      <c r="A191" s="255" t="s">
        <v>2323</v>
      </c>
      <c r="B191" s="255" t="s">
        <v>4291</v>
      </c>
      <c r="C191" s="255" t="s">
        <v>4291</v>
      </c>
      <c r="D191" s="255" t="s">
        <v>2246</v>
      </c>
      <c r="E191" s="255" t="s">
        <v>3366</v>
      </c>
      <c r="F191" s="255" t="s">
        <v>3125</v>
      </c>
      <c r="G191" s="255"/>
      <c r="H191" s="255" t="s">
        <v>3367</v>
      </c>
      <c r="I191" s="255" t="s">
        <v>3164</v>
      </c>
      <c r="J191" s="46" t="str">
        <f t="shared" si="4"/>
        <v>GoldT.C.A S.p.A</v>
      </c>
      <c r="K191" s="46" t="str">
        <f t="shared" si="5"/>
        <v>GoldT.C.A S.p.A</v>
      </c>
      <c r="L191" s="255"/>
    </row>
    <row r="192" spans="1:12" ht="10.5" customHeight="1">
      <c r="A192" s="255" t="s">
        <v>2323</v>
      </c>
      <c r="B192" s="255" t="s">
        <v>4701</v>
      </c>
      <c r="C192" s="255" t="s">
        <v>2454</v>
      </c>
      <c r="D192" s="255" t="s">
        <v>2249</v>
      </c>
      <c r="E192" s="255" t="s">
        <v>1297</v>
      </c>
      <c r="F192" s="255" t="s">
        <v>3125</v>
      </c>
      <c r="G192" s="255"/>
      <c r="H192" s="255" t="s">
        <v>3247</v>
      </c>
      <c r="I192" s="255" t="s">
        <v>3246</v>
      </c>
      <c r="J192" s="46" t="str">
        <f t="shared" si="4"/>
        <v>GoldTakehara Refinery</v>
      </c>
      <c r="K192" s="46" t="str">
        <f t="shared" si="5"/>
        <v>GoldTakehara Refinery</v>
      </c>
      <c r="L192" s="255"/>
    </row>
    <row r="193" spans="1:12" ht="10.5" customHeight="1">
      <c r="A193" s="255" t="s">
        <v>2323</v>
      </c>
      <c r="B193" s="255" t="s">
        <v>4691</v>
      </c>
      <c r="C193" s="255" t="s">
        <v>73</v>
      </c>
      <c r="D193" s="255" t="s">
        <v>2249</v>
      </c>
      <c r="E193" s="255" t="s">
        <v>1277</v>
      </c>
      <c r="F193" s="255" t="s">
        <v>3125</v>
      </c>
      <c r="G193" s="255"/>
      <c r="H193" s="255" t="s">
        <v>4844</v>
      </c>
      <c r="I193" s="255" t="s">
        <v>4844</v>
      </c>
      <c r="J193" s="46" t="str">
        <f t="shared" si="4"/>
        <v>GoldTamano Smelter</v>
      </c>
      <c r="K193" s="46" t="str">
        <f t="shared" si="5"/>
        <v>GoldTamano Smelter</v>
      </c>
      <c r="L193" s="255"/>
    </row>
    <row r="194" spans="1:12" ht="10.5" customHeight="1">
      <c r="A194" s="255" t="s">
        <v>2323</v>
      </c>
      <c r="B194" s="255" t="s">
        <v>4301</v>
      </c>
      <c r="C194" s="255" t="s">
        <v>2457</v>
      </c>
      <c r="D194" s="255" t="s">
        <v>2249</v>
      </c>
      <c r="E194" s="255" t="s">
        <v>1322</v>
      </c>
      <c r="F194" s="255" t="s">
        <v>3125</v>
      </c>
      <c r="G194" s="255"/>
      <c r="H194" s="255" t="s">
        <v>3299</v>
      </c>
      <c r="I194" s="255" t="s">
        <v>3300</v>
      </c>
      <c r="J194" s="46" t="str">
        <f t="shared" si="4"/>
        <v>GoldTanaka Denshi Kogyo K.K</v>
      </c>
      <c r="K194" s="46" t="str">
        <f t="shared" si="5"/>
        <v>GoldTanaka Denshi Kogyo K.K</v>
      </c>
      <c r="L194" s="255"/>
    </row>
    <row r="195" spans="1:12" ht="10.5" customHeight="1">
      <c r="A195" s="255" t="s">
        <v>2323</v>
      </c>
      <c r="B195" s="255" t="s">
        <v>4717</v>
      </c>
      <c r="C195" s="255" t="s">
        <v>2457</v>
      </c>
      <c r="D195" s="255" t="s">
        <v>2249</v>
      </c>
      <c r="E195" s="255" t="s">
        <v>1322</v>
      </c>
      <c r="F195" s="255" t="s">
        <v>3125</v>
      </c>
      <c r="G195" s="255"/>
      <c r="H195" s="255" t="s">
        <v>3299</v>
      </c>
      <c r="I195" s="255" t="s">
        <v>3300</v>
      </c>
      <c r="J195" s="46" t="str">
        <f t="shared" si="4"/>
        <v>GoldTanaka Electronics (Hong Kong) Pte. Ltd.</v>
      </c>
      <c r="K195" s="46" t="str">
        <f t="shared" si="5"/>
        <v>GoldTanaka Electronics (Hong Kong) Pte. Ltd.</v>
      </c>
      <c r="L195" s="255"/>
    </row>
    <row r="196" spans="1:12" ht="10.5" customHeight="1">
      <c r="A196" s="255" t="s">
        <v>2323</v>
      </c>
      <c r="B196" s="255" t="s">
        <v>4759</v>
      </c>
      <c r="C196" s="255" t="s">
        <v>2457</v>
      </c>
      <c r="D196" s="255" t="s">
        <v>2249</v>
      </c>
      <c r="E196" s="255" t="s">
        <v>1322</v>
      </c>
      <c r="F196" s="255" t="s">
        <v>3125</v>
      </c>
      <c r="G196" s="255"/>
      <c r="H196" s="255" t="s">
        <v>3299</v>
      </c>
      <c r="I196" s="255" t="s">
        <v>3300</v>
      </c>
      <c r="J196" s="46" t="str">
        <f t="shared" si="4"/>
        <v>GoldTANAKA Electronics (Malaysia) SDN. BHD.</v>
      </c>
      <c r="K196" s="46" t="str">
        <f t="shared" si="5"/>
        <v>GoldTANAKA Electronics (Malaysia) SDN. BHD.</v>
      </c>
      <c r="L196" s="255"/>
    </row>
    <row r="197" spans="1:12" ht="10.5" customHeight="1">
      <c r="A197" s="255" t="s">
        <v>2323</v>
      </c>
      <c r="B197" s="255" t="s">
        <v>4718</v>
      </c>
      <c r="C197" s="255" t="s">
        <v>2457</v>
      </c>
      <c r="D197" s="255" t="s">
        <v>2249</v>
      </c>
      <c r="E197" s="255" t="s">
        <v>1322</v>
      </c>
      <c r="F197" s="255" t="s">
        <v>3125</v>
      </c>
      <c r="G197" s="255"/>
      <c r="H197" s="255" t="s">
        <v>3299</v>
      </c>
      <c r="I197" s="255" t="s">
        <v>3300</v>
      </c>
      <c r="J197" s="46" t="str">
        <f t="shared" ref="J197:J260" si="6">A197&amp;B197</f>
        <v>GoldTanaka Electronics (Singapore) Pte. Ltd.</v>
      </c>
      <c r="K197" s="46" t="str">
        <f t="shared" ref="K197:K260" si="7">A197&amp;B197</f>
        <v>GoldTanaka Electronics (Singapore) Pte. Ltd.</v>
      </c>
      <c r="L197" s="255"/>
    </row>
    <row r="198" spans="1:12" ht="10.5" customHeight="1">
      <c r="A198" s="255" t="s">
        <v>2323</v>
      </c>
      <c r="B198" s="255" t="s">
        <v>3301</v>
      </c>
      <c r="C198" s="255" t="s">
        <v>2457</v>
      </c>
      <c r="D198" s="255" t="s">
        <v>2249</v>
      </c>
      <c r="E198" s="255" t="s">
        <v>1322</v>
      </c>
      <c r="F198" s="255" t="s">
        <v>3125</v>
      </c>
      <c r="G198" s="255"/>
      <c r="H198" s="255" t="s">
        <v>3299</v>
      </c>
      <c r="I198" s="255" t="s">
        <v>3300</v>
      </c>
      <c r="J198" s="46" t="str">
        <f t="shared" si="6"/>
        <v>GoldTanaka Kikinzoku International</v>
      </c>
      <c r="K198" s="46" t="str">
        <f t="shared" si="7"/>
        <v>GoldTanaka Kikinzoku International</v>
      </c>
      <c r="L198" s="255"/>
    </row>
    <row r="199" spans="1:12" ht="10.5" customHeight="1">
      <c r="A199" s="255" t="s">
        <v>2323</v>
      </c>
      <c r="B199" s="255" t="s">
        <v>4719</v>
      </c>
      <c r="C199" s="255" t="s">
        <v>2457</v>
      </c>
      <c r="D199" s="255" t="s">
        <v>2249</v>
      </c>
      <c r="E199" s="255" t="s">
        <v>1322</v>
      </c>
      <c r="F199" s="255" t="s">
        <v>3125</v>
      </c>
      <c r="G199" s="255"/>
      <c r="H199" s="255" t="s">
        <v>3299</v>
      </c>
      <c r="I199" s="255" t="s">
        <v>3300</v>
      </c>
      <c r="J199" s="46" t="str">
        <f t="shared" si="6"/>
        <v>GoldTanaka Kikinzoku Kogyo K.K</v>
      </c>
      <c r="K199" s="46" t="str">
        <f t="shared" si="7"/>
        <v>GoldTanaka Kikinzoku Kogyo K.K</v>
      </c>
      <c r="L199" s="255"/>
    </row>
    <row r="200" spans="1:12" ht="10.5" customHeight="1">
      <c r="A200" s="255" t="s">
        <v>2323</v>
      </c>
      <c r="B200" s="255" t="s">
        <v>2457</v>
      </c>
      <c r="C200" s="255" t="s">
        <v>2457</v>
      </c>
      <c r="D200" s="255" t="s">
        <v>2249</v>
      </c>
      <c r="E200" s="255" t="s">
        <v>1322</v>
      </c>
      <c r="F200" s="255" t="s">
        <v>3125</v>
      </c>
      <c r="G200" s="255"/>
      <c r="H200" s="255" t="s">
        <v>3299</v>
      </c>
      <c r="I200" s="255" t="s">
        <v>3300</v>
      </c>
      <c r="J200" s="46" t="str">
        <f t="shared" si="6"/>
        <v>GoldTanaka Kikinzoku Kogyo K.K.</v>
      </c>
      <c r="K200" s="46" t="str">
        <f t="shared" si="7"/>
        <v>GoldTanaka Kikinzoku Kogyo K.K.</v>
      </c>
      <c r="L200" s="255"/>
    </row>
    <row r="201" spans="1:12" ht="10.5" customHeight="1">
      <c r="A201" s="255" t="s">
        <v>2323</v>
      </c>
      <c r="B201" s="255" t="s">
        <v>3302</v>
      </c>
      <c r="C201" s="255" t="s">
        <v>2457</v>
      </c>
      <c r="D201" s="255" t="s">
        <v>2249</v>
      </c>
      <c r="E201" s="255" t="s">
        <v>1322</v>
      </c>
      <c r="F201" s="255" t="s">
        <v>3125</v>
      </c>
      <c r="G201" s="255"/>
      <c r="H201" s="255" t="s">
        <v>3299</v>
      </c>
      <c r="I201" s="255" t="s">
        <v>3300</v>
      </c>
      <c r="J201" s="46" t="str">
        <f t="shared" si="6"/>
        <v>GoldTanaka Precious Metals</v>
      </c>
      <c r="K201" s="46" t="str">
        <f t="shared" si="7"/>
        <v>GoldTanaka Precious Metals</v>
      </c>
      <c r="L201" s="255"/>
    </row>
    <row r="202" spans="1:12" ht="10.5" customHeight="1">
      <c r="A202" s="255" t="s">
        <v>2323</v>
      </c>
      <c r="B202" s="255" t="s">
        <v>1192</v>
      </c>
      <c r="C202" s="255" t="s">
        <v>4293</v>
      </c>
      <c r="D202" s="255" t="s">
        <v>2181</v>
      </c>
      <c r="E202" s="255" t="s">
        <v>1323</v>
      </c>
      <c r="F202" s="255" t="s">
        <v>3125</v>
      </c>
      <c r="G202" s="255"/>
      <c r="H202" s="255" t="s">
        <v>3290</v>
      </c>
      <c r="I202" s="255" t="s">
        <v>3291</v>
      </c>
      <c r="J202" s="46" t="str">
        <f t="shared" si="6"/>
        <v>GoldThe Great Wall Gold and Silver Refinery of China</v>
      </c>
      <c r="K202" s="46" t="str">
        <f t="shared" si="7"/>
        <v>GoldThe Great Wall Gold and Silver Refinery of China</v>
      </c>
      <c r="L202" s="255"/>
    </row>
    <row r="203" spans="1:12" ht="10.5" customHeight="1">
      <c r="A203" s="255" t="s">
        <v>2323</v>
      </c>
      <c r="B203" s="255" t="s">
        <v>1934</v>
      </c>
      <c r="C203" s="255" t="s">
        <v>2322</v>
      </c>
      <c r="D203" s="255" t="s">
        <v>2154</v>
      </c>
      <c r="E203" s="255" t="s">
        <v>1332</v>
      </c>
      <c r="F203" s="255" t="s">
        <v>3125</v>
      </c>
      <c r="G203" s="255"/>
      <c r="H203" s="255" t="s">
        <v>3318</v>
      </c>
      <c r="I203" s="255" t="s">
        <v>3319</v>
      </c>
      <c r="J203" s="46" t="str">
        <f t="shared" si="6"/>
        <v>GoldThe Perth Mint</v>
      </c>
      <c r="K203" s="46" t="str">
        <f t="shared" si="7"/>
        <v>GoldThe Perth Mint</v>
      </c>
      <c r="L203" s="255"/>
    </row>
    <row r="204" spans="1:12" ht="10.5" customHeight="1">
      <c r="A204" s="255" t="s">
        <v>2323</v>
      </c>
      <c r="B204" s="255" t="s">
        <v>4177</v>
      </c>
      <c r="C204" s="255" t="s">
        <v>4177</v>
      </c>
      <c r="D204" s="255" t="s">
        <v>2181</v>
      </c>
      <c r="E204" s="255" t="s">
        <v>1324</v>
      </c>
      <c r="F204" s="255" t="s">
        <v>3125</v>
      </c>
      <c r="G204" s="255"/>
      <c r="H204" s="255" t="s">
        <v>3286</v>
      </c>
      <c r="I204" s="255" t="s">
        <v>3263</v>
      </c>
      <c r="J204" s="46" t="str">
        <f t="shared" si="6"/>
        <v>GoldThe Refinery of Shandong Gold Mining Co., Ltd.</v>
      </c>
      <c r="K204" s="46" t="str">
        <f t="shared" si="7"/>
        <v>GoldThe Refinery of Shandong Gold Mining Co., Ltd.</v>
      </c>
      <c r="L204" s="255"/>
    </row>
    <row r="205" spans="1:12" ht="10.5" customHeight="1">
      <c r="A205" s="255" t="s">
        <v>2323</v>
      </c>
      <c r="B205" s="255" t="s">
        <v>4178</v>
      </c>
      <c r="C205" s="255" t="s">
        <v>4178</v>
      </c>
      <c r="D205" s="255" t="s">
        <v>2249</v>
      </c>
      <c r="E205" s="255" t="s">
        <v>1325</v>
      </c>
      <c r="F205" s="255" t="s">
        <v>3125</v>
      </c>
      <c r="G205" s="255"/>
      <c r="H205" s="255" t="s">
        <v>3305</v>
      </c>
      <c r="I205" s="255" t="s">
        <v>3179</v>
      </c>
      <c r="J205" s="46" t="str">
        <f t="shared" si="6"/>
        <v>GoldTokuriki Honten Co., Ltd.</v>
      </c>
      <c r="K205" s="46" t="str">
        <f t="shared" si="7"/>
        <v>GoldTokuriki Honten Co., Ltd.</v>
      </c>
      <c r="L205" s="255"/>
    </row>
    <row r="206" spans="1:12" ht="10.5" customHeight="1">
      <c r="A206" s="255" t="s">
        <v>2323</v>
      </c>
      <c r="B206" s="255" t="s">
        <v>4251</v>
      </c>
      <c r="C206" s="255" t="s">
        <v>4251</v>
      </c>
      <c r="D206" s="255" t="s">
        <v>2181</v>
      </c>
      <c r="E206" s="255" t="s">
        <v>1326</v>
      </c>
      <c r="F206" s="255" t="s">
        <v>3125</v>
      </c>
      <c r="G206" s="255"/>
      <c r="H206" s="255" t="s">
        <v>3306</v>
      </c>
      <c r="I206" s="255" t="s">
        <v>3307</v>
      </c>
      <c r="J206" s="46" t="str">
        <f t="shared" si="6"/>
        <v>GoldTongling Nonferrous Metals Group Co., Ltd.</v>
      </c>
      <c r="K206" s="46" t="str">
        <f t="shared" si="7"/>
        <v>GoldTongling Nonferrous Metals Group Co., Ltd.</v>
      </c>
      <c r="L206" s="255"/>
    </row>
    <row r="207" spans="1:12" ht="10.5" customHeight="1">
      <c r="A207" s="255" t="s">
        <v>2323</v>
      </c>
      <c r="B207" s="255" t="s">
        <v>3309</v>
      </c>
      <c r="C207" s="255" t="s">
        <v>4251</v>
      </c>
      <c r="D207" s="255" t="s">
        <v>2181</v>
      </c>
      <c r="E207" s="255" t="s">
        <v>1326</v>
      </c>
      <c r="F207" s="255" t="s">
        <v>3125</v>
      </c>
      <c r="G207" s="255"/>
      <c r="H207" s="255" t="s">
        <v>3306</v>
      </c>
      <c r="I207" s="255" t="s">
        <v>3307</v>
      </c>
      <c r="J207" s="46" t="str">
        <f t="shared" si="6"/>
        <v>GoldTongLing Nonferrous Metals Group Holdings Co., Ltd.</v>
      </c>
      <c r="K207" s="46" t="str">
        <f t="shared" si="7"/>
        <v>GoldTongLing Nonferrous Metals Group Holdings Co., Ltd.</v>
      </c>
      <c r="L207" s="255"/>
    </row>
    <row r="208" spans="1:12" ht="10.5" customHeight="1">
      <c r="A208" s="255" t="s">
        <v>2323</v>
      </c>
      <c r="B208" s="255" t="s">
        <v>4348</v>
      </c>
      <c r="C208" s="255" t="s">
        <v>4348</v>
      </c>
      <c r="D208" s="255" t="s">
        <v>2158</v>
      </c>
      <c r="E208" s="255" t="s">
        <v>4349</v>
      </c>
      <c r="F208" s="255" t="s">
        <v>3125</v>
      </c>
      <c r="G208" s="255"/>
      <c r="H208" s="255" t="s">
        <v>3315</v>
      </c>
      <c r="I208" s="255" t="s">
        <v>3315</v>
      </c>
      <c r="J208" s="46" t="str">
        <f t="shared" si="6"/>
        <v>GoldTony Goetz NV</v>
      </c>
      <c r="K208" s="46" t="str">
        <f t="shared" si="7"/>
        <v>GoldTony Goetz NV</v>
      </c>
      <c r="L208" s="255"/>
    </row>
    <row r="209" spans="1:12" ht="10.5" customHeight="1">
      <c r="A209" s="255" t="s">
        <v>2323</v>
      </c>
      <c r="B209" s="255" t="s">
        <v>4720</v>
      </c>
      <c r="C209" s="255" t="s">
        <v>4720</v>
      </c>
      <c r="D209" s="255" t="s">
        <v>2250</v>
      </c>
      <c r="E209" s="255" t="s">
        <v>4721</v>
      </c>
      <c r="F209" s="255" t="s">
        <v>3125</v>
      </c>
      <c r="G209" s="256"/>
      <c r="H209" s="255" t="s">
        <v>4722</v>
      </c>
      <c r="I209" s="255" t="s">
        <v>4723</v>
      </c>
      <c r="J209" s="46" t="str">
        <f t="shared" si="6"/>
        <v>GoldTOO Tau-Ken-Altyn</v>
      </c>
      <c r="K209" s="46" t="str">
        <f t="shared" si="7"/>
        <v>GoldTOO Tau-Ken-Altyn</v>
      </c>
      <c r="L209" s="255"/>
    </row>
    <row r="210" spans="1:12" ht="10.5" customHeight="1">
      <c r="A210" s="255" t="s">
        <v>2323</v>
      </c>
      <c r="B210" s="255" t="s">
        <v>1170</v>
      </c>
      <c r="C210" s="255" t="s">
        <v>1170</v>
      </c>
      <c r="D210" s="255" t="s">
        <v>2256</v>
      </c>
      <c r="E210" s="255" t="s">
        <v>1327</v>
      </c>
      <c r="F210" s="255" t="s">
        <v>3125</v>
      </c>
      <c r="G210" s="255"/>
      <c r="H210" s="255" t="s">
        <v>3310</v>
      </c>
      <c r="I210" s="255" t="s">
        <v>3311</v>
      </c>
      <c r="J210" s="46" t="str">
        <f t="shared" si="6"/>
        <v>GoldTorecom</v>
      </c>
      <c r="K210" s="46" t="str">
        <f t="shared" si="7"/>
        <v>GoldTorecom</v>
      </c>
      <c r="L210" s="255"/>
    </row>
    <row r="211" spans="1:12" ht="10.5" customHeight="1">
      <c r="A211" s="255" t="s">
        <v>2323</v>
      </c>
      <c r="B211" s="255" t="s">
        <v>3298</v>
      </c>
      <c r="C211" s="255" t="s">
        <v>77</v>
      </c>
      <c r="D211" s="255" t="s">
        <v>2249</v>
      </c>
      <c r="E211" s="255" t="s">
        <v>1321</v>
      </c>
      <c r="F211" s="255" t="s">
        <v>3125</v>
      </c>
      <c r="G211" s="255"/>
      <c r="H211" s="255" t="s">
        <v>3297</v>
      </c>
      <c r="I211" s="255" t="s">
        <v>4284</v>
      </c>
      <c r="J211" s="46" t="str">
        <f t="shared" si="6"/>
        <v>GoldToyo Smelter &amp; Refinery</v>
      </c>
      <c r="K211" s="46" t="str">
        <f t="shared" si="7"/>
        <v>GoldToyo Smelter &amp; Refinery</v>
      </c>
      <c r="L211" s="255"/>
    </row>
    <row r="212" spans="1:12" ht="10.5" customHeight="1">
      <c r="A212" s="255" t="s">
        <v>2323</v>
      </c>
      <c r="B212" s="255" t="s">
        <v>4179</v>
      </c>
      <c r="C212" s="255" t="s">
        <v>4179</v>
      </c>
      <c r="D212" s="255" t="s">
        <v>2170</v>
      </c>
      <c r="E212" s="255" t="s">
        <v>1328</v>
      </c>
      <c r="F212" s="255" t="s">
        <v>3125</v>
      </c>
      <c r="G212" s="255"/>
      <c r="H212" s="255" t="s">
        <v>3312</v>
      </c>
      <c r="I212" s="255" t="s">
        <v>3313</v>
      </c>
      <c r="J212" s="46" t="str">
        <f t="shared" si="6"/>
        <v>GoldUmicore Brasil Ltda.</v>
      </c>
      <c r="K212" s="46" t="str">
        <f t="shared" si="7"/>
        <v>GoldUmicore Brasil Ltda.</v>
      </c>
      <c r="L212" s="255"/>
    </row>
    <row r="213" spans="1:12" ht="10.5" customHeight="1">
      <c r="A213" s="255" t="s">
        <v>2323</v>
      </c>
      <c r="B213" s="255" t="s">
        <v>207</v>
      </c>
      <c r="C213" s="255" t="s">
        <v>207</v>
      </c>
      <c r="D213" s="255" t="s">
        <v>1743</v>
      </c>
      <c r="E213" s="255" t="s">
        <v>208</v>
      </c>
      <c r="F213" s="255" t="s">
        <v>3125</v>
      </c>
      <c r="G213" s="255"/>
      <c r="H213" s="255" t="s">
        <v>3337</v>
      </c>
      <c r="I213" s="255" t="s">
        <v>3338</v>
      </c>
      <c r="J213" s="46" t="str">
        <f t="shared" si="6"/>
        <v>GoldUmicore Precious Metals Thailand</v>
      </c>
      <c r="K213" s="46" t="str">
        <f t="shared" si="7"/>
        <v>GoldUmicore Precious Metals Thailand</v>
      </c>
      <c r="L213" s="255"/>
    </row>
    <row r="214" spans="1:12" ht="10.5" customHeight="1">
      <c r="A214" s="255" t="s">
        <v>2323</v>
      </c>
      <c r="B214" s="255" t="s">
        <v>4724</v>
      </c>
      <c r="C214" s="255" t="s">
        <v>4724</v>
      </c>
      <c r="D214" s="255" t="s">
        <v>2158</v>
      </c>
      <c r="E214" s="255" t="s">
        <v>1329</v>
      </c>
      <c r="F214" s="255" t="s">
        <v>3125</v>
      </c>
      <c r="G214" s="255"/>
      <c r="H214" s="255" t="s">
        <v>3314</v>
      </c>
      <c r="I214" s="255" t="s">
        <v>3315</v>
      </c>
      <c r="J214" s="46" t="str">
        <f t="shared" si="6"/>
        <v>GoldUmicore S.A. Business Unit Precious Metals Refining</v>
      </c>
      <c r="K214" s="46" t="str">
        <f t="shared" si="7"/>
        <v>GoldUmicore S.A. Business Unit Precious Metals Refining</v>
      </c>
      <c r="L214" s="255"/>
    </row>
    <row r="215" spans="1:12" ht="10.5" customHeight="1">
      <c r="A215" s="255" t="s">
        <v>2323</v>
      </c>
      <c r="B215" s="255" t="s">
        <v>1470</v>
      </c>
      <c r="C215" s="255" t="s">
        <v>1470</v>
      </c>
      <c r="D215" s="255" t="s">
        <v>1759</v>
      </c>
      <c r="E215" s="255" t="s">
        <v>1330</v>
      </c>
      <c r="F215" s="255" t="s">
        <v>3125</v>
      </c>
      <c r="G215" s="255"/>
      <c r="H215" s="255" t="s">
        <v>3316</v>
      </c>
      <c r="I215" s="255" t="s">
        <v>3230</v>
      </c>
      <c r="J215" s="46" t="str">
        <f t="shared" si="6"/>
        <v>GoldUnited Precious Metal Refining, Inc.</v>
      </c>
      <c r="K215" s="46" t="str">
        <f t="shared" si="7"/>
        <v>GoldUnited Precious Metal Refining, Inc.</v>
      </c>
      <c r="L215" s="255"/>
    </row>
    <row r="216" spans="1:12" ht="10.5" customHeight="1">
      <c r="A216" s="255" t="s">
        <v>2323</v>
      </c>
      <c r="B216" s="255" t="s">
        <v>4725</v>
      </c>
      <c r="C216" s="255" t="s">
        <v>4725</v>
      </c>
      <c r="D216" s="255" t="s">
        <v>1774</v>
      </c>
      <c r="E216" s="255" t="s">
        <v>4726</v>
      </c>
      <c r="F216" s="255" t="s">
        <v>3125</v>
      </c>
      <c r="G216" s="255"/>
      <c r="H216" s="255" t="s">
        <v>4727</v>
      </c>
      <c r="I216" s="255" t="s">
        <v>4768</v>
      </c>
      <c r="J216" s="46" t="str">
        <f t="shared" si="6"/>
        <v>GoldUniversal Precious Metals Refining Zambia</v>
      </c>
      <c r="K216" s="46" t="str">
        <f t="shared" si="7"/>
        <v>GoldUniversal Precious Metals Refining Zambia</v>
      </c>
      <c r="L216" s="255"/>
    </row>
    <row r="217" spans="1:12" ht="10.5" customHeight="1">
      <c r="A217" s="255" t="s">
        <v>2323</v>
      </c>
      <c r="B217" s="255" t="s">
        <v>4728</v>
      </c>
      <c r="C217" s="255" t="s">
        <v>4728</v>
      </c>
      <c r="D217" s="255" t="s">
        <v>2179</v>
      </c>
      <c r="E217" s="255" t="s">
        <v>1331</v>
      </c>
      <c r="F217" s="255" t="s">
        <v>3125</v>
      </c>
      <c r="G217" s="255"/>
      <c r="H217" s="255" t="s">
        <v>3317</v>
      </c>
      <c r="I217" s="255" t="s">
        <v>3138</v>
      </c>
      <c r="J217" s="46" t="str">
        <f t="shared" si="6"/>
        <v>GoldValcambi S.A.</v>
      </c>
      <c r="K217" s="46" t="str">
        <f t="shared" si="7"/>
        <v>GoldValcambi S.A.</v>
      </c>
      <c r="L217" s="255"/>
    </row>
    <row r="218" spans="1:12" ht="10.5" customHeight="1">
      <c r="A218" s="255" t="s">
        <v>2323</v>
      </c>
      <c r="B218" s="255" t="s">
        <v>2322</v>
      </c>
      <c r="C218" s="255" t="s">
        <v>2322</v>
      </c>
      <c r="D218" s="255" t="s">
        <v>2154</v>
      </c>
      <c r="E218" s="255" t="s">
        <v>1332</v>
      </c>
      <c r="F218" s="255" t="s">
        <v>3125</v>
      </c>
      <c r="G218" s="255"/>
      <c r="H218" s="255" t="s">
        <v>3318</v>
      </c>
      <c r="I218" s="255" t="s">
        <v>3319</v>
      </c>
      <c r="J218" s="46" t="str">
        <f t="shared" si="6"/>
        <v>GoldWestern Australian Mint trading as The Perth Mint</v>
      </c>
      <c r="K218" s="46" t="str">
        <f t="shared" si="7"/>
        <v>GoldWestern Australian Mint trading as The Perth Mint</v>
      </c>
      <c r="L218" s="255"/>
    </row>
    <row r="219" spans="1:12" ht="10.5" customHeight="1">
      <c r="A219" s="255" t="s">
        <v>2323</v>
      </c>
      <c r="B219" s="255" t="s">
        <v>4271</v>
      </c>
      <c r="C219" s="255" t="s">
        <v>4271</v>
      </c>
      <c r="D219" s="255" t="s">
        <v>2195</v>
      </c>
      <c r="E219" s="255" t="s">
        <v>4274</v>
      </c>
      <c r="F219" s="255" t="s">
        <v>3125</v>
      </c>
      <c r="G219" s="255"/>
      <c r="H219" s="255" t="s">
        <v>3130</v>
      </c>
      <c r="I219" s="255" t="s">
        <v>3131</v>
      </c>
      <c r="J219" s="46" t="str">
        <f t="shared" si="6"/>
        <v>GoldWIELAND Edelmetalle GmbH</v>
      </c>
      <c r="K219" s="46" t="str">
        <f t="shared" si="7"/>
        <v>GoldWIELAND Edelmetalle GmbH</v>
      </c>
      <c r="L219" s="255"/>
    </row>
    <row r="220" spans="1:12" ht="10.5" customHeight="1">
      <c r="A220" s="255" t="s">
        <v>2323</v>
      </c>
      <c r="B220" s="255" t="s">
        <v>45</v>
      </c>
      <c r="C220" s="255" t="s">
        <v>1792</v>
      </c>
      <c r="D220" s="255" t="s">
        <v>1759</v>
      </c>
      <c r="E220" s="255" t="s">
        <v>1289</v>
      </c>
      <c r="F220" s="255" t="s">
        <v>3125</v>
      </c>
      <c r="G220" s="255"/>
      <c r="H220" s="255" t="s">
        <v>3229</v>
      </c>
      <c r="I220" s="255" t="s">
        <v>3230</v>
      </c>
      <c r="J220" s="46" t="str">
        <f t="shared" si="6"/>
        <v>GoldWilliams Advanced Materials</v>
      </c>
      <c r="K220" s="46" t="str">
        <f t="shared" si="7"/>
        <v>GoldWilliams Advanced Materials</v>
      </c>
      <c r="L220" s="255"/>
    </row>
    <row r="221" spans="1:12" ht="10.5" customHeight="1">
      <c r="A221" s="255" t="s">
        <v>2323</v>
      </c>
      <c r="B221" s="255" t="s">
        <v>3157</v>
      </c>
      <c r="C221" s="255" t="s">
        <v>4323</v>
      </c>
      <c r="D221" s="255" t="s">
        <v>2177</v>
      </c>
      <c r="E221" s="255" t="s">
        <v>1248</v>
      </c>
      <c r="F221" s="255" t="s">
        <v>3125</v>
      </c>
      <c r="G221" s="255"/>
      <c r="H221" s="255" t="s">
        <v>3154</v>
      </c>
      <c r="I221" s="255" t="s">
        <v>3155</v>
      </c>
      <c r="J221" s="46" t="str">
        <f t="shared" si="6"/>
        <v>GoldXstrata</v>
      </c>
      <c r="K221" s="46" t="str">
        <f t="shared" si="7"/>
        <v>GoldXstrata</v>
      </c>
      <c r="L221" s="255"/>
    </row>
    <row r="222" spans="1:12" ht="10.5" customHeight="1">
      <c r="A222" s="255" t="s">
        <v>2323</v>
      </c>
      <c r="B222" s="255" t="s">
        <v>4181</v>
      </c>
      <c r="C222" s="255" t="s">
        <v>4181</v>
      </c>
      <c r="D222" s="255" t="s">
        <v>2249</v>
      </c>
      <c r="E222" s="255" t="s">
        <v>1333</v>
      </c>
      <c r="F222" s="255" t="s">
        <v>3125</v>
      </c>
      <c r="G222" s="255"/>
      <c r="H222" s="255" t="s">
        <v>3201</v>
      </c>
      <c r="I222" s="255" t="s">
        <v>3202</v>
      </c>
      <c r="J222" s="46" t="str">
        <f t="shared" si="6"/>
        <v>GoldYamamoto Precious Metal Co., Ltd.</v>
      </c>
      <c r="K222" s="46" t="str">
        <f t="shared" si="7"/>
        <v>GoldYamamoto Precious Metal Co., Ltd.</v>
      </c>
      <c r="L222" s="255"/>
    </row>
    <row r="223" spans="1:12" ht="10.5" customHeight="1">
      <c r="A223" s="255" t="s">
        <v>2323</v>
      </c>
      <c r="B223" s="255" t="s">
        <v>3324</v>
      </c>
      <c r="C223" s="255" t="s">
        <v>4181</v>
      </c>
      <c r="D223" s="255" t="s">
        <v>2249</v>
      </c>
      <c r="E223" s="255" t="s">
        <v>1333</v>
      </c>
      <c r="F223" s="255" t="s">
        <v>3125</v>
      </c>
      <c r="G223" s="255"/>
      <c r="H223" s="255" t="s">
        <v>3201</v>
      </c>
      <c r="I223" s="255" t="s">
        <v>3202</v>
      </c>
      <c r="J223" s="46" t="str">
        <f t="shared" si="6"/>
        <v>GoldYamamoto Precision Metals</v>
      </c>
      <c r="K223" s="46" t="str">
        <f t="shared" si="7"/>
        <v>GoldYamamoto Precision Metals</v>
      </c>
      <c r="L223" s="255"/>
    </row>
    <row r="224" spans="1:12" ht="10.5" customHeight="1">
      <c r="A224" s="255" t="s">
        <v>2323</v>
      </c>
      <c r="B224" s="255" t="s">
        <v>3187</v>
      </c>
      <c r="C224" s="255" t="s">
        <v>3183</v>
      </c>
      <c r="D224" s="255" t="s">
        <v>2181</v>
      </c>
      <c r="E224" s="255" t="s">
        <v>3184</v>
      </c>
      <c r="F224" s="255" t="s">
        <v>3125</v>
      </c>
      <c r="G224" s="255"/>
      <c r="H224" s="255" t="s">
        <v>3185</v>
      </c>
      <c r="I224" s="255" t="s">
        <v>3264</v>
      </c>
      <c r="J224" s="46" t="str">
        <f t="shared" si="6"/>
        <v>GoldYantai NUS Safina tech environmental Refinery Co. Ltd.</v>
      </c>
      <c r="K224" s="46" t="str">
        <f t="shared" si="7"/>
        <v>GoldYantai NUS Safina tech environmental Refinery Co. Ltd.</v>
      </c>
      <c r="L224" s="255"/>
    </row>
    <row r="225" spans="1:12" ht="10.5" customHeight="1">
      <c r="A225" s="255" t="s">
        <v>2323</v>
      </c>
      <c r="B225" s="255" t="s">
        <v>4182</v>
      </c>
      <c r="C225" s="255" t="s">
        <v>4182</v>
      </c>
      <c r="D225" s="255" t="s">
        <v>2249</v>
      </c>
      <c r="E225" s="255" t="s">
        <v>1334</v>
      </c>
      <c r="F225" s="255" t="s">
        <v>3125</v>
      </c>
      <c r="G225" s="255"/>
      <c r="H225" s="255" t="s">
        <v>3325</v>
      </c>
      <c r="I225" s="255" t="s">
        <v>3300</v>
      </c>
      <c r="J225" s="46" t="str">
        <f t="shared" si="6"/>
        <v>GoldYokohama Metal Co., Ltd.</v>
      </c>
      <c r="K225" s="46" t="str">
        <f t="shared" si="7"/>
        <v>GoldYokohama Metal Co., Ltd.</v>
      </c>
      <c r="L225" s="255"/>
    </row>
    <row r="226" spans="1:12" ht="10.5" customHeight="1">
      <c r="A226" s="255" t="s">
        <v>2323</v>
      </c>
      <c r="B226" s="255" t="s">
        <v>4148</v>
      </c>
      <c r="C226" s="255" t="s">
        <v>4148</v>
      </c>
      <c r="D226" s="255" t="s">
        <v>2181</v>
      </c>
      <c r="E226" s="255" t="s">
        <v>1335</v>
      </c>
      <c r="F226" s="255" t="s">
        <v>3125</v>
      </c>
      <c r="G226" s="255"/>
      <c r="H226" s="255" t="s">
        <v>3160</v>
      </c>
      <c r="I226" s="255" t="s">
        <v>3161</v>
      </c>
      <c r="J226" s="46" t="str">
        <f t="shared" si="6"/>
        <v>GoldYunnan Copper Industry Co., Ltd.</v>
      </c>
      <c r="K226" s="46" t="str">
        <f t="shared" si="7"/>
        <v>GoldYunnan Copper Industry Co., Ltd.</v>
      </c>
      <c r="L226" s="255"/>
    </row>
    <row r="227" spans="1:12" ht="10.5" customHeight="1">
      <c r="A227" s="255" t="s">
        <v>2323</v>
      </c>
      <c r="B227" s="255" t="s">
        <v>46</v>
      </c>
      <c r="C227" s="255" t="s">
        <v>4174</v>
      </c>
      <c r="D227" s="255" t="s">
        <v>2181</v>
      </c>
      <c r="E227" s="255" t="s">
        <v>1316</v>
      </c>
      <c r="F227" s="255" t="s">
        <v>3125</v>
      </c>
      <c r="G227" s="255"/>
      <c r="H227" s="255" t="s">
        <v>3185</v>
      </c>
      <c r="I227" s="255" t="s">
        <v>3264</v>
      </c>
      <c r="J227" s="46" t="str">
        <f t="shared" si="6"/>
        <v>GoldZhao Jin Mining Industry Co Ltd</v>
      </c>
      <c r="K227" s="46" t="str">
        <f t="shared" si="7"/>
        <v>GoldZhao Jin Mining Industry Co Ltd</v>
      </c>
      <c r="L227" s="255"/>
    </row>
    <row r="228" spans="1:12" ht="10.5" customHeight="1">
      <c r="A228" s="255" t="s">
        <v>2323</v>
      </c>
      <c r="B228" s="255" t="s">
        <v>47</v>
      </c>
      <c r="C228" s="255" t="s">
        <v>4174</v>
      </c>
      <c r="D228" s="255" t="s">
        <v>2181</v>
      </c>
      <c r="E228" s="255" t="s">
        <v>1316</v>
      </c>
      <c r="F228" s="255" t="s">
        <v>3125</v>
      </c>
      <c r="G228" s="255"/>
      <c r="H228" s="255" t="s">
        <v>3185</v>
      </c>
      <c r="I228" s="255" t="s">
        <v>3264</v>
      </c>
      <c r="J228" s="46" t="str">
        <f t="shared" si="6"/>
        <v>GoldZhao Yuan Gold Mine</v>
      </c>
      <c r="K228" s="46" t="str">
        <f t="shared" si="7"/>
        <v>GoldZhao Yuan Gold Mine</v>
      </c>
      <c r="L228" s="255"/>
    </row>
    <row r="229" spans="1:12" ht="10.5" customHeight="1">
      <c r="A229" s="255" t="s">
        <v>2323</v>
      </c>
      <c r="B229" s="255" t="s">
        <v>3328</v>
      </c>
      <c r="C229" s="255" t="s">
        <v>4174</v>
      </c>
      <c r="D229" s="255" t="s">
        <v>2181</v>
      </c>
      <c r="E229" s="255" t="s">
        <v>1316</v>
      </c>
      <c r="F229" s="255" t="s">
        <v>3125</v>
      </c>
      <c r="G229" s="255"/>
      <c r="H229" s="255" t="s">
        <v>3185</v>
      </c>
      <c r="I229" s="255" t="s">
        <v>3264</v>
      </c>
      <c r="J229" s="46" t="str">
        <f t="shared" si="6"/>
        <v>GoldZhao Yuan Gold Smelter of ZhongJin</v>
      </c>
      <c r="K229" s="46" t="str">
        <f t="shared" si="7"/>
        <v>GoldZhao Yuan Gold Smelter of ZhongJin</v>
      </c>
      <c r="L229" s="255"/>
    </row>
    <row r="230" spans="1:12" ht="10.5" customHeight="1">
      <c r="A230" s="255" t="s">
        <v>2323</v>
      </c>
      <c r="B230" s="255" t="s">
        <v>48</v>
      </c>
      <c r="C230" s="255" t="s">
        <v>4174</v>
      </c>
      <c r="D230" s="255" t="s">
        <v>2181</v>
      </c>
      <c r="E230" s="255" t="s">
        <v>1316</v>
      </c>
      <c r="F230" s="255" t="s">
        <v>3125</v>
      </c>
      <c r="G230" s="255"/>
      <c r="H230" s="255" t="s">
        <v>3185</v>
      </c>
      <c r="I230" s="255" t="s">
        <v>3264</v>
      </c>
      <c r="J230" s="46" t="str">
        <f t="shared" si="6"/>
        <v>GoldZhao Yuan Jin Kuang</v>
      </c>
      <c r="K230" s="46" t="str">
        <f t="shared" si="7"/>
        <v>GoldZhao Yuan Jin Kuang</v>
      </c>
      <c r="L230" s="255"/>
    </row>
    <row r="231" spans="1:12" ht="10.5" customHeight="1">
      <c r="A231" s="255" t="s">
        <v>2323</v>
      </c>
      <c r="B231" s="255" t="s">
        <v>3289</v>
      </c>
      <c r="C231" s="255" t="s">
        <v>4174</v>
      </c>
      <c r="D231" s="255" t="s">
        <v>2181</v>
      </c>
      <c r="E231" s="255" t="s">
        <v>1316</v>
      </c>
      <c r="F231" s="255" t="s">
        <v>3125</v>
      </c>
      <c r="G231" s="255"/>
      <c r="H231" s="255" t="s">
        <v>3185</v>
      </c>
      <c r="I231" s="255" t="s">
        <v>3264</v>
      </c>
      <c r="J231" s="46" t="str">
        <f t="shared" si="6"/>
        <v>GoldZhaojin Mining Industry Co., Ltd.</v>
      </c>
      <c r="K231" s="46" t="str">
        <f t="shared" si="7"/>
        <v>GoldZhaojin Mining Industry Co., Ltd.</v>
      </c>
      <c r="L231" s="255"/>
    </row>
    <row r="232" spans="1:12" ht="10.5" customHeight="1">
      <c r="A232" s="255" t="s">
        <v>2323</v>
      </c>
      <c r="B232" s="255" t="s">
        <v>3329</v>
      </c>
      <c r="C232" s="255" t="s">
        <v>4174</v>
      </c>
      <c r="D232" s="255" t="s">
        <v>2181</v>
      </c>
      <c r="E232" s="255" t="s">
        <v>1316</v>
      </c>
      <c r="F232" s="255" t="s">
        <v>3125</v>
      </c>
      <c r="G232" s="255"/>
      <c r="H232" s="255" t="s">
        <v>3185</v>
      </c>
      <c r="I232" s="255" t="s">
        <v>3264</v>
      </c>
      <c r="J232" s="46" t="str">
        <f t="shared" si="6"/>
        <v>GoldZhaoyuan Gold Group</v>
      </c>
      <c r="K232" s="46" t="str">
        <f t="shared" si="7"/>
        <v>GoldZhaoyuan Gold Group</v>
      </c>
      <c r="L232" s="255"/>
    </row>
    <row r="233" spans="1:12" ht="10.5" customHeight="1">
      <c r="A233" s="255" t="s">
        <v>2323</v>
      </c>
      <c r="B233" s="255" t="s">
        <v>2458</v>
      </c>
      <c r="C233" s="255" t="s">
        <v>2575</v>
      </c>
      <c r="D233" s="255" t="s">
        <v>2181</v>
      </c>
      <c r="E233" s="255" t="s">
        <v>1336</v>
      </c>
      <c r="F233" s="255" t="s">
        <v>3125</v>
      </c>
      <c r="G233" s="255"/>
      <c r="H233" s="255" t="s">
        <v>3326</v>
      </c>
      <c r="I233" s="255" t="s">
        <v>3224</v>
      </c>
      <c r="J233" s="46" t="str">
        <f t="shared" si="6"/>
        <v>GoldZhongjin Gold Corporation Limited</v>
      </c>
      <c r="K233" s="46" t="str">
        <f t="shared" si="7"/>
        <v>GoldZhongjin Gold Corporation Limited</v>
      </c>
      <c r="L233" s="255"/>
    </row>
    <row r="234" spans="1:12" ht="10.5" customHeight="1">
      <c r="A234" s="255" t="s">
        <v>2323</v>
      </c>
      <c r="B234" s="255" t="s">
        <v>2575</v>
      </c>
      <c r="C234" s="255" t="s">
        <v>2575</v>
      </c>
      <c r="D234" s="255" t="s">
        <v>2181</v>
      </c>
      <c r="E234" s="255" t="s">
        <v>1336</v>
      </c>
      <c r="F234" s="255" t="s">
        <v>3125</v>
      </c>
      <c r="G234" s="255"/>
      <c r="H234" s="255" t="s">
        <v>3326</v>
      </c>
      <c r="I234" s="255" t="s">
        <v>3224</v>
      </c>
      <c r="J234" s="46" t="str">
        <f t="shared" si="6"/>
        <v>GoldZhongyuan Gold Smelter of Zhongjin Gold Corporation</v>
      </c>
      <c r="K234" s="46" t="str">
        <f t="shared" si="7"/>
        <v>GoldZhongyuan Gold Smelter of Zhongjin Gold Corporation</v>
      </c>
      <c r="L234" s="255"/>
    </row>
    <row r="235" spans="1:12" ht="10.5" customHeight="1">
      <c r="A235" s="255" t="s">
        <v>2323</v>
      </c>
      <c r="B235" s="255" t="s">
        <v>49</v>
      </c>
      <c r="C235" s="255" t="s">
        <v>4290</v>
      </c>
      <c r="D235" s="255" t="s">
        <v>2181</v>
      </c>
      <c r="E235" s="255" t="s">
        <v>1337</v>
      </c>
      <c r="F235" s="255" t="s">
        <v>3125</v>
      </c>
      <c r="G235" s="255"/>
      <c r="H235" s="255" t="s">
        <v>3331</v>
      </c>
      <c r="I235" s="255" t="s">
        <v>3332</v>
      </c>
      <c r="J235" s="46" t="str">
        <f t="shared" si="6"/>
        <v>GoldZijin Kuang Ye Refinery</v>
      </c>
      <c r="K235" s="46" t="str">
        <f t="shared" si="7"/>
        <v>GoldZijin Kuang Ye Refinery</v>
      </c>
      <c r="L235" s="255"/>
    </row>
    <row r="236" spans="1:12" ht="10.5" customHeight="1">
      <c r="A236" s="255" t="s">
        <v>2323</v>
      </c>
      <c r="B236" s="255" t="s">
        <v>4290</v>
      </c>
      <c r="C236" s="255" t="s">
        <v>4290</v>
      </c>
      <c r="D236" s="255" t="s">
        <v>2181</v>
      </c>
      <c r="E236" s="255" t="s">
        <v>1337</v>
      </c>
      <c r="F236" s="255" t="s">
        <v>3125</v>
      </c>
      <c r="G236" s="255"/>
      <c r="H236" s="255" t="s">
        <v>3331</v>
      </c>
      <c r="I236" s="255" t="s">
        <v>3332</v>
      </c>
      <c r="J236" s="46" t="str">
        <f t="shared" si="6"/>
        <v>GoldZijin Mining Group Co., Ltd. Gold Refinery</v>
      </c>
      <c r="K236" s="46" t="str">
        <f t="shared" si="7"/>
        <v>GoldZijin Mining Group Co., Ltd. Gold Refinery</v>
      </c>
      <c r="L236" s="255"/>
    </row>
    <row r="237" spans="1:12" ht="10.5" customHeight="1">
      <c r="A237" s="255" t="s">
        <v>2323</v>
      </c>
      <c r="B237" s="255" t="s">
        <v>3333</v>
      </c>
      <c r="C237" s="255" t="s">
        <v>4290</v>
      </c>
      <c r="D237" s="255" t="s">
        <v>2181</v>
      </c>
      <c r="E237" s="255" t="s">
        <v>1337</v>
      </c>
      <c r="F237" s="255" t="s">
        <v>3125</v>
      </c>
      <c r="G237" s="255"/>
      <c r="H237" s="255" t="s">
        <v>3331</v>
      </c>
      <c r="I237" s="255" t="s">
        <v>3332</v>
      </c>
      <c r="J237" s="46" t="str">
        <f t="shared" si="6"/>
        <v>GoldZijin Mining Industry Corporation</v>
      </c>
      <c r="K237" s="46" t="str">
        <f t="shared" si="7"/>
        <v>GoldZijin Mining Industry Corporation</v>
      </c>
      <c r="L237" s="255"/>
    </row>
    <row r="238" spans="1:12" ht="10.5" customHeight="1">
      <c r="A238" s="255" t="s">
        <v>2323</v>
      </c>
      <c r="B238" s="255" t="s">
        <v>3604</v>
      </c>
      <c r="C238" s="255"/>
      <c r="D238" s="255"/>
      <c r="E238" s="255"/>
      <c r="F238" s="255"/>
      <c r="G238" s="255"/>
      <c r="H238" s="255"/>
      <c r="I238" s="255"/>
      <c r="J238" s="46" t="str">
        <f t="shared" si="6"/>
        <v>GoldSmelter not listed</v>
      </c>
      <c r="K238" s="46" t="str">
        <f t="shared" si="7"/>
        <v>GoldSmelter not listed</v>
      </c>
      <c r="L238" s="255"/>
    </row>
    <row r="239" spans="1:12" ht="10.5" customHeight="1">
      <c r="A239" s="255" t="s">
        <v>2323</v>
      </c>
      <c r="B239" s="255" t="s">
        <v>2573</v>
      </c>
      <c r="C239" s="255" t="s">
        <v>926</v>
      </c>
      <c r="D239" s="255" t="s">
        <v>926</v>
      </c>
      <c r="E239" s="255"/>
      <c r="F239" s="255"/>
      <c r="G239" s="255"/>
      <c r="H239" s="255"/>
      <c r="I239" s="255"/>
      <c r="J239" s="46" t="str">
        <f t="shared" si="6"/>
        <v>GoldSmelter not yet identified</v>
      </c>
      <c r="K239" s="46" t="str">
        <f t="shared" si="7"/>
        <v>GoldSmelter not yet identified</v>
      </c>
      <c r="L239" s="255"/>
    </row>
    <row r="240" spans="1:12" ht="10.5" customHeight="1">
      <c r="A240" s="255" t="s">
        <v>2325</v>
      </c>
      <c r="B240" s="255" t="s">
        <v>3</v>
      </c>
      <c r="C240" s="255" t="s">
        <v>3</v>
      </c>
      <c r="D240" s="255" t="s">
        <v>2181</v>
      </c>
      <c r="E240" s="255" t="s">
        <v>1338</v>
      </c>
      <c r="F240" s="255" t="s">
        <v>3125</v>
      </c>
      <c r="G240" s="255"/>
      <c r="H240" s="255" t="s">
        <v>3194</v>
      </c>
      <c r="I240" s="255" t="s">
        <v>3186</v>
      </c>
      <c r="J240" s="46" t="str">
        <f t="shared" si="6"/>
        <v>TantalumChangsha South Tantalum Niobium Co., Ltd.</v>
      </c>
      <c r="K240" s="46" t="str">
        <f t="shared" si="7"/>
        <v>TantalumChangsha South Tantalum Niobium Co., Ltd.</v>
      </c>
      <c r="L240" s="255"/>
    </row>
    <row r="241" spans="1:12" ht="10.5" customHeight="1">
      <c r="A241" s="255" t="s">
        <v>2325</v>
      </c>
      <c r="B241" s="255" t="s">
        <v>3370</v>
      </c>
      <c r="C241" s="255" t="s">
        <v>3</v>
      </c>
      <c r="D241" s="255" t="s">
        <v>2181</v>
      </c>
      <c r="E241" s="255" t="s">
        <v>1338</v>
      </c>
      <c r="F241" s="255" t="s">
        <v>3125</v>
      </c>
      <c r="G241" s="255"/>
      <c r="H241" s="255" t="s">
        <v>3194</v>
      </c>
      <c r="I241" s="255" t="s">
        <v>3186</v>
      </c>
      <c r="J241" s="46" t="str">
        <f t="shared" si="6"/>
        <v>TantalumChangsha Southern</v>
      </c>
      <c r="K241" s="46" t="str">
        <f t="shared" si="7"/>
        <v>TantalumChangsha Southern</v>
      </c>
      <c r="L241" s="255"/>
    </row>
    <row r="242" spans="1:12" ht="10.5" customHeight="1">
      <c r="A242" s="255" t="s">
        <v>2325</v>
      </c>
      <c r="B242" s="255" t="s">
        <v>2374</v>
      </c>
      <c r="C242" s="255" t="s">
        <v>2374</v>
      </c>
      <c r="D242" s="255" t="s">
        <v>2181</v>
      </c>
      <c r="E242" s="255" t="s">
        <v>1339</v>
      </c>
      <c r="F242" s="255" t="s">
        <v>3125</v>
      </c>
      <c r="G242" s="255"/>
      <c r="H242" s="255" t="s">
        <v>3371</v>
      </c>
      <c r="I242" s="255" t="s">
        <v>3335</v>
      </c>
      <c r="J242" s="46" t="str">
        <f t="shared" si="6"/>
        <v>TantalumConghua Tantalum and Niobium Smeltry</v>
      </c>
      <c r="K242" s="46" t="str">
        <f t="shared" si="7"/>
        <v>TantalumConghua Tantalum and Niobium Smeltry</v>
      </c>
      <c r="L242" s="255"/>
    </row>
    <row r="243" spans="1:12" ht="10.5" customHeight="1">
      <c r="A243" s="255" t="s">
        <v>2325</v>
      </c>
      <c r="B243" s="255" t="s">
        <v>2697</v>
      </c>
      <c r="C243" s="255" t="s">
        <v>2697</v>
      </c>
      <c r="D243" s="255" t="s">
        <v>1759</v>
      </c>
      <c r="E243" s="255" t="s">
        <v>2698</v>
      </c>
      <c r="F243" s="255" t="s">
        <v>3125</v>
      </c>
      <c r="G243" s="255"/>
      <c r="H243" s="255" t="s">
        <v>3408</v>
      </c>
      <c r="I243" s="255" t="s">
        <v>3409</v>
      </c>
      <c r="J243" s="46" t="str">
        <f t="shared" si="6"/>
        <v>TantalumD Block Metals, LLC</v>
      </c>
      <c r="K243" s="46" t="str">
        <f t="shared" si="7"/>
        <v>TantalumD Block Metals, LLC</v>
      </c>
      <c r="L243" s="255"/>
    </row>
    <row r="244" spans="1:12" ht="10.5" customHeight="1">
      <c r="A244" s="255" t="s">
        <v>2325</v>
      </c>
      <c r="B244" s="255" t="s">
        <v>51</v>
      </c>
      <c r="C244" s="255" t="s">
        <v>2370</v>
      </c>
      <c r="D244" s="255" t="s">
        <v>2181</v>
      </c>
      <c r="E244" s="255" t="s">
        <v>1340</v>
      </c>
      <c r="F244" s="255" t="s">
        <v>3125</v>
      </c>
      <c r="G244" s="255"/>
      <c r="H244" s="255" t="s">
        <v>3372</v>
      </c>
      <c r="I244" s="255" t="s">
        <v>3335</v>
      </c>
      <c r="J244" s="46" t="str">
        <f t="shared" si="6"/>
        <v>TantalumDouluoshan Sapphire Rare Metal Co Ltd</v>
      </c>
      <c r="K244" s="46" t="str">
        <f t="shared" si="7"/>
        <v>TantalumDouluoshan Sapphire Rare Metal Co Ltd</v>
      </c>
      <c r="L244" s="255"/>
    </row>
    <row r="245" spans="1:12" ht="10.5" customHeight="1">
      <c r="A245" s="255" t="s">
        <v>2325</v>
      </c>
      <c r="B245" s="255" t="s">
        <v>2370</v>
      </c>
      <c r="C245" s="255" t="s">
        <v>2370</v>
      </c>
      <c r="D245" s="255" t="s">
        <v>2181</v>
      </c>
      <c r="E245" s="255" t="s">
        <v>1340</v>
      </c>
      <c r="F245" s="255" t="s">
        <v>3125</v>
      </c>
      <c r="G245" s="255"/>
      <c r="H245" s="255" t="s">
        <v>3372</v>
      </c>
      <c r="I245" s="255" t="s">
        <v>3335</v>
      </c>
      <c r="J245" s="46" t="str">
        <f t="shared" si="6"/>
        <v>TantalumDuoluoshan</v>
      </c>
      <c r="K245" s="46" t="str">
        <f t="shared" si="7"/>
        <v>TantalumDuoluoshan</v>
      </c>
      <c r="L245" s="255"/>
    </row>
    <row r="246" spans="1:12" ht="10.5" customHeight="1">
      <c r="A246" s="255" t="s">
        <v>2325</v>
      </c>
      <c r="B246" s="255" t="s">
        <v>4350</v>
      </c>
      <c r="C246" s="255" t="s">
        <v>4350</v>
      </c>
      <c r="D246" s="255" t="s">
        <v>1759</v>
      </c>
      <c r="E246" s="255" t="s">
        <v>4351</v>
      </c>
      <c r="F246" s="255" t="s">
        <v>3125</v>
      </c>
      <c r="G246" s="255"/>
      <c r="H246" s="255" t="s">
        <v>4352</v>
      </c>
      <c r="I246" s="255" t="s">
        <v>4353</v>
      </c>
      <c r="J246" s="46" t="str">
        <f t="shared" si="6"/>
        <v>TantalumE.S.R. Electronics</v>
      </c>
      <c r="K246" s="46" t="str">
        <f t="shared" si="7"/>
        <v>TantalumE.S.R. Electronics</v>
      </c>
      <c r="L246" s="255"/>
    </row>
    <row r="247" spans="1:12" ht="10.5" customHeight="1">
      <c r="A247" s="255" t="s">
        <v>2325</v>
      </c>
      <c r="B247" s="255" t="s">
        <v>2307</v>
      </c>
      <c r="C247" s="255" t="s">
        <v>2307</v>
      </c>
      <c r="D247" s="255" t="s">
        <v>1759</v>
      </c>
      <c r="E247" s="255" t="s">
        <v>1341</v>
      </c>
      <c r="F247" s="255" t="s">
        <v>3125</v>
      </c>
      <c r="G247" s="255"/>
      <c r="H247" s="255" t="s">
        <v>3373</v>
      </c>
      <c r="I247" s="255" t="s">
        <v>3348</v>
      </c>
      <c r="J247" s="46" t="str">
        <f t="shared" si="6"/>
        <v>TantalumExotech Inc.</v>
      </c>
      <c r="K247" s="46" t="str">
        <f t="shared" si="7"/>
        <v>TantalumExotech Inc.</v>
      </c>
      <c r="L247" s="255"/>
    </row>
    <row r="248" spans="1:12" ht="10.5" customHeight="1">
      <c r="A248" s="255" t="s">
        <v>2325</v>
      </c>
      <c r="B248" s="255" t="s">
        <v>3375</v>
      </c>
      <c r="C248" s="255" t="s">
        <v>63</v>
      </c>
      <c r="D248" s="255" t="s">
        <v>2181</v>
      </c>
      <c r="E248" s="255" t="s">
        <v>1342</v>
      </c>
      <c r="F248" s="255" t="s">
        <v>3125</v>
      </c>
      <c r="G248" s="255"/>
      <c r="H248" s="255" t="s">
        <v>3374</v>
      </c>
      <c r="I248" s="255" t="s">
        <v>3335</v>
      </c>
      <c r="J248" s="46" t="str">
        <f t="shared" si="6"/>
        <v>TantalumF &amp; X</v>
      </c>
      <c r="K248" s="46" t="str">
        <f t="shared" si="7"/>
        <v>TantalumF &amp; X</v>
      </c>
      <c r="L248" s="255"/>
    </row>
    <row r="249" spans="1:12" ht="10.5" customHeight="1">
      <c r="A249" s="255" t="s">
        <v>2325</v>
      </c>
      <c r="B249" s="255" t="s">
        <v>63</v>
      </c>
      <c r="C249" s="255" t="s">
        <v>63</v>
      </c>
      <c r="D249" s="255" t="s">
        <v>2181</v>
      </c>
      <c r="E249" s="255" t="s">
        <v>1342</v>
      </c>
      <c r="F249" s="255" t="s">
        <v>3125</v>
      </c>
      <c r="G249" s="255"/>
      <c r="H249" s="255" t="s">
        <v>3374</v>
      </c>
      <c r="I249" s="255" t="s">
        <v>3335</v>
      </c>
      <c r="J249" s="46" t="str">
        <f t="shared" si="6"/>
        <v>TantalumF&amp;X Electro-Materials Ltd.</v>
      </c>
      <c r="K249" s="46" t="str">
        <f t="shared" si="7"/>
        <v>TantalumF&amp;X Electro-Materials Ltd.</v>
      </c>
      <c r="L249" s="255"/>
    </row>
    <row r="250" spans="1:12" ht="10.5" customHeight="1">
      <c r="A250" s="255" t="s">
        <v>2325</v>
      </c>
      <c r="B250" s="255" t="s">
        <v>4188</v>
      </c>
      <c r="C250" s="255" t="s">
        <v>4188</v>
      </c>
      <c r="D250" s="255" t="s">
        <v>2181</v>
      </c>
      <c r="E250" s="255" t="s">
        <v>2699</v>
      </c>
      <c r="F250" s="255" t="s">
        <v>3125</v>
      </c>
      <c r="G250" s="255"/>
      <c r="H250" s="255" t="s">
        <v>3395</v>
      </c>
      <c r="I250" s="255" t="s">
        <v>3186</v>
      </c>
      <c r="J250" s="46" t="str">
        <f t="shared" si="6"/>
        <v>TantalumFIR Metals &amp; Resource Ltd.</v>
      </c>
      <c r="K250" s="46" t="str">
        <f t="shared" si="7"/>
        <v>TantalumFIR Metals &amp; Resource Ltd.</v>
      </c>
      <c r="L250" s="255"/>
    </row>
    <row r="251" spans="1:12" ht="10.5" customHeight="1">
      <c r="A251" s="255" t="s">
        <v>2325</v>
      </c>
      <c r="B251" s="255" t="s">
        <v>2733</v>
      </c>
      <c r="C251" s="255" t="s">
        <v>2733</v>
      </c>
      <c r="D251" s="255" t="s">
        <v>2249</v>
      </c>
      <c r="E251" s="255" t="s">
        <v>2734</v>
      </c>
      <c r="F251" s="255" t="s">
        <v>3125</v>
      </c>
      <c r="G251" s="255"/>
      <c r="H251" s="255" t="s">
        <v>3429</v>
      </c>
      <c r="I251" s="255" t="s">
        <v>3143</v>
      </c>
      <c r="J251" s="46" t="str">
        <f t="shared" si="6"/>
        <v>TantalumGlobal Advanced Metals Aizu</v>
      </c>
      <c r="K251" s="46" t="str">
        <f t="shared" si="7"/>
        <v>TantalumGlobal Advanced Metals Aizu</v>
      </c>
      <c r="L251" s="255"/>
    </row>
    <row r="252" spans="1:12" ht="10.5" customHeight="1">
      <c r="A252" s="255" t="s">
        <v>2325</v>
      </c>
      <c r="B252" s="255" t="s">
        <v>2735</v>
      </c>
      <c r="C252" s="255" t="s">
        <v>2735</v>
      </c>
      <c r="D252" s="255" t="s">
        <v>1759</v>
      </c>
      <c r="E252" s="255" t="s">
        <v>2736</v>
      </c>
      <c r="F252" s="255" t="s">
        <v>3125</v>
      </c>
      <c r="G252" s="255"/>
      <c r="H252" s="255" t="s">
        <v>3428</v>
      </c>
      <c r="I252" s="255" t="s">
        <v>3401</v>
      </c>
      <c r="J252" s="46" t="str">
        <f t="shared" si="6"/>
        <v>TantalumGlobal Advanced Metals Boyertown</v>
      </c>
      <c r="K252" s="46" t="str">
        <f t="shared" si="7"/>
        <v>TantalumGlobal Advanced Metals Boyertown</v>
      </c>
      <c r="L252" s="255"/>
    </row>
    <row r="253" spans="1:12" ht="10.5" customHeight="1">
      <c r="A253" s="255" t="s">
        <v>2325</v>
      </c>
      <c r="B253" s="255" t="s">
        <v>1343</v>
      </c>
      <c r="C253" s="255" t="s">
        <v>1343</v>
      </c>
      <c r="D253" s="255" t="s">
        <v>2181</v>
      </c>
      <c r="E253" s="255" t="s">
        <v>1344</v>
      </c>
      <c r="F253" s="255" t="s">
        <v>3125</v>
      </c>
      <c r="G253" s="255"/>
      <c r="H253" s="255" t="s">
        <v>3376</v>
      </c>
      <c r="I253" s="255" t="s">
        <v>3335</v>
      </c>
      <c r="J253" s="46" t="str">
        <f t="shared" si="6"/>
        <v>TantalumGuangdong Zhiyuan New Material Co., Ltd.</v>
      </c>
      <c r="K253" s="46" t="str">
        <f t="shared" si="7"/>
        <v>TantalumGuangdong Zhiyuan New Material Co., Ltd.</v>
      </c>
      <c r="L253" s="255"/>
    </row>
    <row r="254" spans="1:12" ht="10.5" customHeight="1">
      <c r="A254" s="255" t="s">
        <v>2325</v>
      </c>
      <c r="B254" s="255" t="s">
        <v>2737</v>
      </c>
      <c r="C254" s="255" t="s">
        <v>2737</v>
      </c>
      <c r="D254" s="255" t="s">
        <v>1743</v>
      </c>
      <c r="E254" s="255" t="s">
        <v>2738</v>
      </c>
      <c r="F254" s="255" t="s">
        <v>3125</v>
      </c>
      <c r="G254" s="255"/>
      <c r="H254" s="255" t="s">
        <v>3416</v>
      </c>
      <c r="I254" s="255" t="s">
        <v>3417</v>
      </c>
      <c r="J254" s="46" t="str">
        <f t="shared" si="6"/>
        <v>TantalumH.C. Starck Co., Ltd.</v>
      </c>
      <c r="K254" s="46" t="str">
        <f t="shared" si="7"/>
        <v>TantalumH.C. Starck Co., Ltd.</v>
      </c>
      <c r="L254" s="255"/>
    </row>
    <row r="255" spans="1:12" ht="10.5" customHeight="1">
      <c r="A255" s="255" t="s">
        <v>2325</v>
      </c>
      <c r="B255" s="255" t="s">
        <v>2739</v>
      </c>
      <c r="C255" s="255" t="s">
        <v>2739</v>
      </c>
      <c r="D255" s="255" t="s">
        <v>2195</v>
      </c>
      <c r="E255" s="255" t="s">
        <v>2740</v>
      </c>
      <c r="F255" s="255" t="s">
        <v>3125</v>
      </c>
      <c r="G255" s="255"/>
      <c r="H255" s="255" t="s">
        <v>3418</v>
      </c>
      <c r="I255" s="255" t="s">
        <v>3419</v>
      </c>
      <c r="J255" s="46" t="str">
        <f t="shared" si="6"/>
        <v>TantalumH.C. Starck GmbH Goslar</v>
      </c>
      <c r="K255" s="46" t="str">
        <f t="shared" si="7"/>
        <v>TantalumH.C. Starck GmbH Goslar</v>
      </c>
      <c r="L255" s="255"/>
    </row>
    <row r="256" spans="1:12" ht="10.5" customHeight="1">
      <c r="A256" s="255" t="s">
        <v>2325</v>
      </c>
      <c r="B256" s="255" t="s">
        <v>2741</v>
      </c>
      <c r="C256" s="255" t="s">
        <v>2741</v>
      </c>
      <c r="D256" s="255" t="s">
        <v>2195</v>
      </c>
      <c r="E256" s="255" t="s">
        <v>2742</v>
      </c>
      <c r="F256" s="255" t="s">
        <v>3125</v>
      </c>
      <c r="G256" s="255"/>
      <c r="H256" s="255" t="s">
        <v>3420</v>
      </c>
      <c r="I256" s="255" t="s">
        <v>3131</v>
      </c>
      <c r="J256" s="46" t="str">
        <f t="shared" si="6"/>
        <v>TantalumH.C. Starck GmbH Laufenburg</v>
      </c>
      <c r="K256" s="46" t="str">
        <f t="shared" si="7"/>
        <v>TantalumH.C. Starck GmbH Laufenburg</v>
      </c>
      <c r="L256" s="255"/>
    </row>
    <row r="257" spans="1:12" ht="10.5" customHeight="1">
      <c r="A257" s="255" t="s">
        <v>2325</v>
      </c>
      <c r="B257" s="255" t="s">
        <v>2743</v>
      </c>
      <c r="C257" s="255" t="s">
        <v>2743</v>
      </c>
      <c r="D257" s="255" t="s">
        <v>2195</v>
      </c>
      <c r="E257" s="255" t="s">
        <v>2744</v>
      </c>
      <c r="F257" s="255" t="s">
        <v>3125</v>
      </c>
      <c r="G257" s="255"/>
      <c r="H257" s="255" t="s">
        <v>3421</v>
      </c>
      <c r="I257" s="255" t="s">
        <v>3422</v>
      </c>
      <c r="J257" s="46" t="str">
        <f t="shared" si="6"/>
        <v>TantalumH.C. Starck Hermsdorf GmbH</v>
      </c>
      <c r="K257" s="46" t="str">
        <f t="shared" si="7"/>
        <v>TantalumH.C. Starck Hermsdorf GmbH</v>
      </c>
      <c r="L257" s="255"/>
    </row>
    <row r="258" spans="1:12" ht="10.5" customHeight="1">
      <c r="A258" s="255" t="s">
        <v>2325</v>
      </c>
      <c r="B258" s="255" t="s">
        <v>2745</v>
      </c>
      <c r="C258" s="255" t="s">
        <v>2745</v>
      </c>
      <c r="D258" s="255" t="s">
        <v>1759</v>
      </c>
      <c r="E258" s="255" t="s">
        <v>2746</v>
      </c>
      <c r="F258" s="255" t="s">
        <v>3125</v>
      </c>
      <c r="G258" s="255"/>
      <c r="H258" s="255" t="s">
        <v>3423</v>
      </c>
      <c r="I258" s="255" t="s">
        <v>3242</v>
      </c>
      <c r="J258" s="46" t="str">
        <f t="shared" si="6"/>
        <v>TantalumH.C. Starck Inc.</v>
      </c>
      <c r="K258" s="46" t="str">
        <f t="shared" si="7"/>
        <v>TantalumH.C. Starck Inc.</v>
      </c>
      <c r="L258" s="255"/>
    </row>
    <row r="259" spans="1:12" ht="10.5" customHeight="1">
      <c r="A259" s="255" t="s">
        <v>2325</v>
      </c>
      <c r="B259" s="255" t="s">
        <v>2747</v>
      </c>
      <c r="C259" s="255" t="s">
        <v>2747</v>
      </c>
      <c r="D259" s="255" t="s">
        <v>2249</v>
      </c>
      <c r="E259" s="255" t="s">
        <v>2748</v>
      </c>
      <c r="F259" s="255" t="s">
        <v>3125</v>
      </c>
      <c r="G259" s="255"/>
      <c r="H259" s="255" t="s">
        <v>3424</v>
      </c>
      <c r="I259" s="255" t="s">
        <v>3425</v>
      </c>
      <c r="J259" s="46" t="str">
        <f t="shared" si="6"/>
        <v>TantalumH.C. Starck Ltd.</v>
      </c>
      <c r="K259" s="46" t="str">
        <f t="shared" si="7"/>
        <v>TantalumH.C. Starck Ltd.</v>
      </c>
      <c r="L259" s="255"/>
    </row>
    <row r="260" spans="1:12" ht="10.5" customHeight="1">
      <c r="A260" s="255" t="s">
        <v>2325</v>
      </c>
      <c r="B260" s="255" t="s">
        <v>4729</v>
      </c>
      <c r="C260" s="255" t="s">
        <v>4729</v>
      </c>
      <c r="D260" s="255" t="s">
        <v>2195</v>
      </c>
      <c r="E260" s="255" t="s">
        <v>2750</v>
      </c>
      <c r="F260" s="255" t="s">
        <v>3125</v>
      </c>
      <c r="G260" s="255"/>
      <c r="H260" s="255" t="s">
        <v>3420</v>
      </c>
      <c r="I260" s="255" t="s">
        <v>3131</v>
      </c>
      <c r="J260" s="46" t="str">
        <f t="shared" si="6"/>
        <v>TantalumH.C. Starck Smelting GmbH &amp; Co. KG</v>
      </c>
      <c r="K260" s="46" t="str">
        <f t="shared" si="7"/>
        <v>TantalumH.C. Starck Smelting GmbH &amp; Co. KG</v>
      </c>
      <c r="L260" s="255"/>
    </row>
    <row r="261" spans="1:12" ht="10.5" customHeight="1">
      <c r="A261" s="255" t="s">
        <v>2325</v>
      </c>
      <c r="B261" s="255" t="s">
        <v>4</v>
      </c>
      <c r="C261" s="255" t="s">
        <v>4</v>
      </c>
      <c r="D261" s="255" t="s">
        <v>2181</v>
      </c>
      <c r="E261" s="255" t="s">
        <v>725</v>
      </c>
      <c r="F261" s="255" t="s">
        <v>3125</v>
      </c>
      <c r="G261" s="255"/>
      <c r="H261" s="255" t="s">
        <v>3407</v>
      </c>
      <c r="I261" s="255" t="s">
        <v>3186</v>
      </c>
      <c r="J261" s="46" t="str">
        <f t="shared" ref="J261:J324" si="8">A261&amp;B261</f>
        <v>TantalumHengyang King Xing Lifeng New Materials Co., Ltd.</v>
      </c>
      <c r="K261" s="46" t="str">
        <f t="shared" ref="K261:K324" si="9">A261&amp;B261</f>
        <v>TantalumHengyang King Xing Lifeng New Materials Co., Ltd.</v>
      </c>
      <c r="L261" s="255"/>
    </row>
    <row r="262" spans="1:12" ht="10.5" customHeight="1">
      <c r="A262" s="255" t="s">
        <v>2325</v>
      </c>
      <c r="B262" s="255" t="s">
        <v>2310</v>
      </c>
      <c r="C262" s="255" t="s">
        <v>3377</v>
      </c>
      <c r="D262" s="255" t="s">
        <v>1759</v>
      </c>
      <c r="E262" s="255" t="s">
        <v>1345</v>
      </c>
      <c r="F262" s="255" t="s">
        <v>3125</v>
      </c>
      <c r="G262" s="255"/>
      <c r="H262" s="255" t="s">
        <v>3378</v>
      </c>
      <c r="I262" s="255" t="s">
        <v>3230</v>
      </c>
      <c r="J262" s="46" t="str">
        <f t="shared" si="8"/>
        <v>TantalumHi-Temp</v>
      </c>
      <c r="K262" s="46" t="str">
        <f t="shared" si="9"/>
        <v>TantalumHi-Temp</v>
      </c>
      <c r="L262" s="255"/>
    </row>
    <row r="263" spans="1:12" ht="10.5" customHeight="1">
      <c r="A263" s="255" t="s">
        <v>2325</v>
      </c>
      <c r="B263" s="255" t="s">
        <v>3377</v>
      </c>
      <c r="C263" s="255" t="s">
        <v>3377</v>
      </c>
      <c r="D263" s="255" t="s">
        <v>1759</v>
      </c>
      <c r="E263" s="255" t="s">
        <v>1345</v>
      </c>
      <c r="F263" s="255" t="s">
        <v>3125</v>
      </c>
      <c r="G263" s="255"/>
      <c r="H263" s="255" t="s">
        <v>3378</v>
      </c>
      <c r="I263" s="255" t="s">
        <v>3230</v>
      </c>
      <c r="J263" s="46" t="str">
        <f t="shared" si="8"/>
        <v>TantalumHi-Temp Specialty Metals, Inc.</v>
      </c>
      <c r="K263" s="46" t="str">
        <f t="shared" si="9"/>
        <v>TantalumHi-Temp Specialty Metals, Inc.</v>
      </c>
      <c r="L263" s="255"/>
    </row>
    <row r="264" spans="1:12" ht="10.5" customHeight="1">
      <c r="A264" s="255" t="s">
        <v>2325</v>
      </c>
      <c r="B264" s="255" t="s">
        <v>4192</v>
      </c>
      <c r="C264" s="255" t="s">
        <v>4192</v>
      </c>
      <c r="D264" s="255" t="s">
        <v>2181</v>
      </c>
      <c r="E264" s="255" t="s">
        <v>2700</v>
      </c>
      <c r="F264" s="255" t="s">
        <v>3125</v>
      </c>
      <c r="G264" s="255"/>
      <c r="H264" s="255" t="s">
        <v>3411</v>
      </c>
      <c r="I264" s="255" t="s">
        <v>3204</v>
      </c>
      <c r="J264" s="46" t="str">
        <f t="shared" si="8"/>
        <v>TantalumJiangxi Dinghai Tantalum &amp; Niobium Co., Ltd.</v>
      </c>
      <c r="K264" s="46" t="str">
        <f t="shared" si="9"/>
        <v>TantalumJiangxi Dinghai Tantalum &amp; Niobium Co., Ltd.</v>
      </c>
      <c r="L264" s="255"/>
    </row>
    <row r="265" spans="1:12" ht="10.5" customHeight="1">
      <c r="A265" s="255" t="s">
        <v>2325</v>
      </c>
      <c r="B265" s="255" t="s">
        <v>4370</v>
      </c>
      <c r="C265" s="255" t="s">
        <v>4370</v>
      </c>
      <c r="D265" s="255" t="s">
        <v>2181</v>
      </c>
      <c r="E265" s="255" t="s">
        <v>4371</v>
      </c>
      <c r="F265" s="255" t="s">
        <v>3125</v>
      </c>
      <c r="G265" s="255"/>
      <c r="H265" s="255" t="s">
        <v>4372</v>
      </c>
      <c r="I265" s="255" t="s">
        <v>3204</v>
      </c>
      <c r="J265" s="46" t="str">
        <f t="shared" si="8"/>
        <v>TantalumJiangxi Tuohong New Raw Material</v>
      </c>
      <c r="K265" s="46" t="str">
        <f t="shared" si="9"/>
        <v>TantalumJiangxi Tuohong New Raw Material</v>
      </c>
      <c r="L265" s="255"/>
    </row>
    <row r="266" spans="1:12" ht="10.5" customHeight="1">
      <c r="A266" s="255" t="s">
        <v>2325</v>
      </c>
      <c r="B266" s="255" t="s">
        <v>5</v>
      </c>
      <c r="C266" s="255" t="s">
        <v>5</v>
      </c>
      <c r="D266" s="255" t="s">
        <v>2181</v>
      </c>
      <c r="E266" s="255" t="s">
        <v>1346</v>
      </c>
      <c r="F266" s="255" t="s">
        <v>3125</v>
      </c>
      <c r="G266" s="255"/>
      <c r="H266" s="255" t="s">
        <v>3379</v>
      </c>
      <c r="I266" s="255" t="s">
        <v>3204</v>
      </c>
      <c r="J266" s="46" t="str">
        <f t="shared" si="8"/>
        <v>TantalumJiuJiang JinXin Nonferrous Metals Co., Ltd.</v>
      </c>
      <c r="K266" s="46" t="str">
        <f t="shared" si="9"/>
        <v>TantalumJiuJiang JinXin Nonferrous Metals Co., Ltd.</v>
      </c>
      <c r="L266" s="255"/>
    </row>
    <row r="267" spans="1:12" ht="10.5" customHeight="1">
      <c r="A267" s="255" t="s">
        <v>2325</v>
      </c>
      <c r="B267" s="255" t="s">
        <v>64</v>
      </c>
      <c r="C267" s="255" t="s">
        <v>64</v>
      </c>
      <c r="D267" s="255" t="s">
        <v>2181</v>
      </c>
      <c r="E267" s="255" t="s">
        <v>1347</v>
      </c>
      <c r="F267" s="255" t="s">
        <v>3125</v>
      </c>
      <c r="G267" s="255"/>
      <c r="H267" s="255" t="s">
        <v>3379</v>
      </c>
      <c r="I267" s="255" t="s">
        <v>3204</v>
      </c>
      <c r="J267" s="46" t="str">
        <f t="shared" si="8"/>
        <v>TantalumJiujiang Tanbre Co., Ltd.</v>
      </c>
      <c r="K267" s="46" t="str">
        <f t="shared" si="9"/>
        <v>TantalumJiujiang Tanbre Co., Ltd.</v>
      </c>
      <c r="L267" s="255"/>
    </row>
    <row r="268" spans="1:12" ht="10.5" customHeight="1">
      <c r="A268" s="255" t="s">
        <v>2325</v>
      </c>
      <c r="B268" s="255" t="s">
        <v>4189</v>
      </c>
      <c r="C268" s="255" t="s">
        <v>4189</v>
      </c>
      <c r="D268" s="255" t="s">
        <v>2181</v>
      </c>
      <c r="E268" s="255" t="s">
        <v>2701</v>
      </c>
      <c r="F268" s="255" t="s">
        <v>3125</v>
      </c>
      <c r="G268" s="255"/>
      <c r="H268" s="255" t="s">
        <v>3379</v>
      </c>
      <c r="I268" s="255" t="s">
        <v>3204</v>
      </c>
      <c r="J268" s="46" t="str">
        <f t="shared" si="8"/>
        <v>TantalumJiujiang Zhongao Tantalum &amp; Niobium Co., Ltd.</v>
      </c>
      <c r="K268" s="46" t="str">
        <f t="shared" si="9"/>
        <v>TantalumJiujiang Zhongao Tantalum &amp; Niobium Co., Ltd.</v>
      </c>
      <c r="L268" s="255"/>
    </row>
    <row r="269" spans="1:12" ht="10.5" customHeight="1">
      <c r="A269" s="255" t="s">
        <v>2325</v>
      </c>
      <c r="B269" s="255" t="s">
        <v>2751</v>
      </c>
      <c r="C269" s="255" t="s">
        <v>2751</v>
      </c>
      <c r="D269" s="255" t="s">
        <v>2275</v>
      </c>
      <c r="E269" s="255" t="s">
        <v>2752</v>
      </c>
      <c r="F269" s="255" t="s">
        <v>3125</v>
      </c>
      <c r="G269" s="255"/>
      <c r="H269" s="255" t="s">
        <v>3412</v>
      </c>
      <c r="I269" s="255" t="s">
        <v>3413</v>
      </c>
      <c r="J269" s="46" t="str">
        <f t="shared" si="8"/>
        <v>TantalumKEMET Blue Metals</v>
      </c>
      <c r="K269" s="46" t="str">
        <f t="shared" si="9"/>
        <v>TantalumKEMET Blue Metals</v>
      </c>
      <c r="L269" s="255"/>
    </row>
    <row r="270" spans="1:12" ht="10.5" customHeight="1">
      <c r="A270" s="255" t="s">
        <v>2325</v>
      </c>
      <c r="B270" s="255" t="s">
        <v>2768</v>
      </c>
      <c r="C270" s="255" t="s">
        <v>2768</v>
      </c>
      <c r="D270" s="255" t="s">
        <v>1759</v>
      </c>
      <c r="E270" s="255" t="s">
        <v>2769</v>
      </c>
      <c r="F270" s="255" t="s">
        <v>3125</v>
      </c>
      <c r="G270" s="255"/>
      <c r="H270" s="255" t="s">
        <v>3430</v>
      </c>
      <c r="I270" s="255" t="s">
        <v>3431</v>
      </c>
      <c r="J270" s="46" t="str">
        <f t="shared" si="8"/>
        <v>TantalumKEMET Blue Powder</v>
      </c>
      <c r="K270" s="46" t="str">
        <f t="shared" si="9"/>
        <v>TantalumKEMET Blue Powder</v>
      </c>
      <c r="L270" s="255"/>
    </row>
    <row r="271" spans="1:12" ht="10.5" customHeight="1">
      <c r="A271" s="255" t="s">
        <v>2325</v>
      </c>
      <c r="B271" s="255" t="s">
        <v>4157</v>
      </c>
      <c r="C271" s="255" t="s">
        <v>4157</v>
      </c>
      <c r="D271" s="255" t="s">
        <v>2181</v>
      </c>
      <c r="E271" s="255" t="s">
        <v>1348</v>
      </c>
      <c r="F271" s="255" t="s">
        <v>3125</v>
      </c>
      <c r="G271" s="255"/>
      <c r="H271" s="255" t="s">
        <v>3380</v>
      </c>
      <c r="I271" s="255" t="s">
        <v>3204</v>
      </c>
      <c r="J271" s="46" t="str">
        <f t="shared" si="8"/>
        <v>TantalumKing-Tan Tantalum Industry Ltd.</v>
      </c>
      <c r="K271" s="46" t="str">
        <f t="shared" si="9"/>
        <v>TantalumKing-Tan Tantalum Industry Ltd.</v>
      </c>
      <c r="L271" s="255"/>
    </row>
    <row r="272" spans="1:12" ht="10.5" customHeight="1">
      <c r="A272" s="255" t="s">
        <v>2325</v>
      </c>
      <c r="B272" s="255" t="s">
        <v>65</v>
      </c>
      <c r="C272" s="255" t="s">
        <v>65</v>
      </c>
      <c r="D272" s="255" t="s">
        <v>2170</v>
      </c>
      <c r="E272" s="255" t="s">
        <v>1349</v>
      </c>
      <c r="F272" s="255" t="s">
        <v>3125</v>
      </c>
      <c r="G272" s="255"/>
      <c r="H272" s="255" t="s">
        <v>3381</v>
      </c>
      <c r="I272" s="255" t="s">
        <v>3136</v>
      </c>
      <c r="J272" s="46" t="str">
        <f t="shared" si="8"/>
        <v>TantalumLSM Brasil S.A.</v>
      </c>
      <c r="K272" s="46" t="str">
        <f t="shared" si="9"/>
        <v>TantalumLSM Brasil S.A.</v>
      </c>
      <c r="L272" s="255"/>
    </row>
    <row r="273" spans="1:12" ht="10.5" customHeight="1">
      <c r="A273" s="255" t="s">
        <v>2325</v>
      </c>
      <c r="B273" s="255" t="s">
        <v>3384</v>
      </c>
      <c r="C273" s="255" t="s">
        <v>4164</v>
      </c>
      <c r="D273" s="255" t="s">
        <v>2239</v>
      </c>
      <c r="E273" s="255" t="s">
        <v>1350</v>
      </c>
      <c r="F273" s="255" t="s">
        <v>3125</v>
      </c>
      <c r="G273" s="255"/>
      <c r="H273" s="255" t="s">
        <v>3382</v>
      </c>
      <c r="I273" s="255" t="s">
        <v>3383</v>
      </c>
      <c r="J273" s="46" t="str">
        <f t="shared" si="8"/>
        <v>TantalumMetallurgical Products India Pvt. Ltd. (MPIL)</v>
      </c>
      <c r="K273" s="46" t="str">
        <f t="shared" si="9"/>
        <v>TantalumMetallurgical Products India Pvt. Ltd. (MPIL)</v>
      </c>
      <c r="L273" s="255"/>
    </row>
    <row r="274" spans="1:12" ht="10.5" customHeight="1">
      <c r="A274" s="255" t="s">
        <v>2325</v>
      </c>
      <c r="B274" s="255" t="s">
        <v>4164</v>
      </c>
      <c r="C274" s="255" t="s">
        <v>4164</v>
      </c>
      <c r="D274" s="255" t="s">
        <v>2239</v>
      </c>
      <c r="E274" s="255" t="s">
        <v>1350</v>
      </c>
      <c r="F274" s="255" t="s">
        <v>3125</v>
      </c>
      <c r="G274" s="255"/>
      <c r="H274" s="255" t="s">
        <v>3382</v>
      </c>
      <c r="I274" s="255" t="s">
        <v>3383</v>
      </c>
      <c r="J274" s="46" t="str">
        <f t="shared" si="8"/>
        <v>TantalumMetallurgical Products India Pvt., Ltd.</v>
      </c>
      <c r="K274" s="46" t="str">
        <f t="shared" si="9"/>
        <v>TantalumMetallurgical Products India Pvt., Ltd.</v>
      </c>
      <c r="L274" s="255"/>
    </row>
    <row r="275" spans="1:12" ht="10.5" customHeight="1">
      <c r="A275" s="255" t="s">
        <v>2325</v>
      </c>
      <c r="B275" s="255" t="s">
        <v>1953</v>
      </c>
      <c r="C275" s="255" t="s">
        <v>1953</v>
      </c>
      <c r="D275" s="255" t="s">
        <v>2170</v>
      </c>
      <c r="E275" s="255" t="s">
        <v>1351</v>
      </c>
      <c r="F275" s="255" t="s">
        <v>3125</v>
      </c>
      <c r="G275" s="255"/>
      <c r="H275" s="255" t="s">
        <v>3385</v>
      </c>
      <c r="I275" s="255" t="s">
        <v>3386</v>
      </c>
      <c r="J275" s="46" t="str">
        <f t="shared" si="8"/>
        <v>TantalumMineração Taboca S.A.</v>
      </c>
      <c r="K275" s="46" t="str">
        <f t="shared" si="9"/>
        <v>TantalumMineração Taboca S.A.</v>
      </c>
      <c r="L275" s="255"/>
    </row>
    <row r="276" spans="1:12" ht="10.5" customHeight="1">
      <c r="A276" s="255" t="s">
        <v>2325</v>
      </c>
      <c r="B276" s="255" t="s">
        <v>2308</v>
      </c>
      <c r="C276" s="255" t="s">
        <v>2308</v>
      </c>
      <c r="D276" s="255" t="s">
        <v>2249</v>
      </c>
      <c r="E276" s="255" t="s">
        <v>1352</v>
      </c>
      <c r="F276" s="255" t="s">
        <v>3125</v>
      </c>
      <c r="G276" s="255"/>
      <c r="H276" s="255" t="s">
        <v>3387</v>
      </c>
      <c r="I276" s="255" t="s">
        <v>3388</v>
      </c>
      <c r="J276" s="46" t="str">
        <f t="shared" si="8"/>
        <v>TantalumMitsui Mining &amp; Smelting</v>
      </c>
      <c r="K276" s="46" t="str">
        <f t="shared" si="9"/>
        <v>TantalumMitsui Mining &amp; Smelting</v>
      </c>
      <c r="L276" s="255"/>
    </row>
    <row r="277" spans="1:12" ht="10.5" customHeight="1">
      <c r="A277" s="255" t="s">
        <v>2325</v>
      </c>
      <c r="B277" s="255" t="s">
        <v>66</v>
      </c>
      <c r="C277" s="255" t="s">
        <v>66</v>
      </c>
      <c r="D277" s="255" t="s">
        <v>2206</v>
      </c>
      <c r="E277" s="255" t="s">
        <v>1353</v>
      </c>
      <c r="F277" s="255" t="s">
        <v>3125</v>
      </c>
      <c r="G277" s="255"/>
      <c r="H277" s="255" t="s">
        <v>3389</v>
      </c>
      <c r="I277" s="255" t="s">
        <v>3390</v>
      </c>
      <c r="J277" s="46" t="str">
        <f t="shared" si="8"/>
        <v>TantalumMolycorp Silmet A.S.</v>
      </c>
      <c r="K277" s="46" t="str">
        <f t="shared" si="9"/>
        <v>TantalumMolycorp Silmet A.S.</v>
      </c>
      <c r="L277" s="255"/>
    </row>
    <row r="278" spans="1:12" ht="10.5" customHeight="1">
      <c r="A278" s="255" t="s">
        <v>2325</v>
      </c>
      <c r="B278" s="255" t="s">
        <v>1950</v>
      </c>
      <c r="C278" s="255" t="s">
        <v>1950</v>
      </c>
      <c r="D278" s="255" t="s">
        <v>2181</v>
      </c>
      <c r="E278" s="255" t="s">
        <v>1354</v>
      </c>
      <c r="F278" s="255" t="s">
        <v>3125</v>
      </c>
      <c r="G278" s="255"/>
      <c r="H278" s="255" t="s">
        <v>3391</v>
      </c>
      <c r="I278" s="255" t="s">
        <v>3392</v>
      </c>
      <c r="J278" s="46" t="str">
        <f t="shared" si="8"/>
        <v>TantalumNingxia Orient Tantalum Industry Co., Ltd.</v>
      </c>
      <c r="K278" s="46" t="str">
        <f t="shared" si="9"/>
        <v>TantalumNingxia Orient Tantalum Industry Co., Ltd.</v>
      </c>
      <c r="L278" s="255"/>
    </row>
    <row r="279" spans="1:12" ht="10.5" customHeight="1">
      <c r="A279" s="255" t="s">
        <v>2325</v>
      </c>
      <c r="B279" s="255" t="s">
        <v>2753</v>
      </c>
      <c r="C279" s="255" t="s">
        <v>2753</v>
      </c>
      <c r="D279" s="255" t="s">
        <v>2155</v>
      </c>
      <c r="E279" s="255" t="s">
        <v>2754</v>
      </c>
      <c r="F279" s="255" t="s">
        <v>3125</v>
      </c>
      <c r="G279" s="255"/>
      <c r="H279" s="255" t="s">
        <v>3414</v>
      </c>
      <c r="I279" s="255" t="s">
        <v>3415</v>
      </c>
      <c r="J279" s="46" t="str">
        <f t="shared" si="8"/>
        <v>TantalumPlansee SE Liezen</v>
      </c>
      <c r="K279" s="46" t="str">
        <f t="shared" si="9"/>
        <v>TantalumPlansee SE Liezen</v>
      </c>
      <c r="L279" s="255"/>
    </row>
    <row r="280" spans="1:12" ht="10.5" customHeight="1">
      <c r="A280" s="255" t="s">
        <v>2325</v>
      </c>
      <c r="B280" s="255" t="s">
        <v>2755</v>
      </c>
      <c r="C280" s="255" t="s">
        <v>2755</v>
      </c>
      <c r="D280" s="255" t="s">
        <v>2155</v>
      </c>
      <c r="E280" s="255" t="s">
        <v>2756</v>
      </c>
      <c r="F280" s="255" t="s">
        <v>3125</v>
      </c>
      <c r="G280" s="255"/>
      <c r="H280" s="255" t="s">
        <v>3426</v>
      </c>
      <c r="I280" s="255" t="s">
        <v>3427</v>
      </c>
      <c r="J280" s="46" t="str">
        <f t="shared" si="8"/>
        <v>TantalumPlansee SE Reutte</v>
      </c>
      <c r="K280" s="46" t="str">
        <f t="shared" si="9"/>
        <v>TantalumPlansee SE Reutte</v>
      </c>
      <c r="L280" s="255"/>
    </row>
    <row r="281" spans="1:12" ht="10.5" customHeight="1">
      <c r="A281" s="255" t="s">
        <v>2325</v>
      </c>
      <c r="B281" s="255" t="s">
        <v>4838</v>
      </c>
      <c r="C281" s="255" t="s">
        <v>4838</v>
      </c>
      <c r="D281" s="255" t="s">
        <v>5009</v>
      </c>
      <c r="E281" s="255" t="s">
        <v>4730</v>
      </c>
      <c r="F281" s="255" t="s">
        <v>3125</v>
      </c>
      <c r="G281" s="255"/>
      <c r="H281" s="255" t="s">
        <v>4769</v>
      </c>
      <c r="I281" s="255" t="s">
        <v>4770</v>
      </c>
      <c r="J281" s="46" t="str">
        <f t="shared" si="8"/>
        <v>TantalumPower Resources Ltd.</v>
      </c>
      <c r="K281" s="46" t="str">
        <f t="shared" si="9"/>
        <v>TantalumPower Resources Ltd.</v>
      </c>
      <c r="L281" s="255"/>
    </row>
    <row r="282" spans="1:12" ht="10.5" customHeight="1">
      <c r="A282" s="255" t="s">
        <v>2325</v>
      </c>
      <c r="B282" s="255" t="s">
        <v>1467</v>
      </c>
      <c r="C282" s="255" t="s">
        <v>1467</v>
      </c>
      <c r="D282" s="255" t="s">
        <v>1759</v>
      </c>
      <c r="E282" s="255" t="s">
        <v>1355</v>
      </c>
      <c r="F282" s="255" t="s">
        <v>3125</v>
      </c>
      <c r="G282" s="255"/>
      <c r="H282" s="255" t="s">
        <v>3393</v>
      </c>
      <c r="I282" s="255" t="s">
        <v>3394</v>
      </c>
      <c r="J282" s="46" t="str">
        <f t="shared" si="8"/>
        <v>TantalumQuantumClean</v>
      </c>
      <c r="K282" s="46" t="str">
        <f t="shared" si="9"/>
        <v>TantalumQuantumClean</v>
      </c>
      <c r="L282" s="255"/>
    </row>
    <row r="283" spans="1:12" ht="10.5" customHeight="1">
      <c r="A283" s="255" t="s">
        <v>2325</v>
      </c>
      <c r="B283" s="255" t="s">
        <v>4294</v>
      </c>
      <c r="C283" s="255" t="s">
        <v>4294</v>
      </c>
      <c r="D283" s="255" t="s">
        <v>2170</v>
      </c>
      <c r="E283" s="255" t="s">
        <v>3435</v>
      </c>
      <c r="F283" s="255" t="s">
        <v>3125</v>
      </c>
      <c r="G283" s="255"/>
      <c r="H283" s="255" t="s">
        <v>3381</v>
      </c>
      <c r="I283" s="255" t="s">
        <v>3436</v>
      </c>
      <c r="J283" s="46" t="str">
        <f t="shared" si="8"/>
        <v>TantalumResind Indústria e Comércio Ltda.</v>
      </c>
      <c r="K283" s="46" t="str">
        <f t="shared" si="9"/>
        <v>TantalumResind Indústria e Comércio Ltda.</v>
      </c>
      <c r="L283" s="255"/>
    </row>
    <row r="284" spans="1:12" ht="10.5" customHeight="1">
      <c r="A284" s="255" t="s">
        <v>2325</v>
      </c>
      <c r="B284" s="255" t="s">
        <v>2311</v>
      </c>
      <c r="C284" s="255" t="s">
        <v>4172</v>
      </c>
      <c r="D284" s="255" t="s">
        <v>2181</v>
      </c>
      <c r="E284" s="255" t="s">
        <v>1356</v>
      </c>
      <c r="F284" s="255" t="s">
        <v>3125</v>
      </c>
      <c r="G284" s="255"/>
      <c r="H284" s="255" t="s">
        <v>3395</v>
      </c>
      <c r="I284" s="255" t="s">
        <v>3186</v>
      </c>
      <c r="J284" s="46" t="str">
        <f t="shared" si="8"/>
        <v>TantalumRFH</v>
      </c>
      <c r="K284" s="46" t="str">
        <f t="shared" si="9"/>
        <v>TantalumRFH</v>
      </c>
      <c r="L284" s="255"/>
    </row>
    <row r="285" spans="1:12" ht="10.5" customHeight="1">
      <c r="A285" s="255" t="s">
        <v>2325</v>
      </c>
      <c r="B285" s="255" t="s">
        <v>52</v>
      </c>
      <c r="C285" s="255" t="s">
        <v>4172</v>
      </c>
      <c r="D285" s="255" t="s">
        <v>2181</v>
      </c>
      <c r="E285" s="255" t="s">
        <v>1356</v>
      </c>
      <c r="F285" s="255" t="s">
        <v>3125</v>
      </c>
      <c r="G285" s="255"/>
      <c r="H285" s="255" t="s">
        <v>3395</v>
      </c>
      <c r="I285" s="255" t="s">
        <v>3186</v>
      </c>
      <c r="J285" s="46" t="str">
        <f t="shared" si="8"/>
        <v>TantalumRFH (Yanling Jincheng Tantalum &amp; Niobium Co., Ltd)</v>
      </c>
      <c r="K285" s="46" t="str">
        <f t="shared" si="9"/>
        <v>TantalumRFH (Yanling Jincheng Tantalum &amp; Niobium Co., Ltd)</v>
      </c>
      <c r="L285" s="255"/>
    </row>
    <row r="286" spans="1:12" ht="10.5" customHeight="1">
      <c r="A286" s="255" t="s">
        <v>2325</v>
      </c>
      <c r="B286" s="255" t="s">
        <v>4172</v>
      </c>
      <c r="C286" s="255" t="s">
        <v>4172</v>
      </c>
      <c r="D286" s="255" t="s">
        <v>2181</v>
      </c>
      <c r="E286" s="255" t="s">
        <v>1356</v>
      </c>
      <c r="F286" s="255" t="s">
        <v>3125</v>
      </c>
      <c r="G286" s="255"/>
      <c r="H286" s="255" t="s">
        <v>3395</v>
      </c>
      <c r="I286" s="255" t="s">
        <v>3186</v>
      </c>
      <c r="J286" s="46" t="str">
        <f t="shared" si="8"/>
        <v>TantalumRFH Tantalum Smeltry Co., Ltd.</v>
      </c>
      <c r="K286" s="46" t="str">
        <f t="shared" si="9"/>
        <v>TantalumRFH Tantalum Smeltry Co., Ltd.</v>
      </c>
      <c r="L286" s="255"/>
    </row>
    <row r="287" spans="1:12" ht="10.5" customHeight="1">
      <c r="A287" s="255" t="s">
        <v>2325</v>
      </c>
      <c r="B287" s="255" t="s">
        <v>3396</v>
      </c>
      <c r="C287" s="255" t="s">
        <v>2658</v>
      </c>
      <c r="D287" s="255" t="s">
        <v>1717</v>
      </c>
      <c r="E287" s="255" t="s">
        <v>1357</v>
      </c>
      <c r="F287" s="255" t="s">
        <v>3125</v>
      </c>
      <c r="G287" s="255"/>
      <c r="H287" s="255" t="s">
        <v>3396</v>
      </c>
      <c r="I287" s="255" t="s">
        <v>3397</v>
      </c>
      <c r="J287" s="46" t="str">
        <f t="shared" si="8"/>
        <v>TantalumSolikamsk</v>
      </c>
      <c r="K287" s="46" t="str">
        <f t="shared" si="9"/>
        <v>TantalumSolikamsk</v>
      </c>
      <c r="L287" s="255"/>
    </row>
    <row r="288" spans="1:12" ht="10.5" customHeight="1">
      <c r="A288" s="255" t="s">
        <v>2325</v>
      </c>
      <c r="B288" s="255" t="s">
        <v>2658</v>
      </c>
      <c r="C288" s="255" t="s">
        <v>2658</v>
      </c>
      <c r="D288" s="255" t="s">
        <v>1717</v>
      </c>
      <c r="E288" s="255" t="s">
        <v>1357</v>
      </c>
      <c r="F288" s="255" t="s">
        <v>3125</v>
      </c>
      <c r="G288" s="255"/>
      <c r="H288" s="255" t="s">
        <v>3396</v>
      </c>
      <c r="I288" s="255" t="s">
        <v>3397</v>
      </c>
      <c r="J288" s="46" t="str">
        <f t="shared" si="8"/>
        <v>TantalumSolikamsk Magnesium Works OAO</v>
      </c>
      <c r="K288" s="46" t="str">
        <f t="shared" si="9"/>
        <v>TantalumSolikamsk Magnesium Works OAO</v>
      </c>
      <c r="L288" s="255"/>
    </row>
    <row r="289" spans="1:12" ht="10.5" customHeight="1">
      <c r="A289" s="255" t="s">
        <v>2325</v>
      </c>
      <c r="B289" s="255" t="s">
        <v>2309</v>
      </c>
      <c r="C289" s="255" t="s">
        <v>2658</v>
      </c>
      <c r="D289" s="255" t="s">
        <v>1717</v>
      </c>
      <c r="E289" s="255" t="s">
        <v>1357</v>
      </c>
      <c r="F289" s="255" t="s">
        <v>3125</v>
      </c>
      <c r="G289" s="255"/>
      <c r="H289" s="255" t="s">
        <v>3396</v>
      </c>
      <c r="I289" s="255" t="s">
        <v>3397</v>
      </c>
      <c r="J289" s="46" t="str">
        <f t="shared" si="8"/>
        <v>TantalumSolikamsk Metal Works</v>
      </c>
      <c r="K289" s="46" t="str">
        <f t="shared" si="9"/>
        <v>TantalumSolikamsk Metal Works</v>
      </c>
      <c r="L289" s="255"/>
    </row>
    <row r="290" spans="1:12" ht="10.5" customHeight="1">
      <c r="A290" s="255" t="s">
        <v>2325</v>
      </c>
      <c r="B290" s="255" t="s">
        <v>1468</v>
      </c>
      <c r="C290" s="255" t="s">
        <v>1468</v>
      </c>
      <c r="D290" s="255" t="s">
        <v>2249</v>
      </c>
      <c r="E290" s="255" t="s">
        <v>1358</v>
      </c>
      <c r="F290" s="255" t="s">
        <v>3125</v>
      </c>
      <c r="G290" s="255"/>
      <c r="H290" s="255" t="s">
        <v>3398</v>
      </c>
      <c r="I290" s="255" t="s">
        <v>3140</v>
      </c>
      <c r="J290" s="46" t="str">
        <f t="shared" si="8"/>
        <v>TantalumTaki Chemicals</v>
      </c>
      <c r="K290" s="46" t="str">
        <f t="shared" si="9"/>
        <v>TantalumTaki Chemicals</v>
      </c>
      <c r="L290" s="255"/>
    </row>
    <row r="291" spans="1:12" ht="10.5" customHeight="1">
      <c r="A291" s="255" t="s">
        <v>2325</v>
      </c>
      <c r="B291" s="255" t="s">
        <v>3399</v>
      </c>
      <c r="C291" s="255" t="s">
        <v>3399</v>
      </c>
      <c r="D291" s="255" t="s">
        <v>1759</v>
      </c>
      <c r="E291" s="255" t="s">
        <v>1359</v>
      </c>
      <c r="F291" s="255" t="s">
        <v>3125</v>
      </c>
      <c r="G291" s="255"/>
      <c r="H291" s="255" t="s">
        <v>3400</v>
      </c>
      <c r="I291" s="255" t="s">
        <v>3401</v>
      </c>
      <c r="J291" s="46" t="str">
        <f t="shared" si="8"/>
        <v>TantalumTelex Metals</v>
      </c>
      <c r="K291" s="46" t="str">
        <f t="shared" si="9"/>
        <v>TantalumTelex Metals</v>
      </c>
      <c r="L291" s="255"/>
    </row>
    <row r="292" spans="1:12" ht="10.5" customHeight="1">
      <c r="A292" s="255" t="s">
        <v>2325</v>
      </c>
      <c r="B292" s="255" t="s">
        <v>3432</v>
      </c>
      <c r="C292" s="255" t="s">
        <v>3432</v>
      </c>
      <c r="D292" s="255" t="s">
        <v>1759</v>
      </c>
      <c r="E292" s="255" t="s">
        <v>3433</v>
      </c>
      <c r="F292" s="255" t="s">
        <v>3125</v>
      </c>
      <c r="G292" s="255"/>
      <c r="H292" s="255" t="s">
        <v>3434</v>
      </c>
      <c r="I292" s="255" t="s">
        <v>3401</v>
      </c>
      <c r="J292" s="46" t="str">
        <f t="shared" si="8"/>
        <v>TantalumTranzact, Inc.</v>
      </c>
      <c r="K292" s="46" t="str">
        <f t="shared" si="9"/>
        <v>TantalumTranzact, Inc.</v>
      </c>
      <c r="L292" s="255"/>
    </row>
    <row r="293" spans="1:12" ht="10.5" customHeight="1">
      <c r="A293" s="255" t="s">
        <v>2325</v>
      </c>
      <c r="B293" s="255" t="s">
        <v>4354</v>
      </c>
      <c r="C293" s="255" t="s">
        <v>3402</v>
      </c>
      <c r="D293" s="255" t="s">
        <v>2250</v>
      </c>
      <c r="E293" s="255" t="s">
        <v>1360</v>
      </c>
      <c r="F293" s="255" t="s">
        <v>3125</v>
      </c>
      <c r="G293" s="255"/>
      <c r="H293" s="255" t="s">
        <v>3214</v>
      </c>
      <c r="I293" s="255" t="s">
        <v>3403</v>
      </c>
      <c r="J293" s="46" t="str">
        <f t="shared" si="8"/>
        <v>TantalumULBA</v>
      </c>
      <c r="K293" s="46" t="str">
        <f t="shared" si="9"/>
        <v>TantalumULBA</v>
      </c>
      <c r="L293" s="255"/>
    </row>
    <row r="294" spans="1:12" ht="10.5" customHeight="1">
      <c r="A294" s="255" t="s">
        <v>2325</v>
      </c>
      <c r="B294" s="255" t="s">
        <v>3402</v>
      </c>
      <c r="C294" s="255" t="s">
        <v>3402</v>
      </c>
      <c r="D294" s="255" t="s">
        <v>2250</v>
      </c>
      <c r="E294" s="255" t="s">
        <v>1360</v>
      </c>
      <c r="F294" s="255" t="s">
        <v>3125</v>
      </c>
      <c r="G294" s="255"/>
      <c r="H294" s="255" t="s">
        <v>3214</v>
      </c>
      <c r="I294" s="255" t="s">
        <v>3403</v>
      </c>
      <c r="J294" s="46" t="str">
        <f t="shared" si="8"/>
        <v>TantalumUlba Metallurgical Plant JSC</v>
      </c>
      <c r="K294" s="46" t="str">
        <f t="shared" si="9"/>
        <v>TantalumUlba Metallurgical Plant JSC</v>
      </c>
      <c r="L294" s="255"/>
    </row>
    <row r="295" spans="1:12" ht="10.5" customHeight="1">
      <c r="A295" s="255" t="s">
        <v>2325</v>
      </c>
      <c r="B295" s="255" t="s">
        <v>4190</v>
      </c>
      <c r="C295" s="255" t="s">
        <v>4190</v>
      </c>
      <c r="D295" s="255" t="s">
        <v>2181</v>
      </c>
      <c r="E295" s="255" t="s">
        <v>2703</v>
      </c>
      <c r="F295" s="255" t="s">
        <v>3125</v>
      </c>
      <c r="G295" s="255"/>
      <c r="H295" s="255" t="s">
        <v>3410</v>
      </c>
      <c r="I295" s="255" t="s">
        <v>3335</v>
      </c>
      <c r="J295" s="46" t="str">
        <f t="shared" si="8"/>
        <v>TantalumXinXing HaoRong Electronic Material Co., Ltd.</v>
      </c>
      <c r="K295" s="46" t="str">
        <f t="shared" si="9"/>
        <v>TantalumXinXing HaoRong Electronic Material Co., Ltd.</v>
      </c>
      <c r="L295" s="255"/>
    </row>
    <row r="296" spans="1:12" ht="10.5" customHeight="1">
      <c r="A296" s="255" t="s">
        <v>2325</v>
      </c>
      <c r="B296" s="255" t="s">
        <v>4185</v>
      </c>
      <c r="C296" s="255" t="s">
        <v>4185</v>
      </c>
      <c r="D296" s="255" t="s">
        <v>2181</v>
      </c>
      <c r="E296" s="255" t="s">
        <v>78</v>
      </c>
      <c r="F296" s="255" t="s">
        <v>3125</v>
      </c>
      <c r="G296" s="255"/>
      <c r="H296" s="255" t="s">
        <v>4731</v>
      </c>
      <c r="I296" s="255" t="s">
        <v>3204</v>
      </c>
      <c r="J296" s="46" t="str">
        <f t="shared" si="8"/>
        <v>TantalumYichun Jin Yang Rare Metal Co., Ltd.</v>
      </c>
      <c r="K296" s="46" t="str">
        <f t="shared" si="9"/>
        <v>TantalumYichun Jin Yang Rare Metal Co., Ltd.</v>
      </c>
      <c r="L296" s="255"/>
    </row>
    <row r="297" spans="1:12" ht="10.5" customHeight="1">
      <c r="A297" s="255" t="s">
        <v>2325</v>
      </c>
      <c r="B297" s="255" t="s">
        <v>4302</v>
      </c>
      <c r="C297" s="255" t="s">
        <v>2370</v>
      </c>
      <c r="D297" s="255" t="s">
        <v>2181</v>
      </c>
      <c r="E297" s="255" t="s">
        <v>1340</v>
      </c>
      <c r="F297" s="255" t="s">
        <v>3125</v>
      </c>
      <c r="G297" s="255"/>
      <c r="H297" s="255" t="s">
        <v>3372</v>
      </c>
      <c r="I297" s="255" t="s">
        <v>3335</v>
      </c>
      <c r="J297" s="46" t="str">
        <f t="shared" si="8"/>
        <v>TantalumZhaoqing Duoluoshan Non-ferrous Metals Co.,Ltd</v>
      </c>
      <c r="K297" s="46" t="str">
        <f t="shared" si="9"/>
        <v>TantalumZhaoqing Duoluoshan Non-ferrous Metals Co.,Ltd</v>
      </c>
      <c r="L297" s="255"/>
    </row>
    <row r="298" spans="1:12" ht="10.5" customHeight="1">
      <c r="A298" s="255" t="s">
        <v>2325</v>
      </c>
      <c r="B298" s="255" t="s">
        <v>4184</v>
      </c>
      <c r="C298" s="255" t="s">
        <v>4184</v>
      </c>
      <c r="D298" s="255" t="s">
        <v>2181</v>
      </c>
      <c r="E298" s="255" t="s">
        <v>1361</v>
      </c>
      <c r="F298" s="255" t="s">
        <v>3125</v>
      </c>
      <c r="G298" s="255"/>
      <c r="H298" s="255" t="s">
        <v>3395</v>
      </c>
      <c r="I298" s="255" t="s">
        <v>3186</v>
      </c>
      <c r="J298" s="46" t="str">
        <f t="shared" si="8"/>
        <v>TantalumZhuzhou Cemented Carbide</v>
      </c>
      <c r="K298" s="46" t="str">
        <f t="shared" si="9"/>
        <v>TantalumZhuzhou Cemented Carbide</v>
      </c>
      <c r="L298" s="255"/>
    </row>
    <row r="299" spans="1:12" ht="10.5" customHeight="1">
      <c r="A299" s="255" t="s">
        <v>2325</v>
      </c>
      <c r="B299" s="255" t="s">
        <v>3404</v>
      </c>
      <c r="C299" s="255" t="s">
        <v>4184</v>
      </c>
      <c r="D299" s="255" t="s">
        <v>2181</v>
      </c>
      <c r="E299" s="255" t="s">
        <v>1361</v>
      </c>
      <c r="F299" s="255" t="s">
        <v>3125</v>
      </c>
      <c r="G299" s="255"/>
      <c r="H299" s="255" t="s">
        <v>3395</v>
      </c>
      <c r="I299" s="255" t="s">
        <v>3186</v>
      </c>
      <c r="J299" s="46" t="str">
        <f t="shared" si="8"/>
        <v>TantalumZhuzhou Cemented Carbide Group</v>
      </c>
      <c r="K299" s="46" t="str">
        <f t="shared" si="9"/>
        <v>TantalumZhuzhou Cemented Carbide Group</v>
      </c>
      <c r="L299" s="255"/>
    </row>
    <row r="300" spans="1:12" ht="10.5" customHeight="1">
      <c r="A300" s="255" t="s">
        <v>2325</v>
      </c>
      <c r="B300" s="255" t="s">
        <v>3405</v>
      </c>
      <c r="C300" s="255" t="s">
        <v>4184</v>
      </c>
      <c r="D300" s="255" t="s">
        <v>2181</v>
      </c>
      <c r="E300" s="255" t="s">
        <v>1361</v>
      </c>
      <c r="F300" s="255" t="s">
        <v>3125</v>
      </c>
      <c r="G300" s="255"/>
      <c r="H300" s="255" t="s">
        <v>3395</v>
      </c>
      <c r="I300" s="255" t="s">
        <v>3186</v>
      </c>
      <c r="J300" s="46" t="str">
        <f t="shared" si="8"/>
        <v>TantalumZhuzhou Cemented Carbide Works Imp. &amp; Exp. Co.</v>
      </c>
      <c r="K300" s="46" t="str">
        <f t="shared" si="9"/>
        <v>TantalumZhuzhou Cemented Carbide Works Imp. &amp; Exp. Co.</v>
      </c>
      <c r="L300" s="255"/>
    </row>
    <row r="301" spans="1:12" ht="10.5" customHeight="1">
      <c r="A301" s="255" t="s">
        <v>2325</v>
      </c>
      <c r="B301" s="255" t="s">
        <v>3604</v>
      </c>
      <c r="C301" s="255"/>
      <c r="D301" s="255"/>
      <c r="E301" s="255"/>
      <c r="F301" s="255"/>
      <c r="G301" s="255"/>
      <c r="H301" s="255"/>
      <c r="I301" s="255"/>
      <c r="J301" s="46" t="str">
        <f t="shared" si="8"/>
        <v>TantalumSmelter not listed</v>
      </c>
      <c r="K301" s="46" t="str">
        <f t="shared" si="9"/>
        <v>TantalumSmelter not listed</v>
      </c>
      <c r="L301" s="255"/>
    </row>
    <row r="302" spans="1:12" ht="10.5" customHeight="1">
      <c r="A302" s="255" t="s">
        <v>2325</v>
      </c>
      <c r="B302" s="255" t="s">
        <v>2573</v>
      </c>
      <c r="C302" s="255" t="s">
        <v>926</v>
      </c>
      <c r="D302" s="255" t="s">
        <v>926</v>
      </c>
      <c r="E302" s="255"/>
      <c r="F302" s="255"/>
      <c r="G302" s="255"/>
      <c r="H302" s="255"/>
      <c r="I302" s="255"/>
      <c r="J302" s="46" t="str">
        <f t="shared" si="8"/>
        <v>TantalumSmelter not yet identified</v>
      </c>
      <c r="K302" s="46" t="str">
        <f t="shared" si="9"/>
        <v>TantalumSmelter not yet identified</v>
      </c>
      <c r="L302" s="255"/>
    </row>
    <row r="303" spans="1:12" ht="10.5" customHeight="1">
      <c r="A303" s="255" t="s">
        <v>2324</v>
      </c>
      <c r="B303" s="255" t="s">
        <v>3445</v>
      </c>
      <c r="C303" s="255" t="s">
        <v>67</v>
      </c>
      <c r="D303" s="255" t="s">
        <v>1759</v>
      </c>
      <c r="E303" s="255" t="s">
        <v>1364</v>
      </c>
      <c r="F303" s="255" t="s">
        <v>3125</v>
      </c>
      <c r="G303" s="255"/>
      <c r="H303" s="255" t="s">
        <v>3444</v>
      </c>
      <c r="I303" s="255" t="s">
        <v>3401</v>
      </c>
      <c r="J303" s="46" t="str">
        <f t="shared" si="8"/>
        <v>TinAlent plc</v>
      </c>
      <c r="K303" s="46" t="str">
        <f t="shared" si="9"/>
        <v>TinAlent plc</v>
      </c>
      <c r="L303" s="255"/>
    </row>
    <row r="304" spans="1:12" ht="10.5" customHeight="1">
      <c r="A304" s="255" t="s">
        <v>2324</v>
      </c>
      <c r="B304" s="255" t="s">
        <v>67</v>
      </c>
      <c r="C304" s="255" t="s">
        <v>67</v>
      </c>
      <c r="D304" s="255" t="s">
        <v>1759</v>
      </c>
      <c r="E304" s="255" t="s">
        <v>1364</v>
      </c>
      <c r="F304" s="255" t="s">
        <v>3125</v>
      </c>
      <c r="G304" s="255"/>
      <c r="H304" s="255" t="s">
        <v>3444</v>
      </c>
      <c r="I304" s="255" t="s">
        <v>3401</v>
      </c>
      <c r="J304" s="46" t="str">
        <f t="shared" si="8"/>
        <v>TinAlpha</v>
      </c>
      <c r="K304" s="46" t="str">
        <f t="shared" si="9"/>
        <v>TinAlpha</v>
      </c>
      <c r="L304" s="255"/>
    </row>
    <row r="305" spans="1:12" ht="10.5" customHeight="1">
      <c r="A305" s="255" t="s">
        <v>2324</v>
      </c>
      <c r="B305" s="255" t="s">
        <v>3447</v>
      </c>
      <c r="C305" s="255" t="s">
        <v>67</v>
      </c>
      <c r="D305" s="255" t="s">
        <v>1759</v>
      </c>
      <c r="E305" s="255" t="s">
        <v>1364</v>
      </c>
      <c r="F305" s="255" t="s">
        <v>3125</v>
      </c>
      <c r="G305" s="255"/>
      <c r="H305" s="255" t="s">
        <v>3444</v>
      </c>
      <c r="I305" s="255" t="s">
        <v>3401</v>
      </c>
      <c r="J305" s="46" t="str">
        <f t="shared" si="8"/>
        <v>TinAlpha Metals</v>
      </c>
      <c r="K305" s="46" t="str">
        <f t="shared" si="9"/>
        <v>TinAlpha Metals</v>
      </c>
      <c r="L305" s="255"/>
    </row>
    <row r="306" spans="1:12" ht="10.5" customHeight="1">
      <c r="A306" s="255" t="s">
        <v>2324</v>
      </c>
      <c r="B306" s="255" t="s">
        <v>4303</v>
      </c>
      <c r="C306" s="255" t="s">
        <v>67</v>
      </c>
      <c r="D306" s="255" t="s">
        <v>1759</v>
      </c>
      <c r="E306" s="255" t="s">
        <v>1364</v>
      </c>
      <c r="F306" s="255" t="s">
        <v>3125</v>
      </c>
      <c r="G306" s="255"/>
      <c r="H306" s="255" t="s">
        <v>3444</v>
      </c>
      <c r="I306" s="255" t="s">
        <v>3401</v>
      </c>
      <c r="J306" s="46" t="str">
        <f t="shared" si="8"/>
        <v>TinAlpha Metals Korea Ltd.</v>
      </c>
      <c r="K306" s="46" t="str">
        <f t="shared" si="9"/>
        <v>TinAlpha Metals Korea Ltd.</v>
      </c>
      <c r="L306" s="255"/>
    </row>
    <row r="307" spans="1:12" ht="10.5" customHeight="1">
      <c r="A307" s="255" t="s">
        <v>2324</v>
      </c>
      <c r="B307" s="255" t="s">
        <v>3446</v>
      </c>
      <c r="C307" s="255" t="s">
        <v>67</v>
      </c>
      <c r="D307" s="255" t="s">
        <v>1759</v>
      </c>
      <c r="E307" s="255" t="s">
        <v>1364</v>
      </c>
      <c r="F307" s="255" t="s">
        <v>3125</v>
      </c>
      <c r="G307" s="255"/>
      <c r="H307" s="255" t="s">
        <v>3444</v>
      </c>
      <c r="I307" s="255" t="s">
        <v>3401</v>
      </c>
      <c r="J307" s="46" t="str">
        <f t="shared" si="8"/>
        <v>TinAlpha Metals Taiwan</v>
      </c>
      <c r="K307" s="46" t="str">
        <f t="shared" si="9"/>
        <v>TinAlpha Metals Taiwan</v>
      </c>
      <c r="L307" s="255"/>
    </row>
    <row r="308" spans="1:12" ht="10.5" customHeight="1">
      <c r="A308" s="255" t="s">
        <v>2324</v>
      </c>
      <c r="B308" s="255" t="s">
        <v>4732</v>
      </c>
      <c r="C308" s="255" t="s">
        <v>4732</v>
      </c>
      <c r="D308" s="255" t="s">
        <v>1766</v>
      </c>
      <c r="E308" s="255" t="s">
        <v>4322</v>
      </c>
      <c r="F308" s="255" t="s">
        <v>3125</v>
      </c>
      <c r="G308" s="255"/>
      <c r="H308" s="255" t="s">
        <v>3537</v>
      </c>
      <c r="I308" s="255" t="s">
        <v>3538</v>
      </c>
      <c r="J308" s="46" t="str">
        <f t="shared" si="8"/>
        <v>TinAn Thai Minerals Co., Ltd.</v>
      </c>
      <c r="K308" s="46" t="str">
        <f t="shared" si="9"/>
        <v>TinAn Thai Minerals Co., Ltd.</v>
      </c>
      <c r="L308" s="255"/>
    </row>
    <row r="309" spans="1:12" ht="10.5" customHeight="1">
      <c r="A309" s="255" t="s">
        <v>2324</v>
      </c>
      <c r="B309" s="255" t="s">
        <v>4140</v>
      </c>
      <c r="C309" s="255" t="s">
        <v>4140</v>
      </c>
      <c r="D309" s="255" t="s">
        <v>1766</v>
      </c>
      <c r="E309" s="255" t="s">
        <v>4141</v>
      </c>
      <c r="F309" s="255" t="s">
        <v>3125</v>
      </c>
      <c r="G309" s="255"/>
      <c r="H309" s="255" t="s">
        <v>3537</v>
      </c>
      <c r="I309" s="255" t="s">
        <v>3538</v>
      </c>
      <c r="J309" s="46" t="str">
        <f t="shared" si="8"/>
        <v>TinAn Vinh Joint Stock Mineral Processing Company</v>
      </c>
      <c r="K309" s="46" t="str">
        <f t="shared" si="9"/>
        <v>TinAn Vinh Joint Stock Mineral Processing Company</v>
      </c>
      <c r="L309" s="255"/>
    </row>
    <row r="310" spans="1:12" ht="10.5" customHeight="1">
      <c r="A310" s="255" t="s">
        <v>2324</v>
      </c>
      <c r="B310" s="255" t="s">
        <v>3497</v>
      </c>
      <c r="C310" s="255" t="s">
        <v>2674</v>
      </c>
      <c r="D310" s="255" t="s">
        <v>2238</v>
      </c>
      <c r="E310" s="255" t="s">
        <v>2675</v>
      </c>
      <c r="F310" s="255" t="s">
        <v>3125</v>
      </c>
      <c r="G310" s="255"/>
      <c r="H310" s="255" t="s">
        <v>3453</v>
      </c>
      <c r="I310" s="255" t="s">
        <v>3454</v>
      </c>
      <c r="J310" s="46" t="str">
        <f t="shared" si="8"/>
        <v>TinBML</v>
      </c>
      <c r="K310" s="46" t="str">
        <f t="shared" si="9"/>
        <v>TinBML</v>
      </c>
      <c r="L310" s="255"/>
    </row>
    <row r="311" spans="1:12" ht="10.5" customHeight="1">
      <c r="A311" s="255" t="s">
        <v>2324</v>
      </c>
      <c r="B311" s="255" t="s">
        <v>53</v>
      </c>
      <c r="C311" s="255" t="s">
        <v>1194</v>
      </c>
      <c r="D311" s="255" t="s">
        <v>2238</v>
      </c>
      <c r="E311" s="255" t="s">
        <v>1389</v>
      </c>
      <c r="F311" s="255" t="s">
        <v>3125</v>
      </c>
      <c r="G311" s="255"/>
      <c r="H311" s="255" t="s">
        <v>3457</v>
      </c>
      <c r="I311" s="255" t="s">
        <v>3454</v>
      </c>
      <c r="J311" s="46" t="str">
        <f t="shared" si="8"/>
        <v>TinBrand IMLI</v>
      </c>
      <c r="K311" s="46" t="str">
        <f t="shared" si="9"/>
        <v>TinBrand IMLI</v>
      </c>
      <c r="L311" s="255"/>
    </row>
    <row r="312" spans="1:12" ht="10.5" customHeight="1">
      <c r="A312" s="255" t="s">
        <v>2324</v>
      </c>
      <c r="B312" s="255" t="s">
        <v>3501</v>
      </c>
      <c r="C312" s="255" t="s">
        <v>4169</v>
      </c>
      <c r="D312" s="255" t="s">
        <v>2238</v>
      </c>
      <c r="E312" s="255" t="s">
        <v>1396</v>
      </c>
      <c r="F312" s="255" t="s">
        <v>3125</v>
      </c>
      <c r="G312" s="255"/>
      <c r="H312" s="255" t="s">
        <v>3453</v>
      </c>
      <c r="I312" s="255" t="s">
        <v>3454</v>
      </c>
      <c r="J312" s="46" t="str">
        <f t="shared" si="8"/>
        <v>TinBrand RBT</v>
      </c>
      <c r="K312" s="46" t="str">
        <f t="shared" si="9"/>
        <v>TinBrand RBT</v>
      </c>
      <c r="L312" s="255"/>
    </row>
    <row r="313" spans="1:12" ht="10.5" customHeight="1">
      <c r="A313" s="255" t="s">
        <v>2324</v>
      </c>
      <c r="B313" s="255" t="s">
        <v>4304</v>
      </c>
      <c r="C313" s="255" t="s">
        <v>4183</v>
      </c>
      <c r="D313" s="255" t="s">
        <v>2181</v>
      </c>
      <c r="E313" s="255" t="s">
        <v>1406</v>
      </c>
      <c r="F313" s="255" t="s">
        <v>3125</v>
      </c>
      <c r="G313" s="255"/>
      <c r="H313" s="255" t="s">
        <v>3468</v>
      </c>
      <c r="I313" s="255" t="s">
        <v>3161</v>
      </c>
      <c r="J313" s="46" t="str">
        <f t="shared" si="8"/>
        <v>TinChengfeng Metals Co Pte Ltd</v>
      </c>
      <c r="K313" s="46" t="str">
        <f t="shared" si="9"/>
        <v>TinChengfeng Metals Co Pte Ltd</v>
      </c>
      <c r="L313" s="255"/>
    </row>
    <row r="314" spans="1:12" ht="10.5" customHeight="1">
      <c r="A314" s="255" t="s">
        <v>2324</v>
      </c>
      <c r="B314" s="255" t="s">
        <v>4355</v>
      </c>
      <c r="C314" s="255" t="s">
        <v>4733</v>
      </c>
      <c r="D314" s="255" t="s">
        <v>2181</v>
      </c>
      <c r="E314" s="255" t="s">
        <v>4393</v>
      </c>
      <c r="F314" s="255" t="s">
        <v>3125</v>
      </c>
      <c r="G314" s="255"/>
      <c r="H314" s="255" t="s">
        <v>4845</v>
      </c>
      <c r="I314" s="255" t="s">
        <v>3186</v>
      </c>
      <c r="J314" s="46" t="str">
        <f t="shared" si="8"/>
        <v>TinChenzhou Yun Xiang mining limited liability company</v>
      </c>
      <c r="K314" s="46" t="str">
        <f t="shared" si="9"/>
        <v>TinChenzhou Yun Xiang mining limited liability company</v>
      </c>
      <c r="L314" s="255"/>
    </row>
    <row r="315" spans="1:12" ht="10.5" customHeight="1">
      <c r="A315" s="255" t="s">
        <v>2324</v>
      </c>
      <c r="B315" s="255" t="s">
        <v>4733</v>
      </c>
      <c r="C315" s="255" t="s">
        <v>4733</v>
      </c>
      <c r="D315" s="255" t="s">
        <v>2181</v>
      </c>
      <c r="E315" s="255" t="s">
        <v>4393</v>
      </c>
      <c r="F315" s="255" t="s">
        <v>3125</v>
      </c>
      <c r="G315" s="255"/>
      <c r="H315" s="255" t="s">
        <v>4845</v>
      </c>
      <c r="I315" s="255" t="s">
        <v>3186</v>
      </c>
      <c r="J315" s="46" t="str">
        <f t="shared" si="8"/>
        <v>TinChenzhou Yunxiang Mining and Metallurgy Co., Ltd.</v>
      </c>
      <c r="K315" s="46" t="str">
        <f t="shared" si="9"/>
        <v>TinChenzhou Yunxiang Mining and Metallurgy Co., Ltd.</v>
      </c>
      <c r="L315" s="255"/>
    </row>
    <row r="316" spans="1:12" ht="10.5" customHeight="1">
      <c r="A316" s="255" t="s">
        <v>2324</v>
      </c>
      <c r="B316" s="255" t="s">
        <v>4305</v>
      </c>
      <c r="C316" s="255" t="s">
        <v>3440</v>
      </c>
      <c r="D316" s="255" t="s">
        <v>2181</v>
      </c>
      <c r="E316" s="255" t="s">
        <v>1362</v>
      </c>
      <c r="F316" s="255" t="s">
        <v>3125</v>
      </c>
      <c r="G316" s="255"/>
      <c r="H316" s="255" t="s">
        <v>3406</v>
      </c>
      <c r="I316" s="255" t="s">
        <v>3204</v>
      </c>
      <c r="J316" s="46" t="str">
        <f t="shared" si="8"/>
        <v>TinChina Rare Metal Material Co., Ltd.</v>
      </c>
      <c r="K316" s="46" t="str">
        <f t="shared" si="9"/>
        <v>TinChina Rare Metal Material Co., Ltd.</v>
      </c>
      <c r="L316" s="255"/>
    </row>
    <row r="317" spans="1:12" ht="10.5" customHeight="1">
      <c r="A317" s="255" t="s">
        <v>2324</v>
      </c>
      <c r="B317" s="255" t="s">
        <v>4306</v>
      </c>
      <c r="C317" s="255" t="s">
        <v>2578</v>
      </c>
      <c r="D317" s="255" t="s">
        <v>2181</v>
      </c>
      <c r="E317" s="255" t="s">
        <v>1377</v>
      </c>
      <c r="F317" s="255" t="s">
        <v>3125</v>
      </c>
      <c r="G317" s="255"/>
      <c r="H317" s="255" t="s">
        <v>3476</v>
      </c>
      <c r="I317" s="255" t="s">
        <v>3442</v>
      </c>
      <c r="J317" s="46" t="str">
        <f t="shared" si="8"/>
        <v>TinChina Tin (Hechi)</v>
      </c>
      <c r="K317" s="46" t="str">
        <f t="shared" si="9"/>
        <v>TinChina Tin (Hechi)</v>
      </c>
      <c r="L317" s="255"/>
    </row>
    <row r="318" spans="1:12" ht="10.5" customHeight="1">
      <c r="A318" s="255" t="s">
        <v>2324</v>
      </c>
      <c r="B318" s="255" t="s">
        <v>2578</v>
      </c>
      <c r="C318" s="255" t="s">
        <v>2578</v>
      </c>
      <c r="D318" s="255" t="s">
        <v>2181</v>
      </c>
      <c r="E318" s="255" t="s">
        <v>1377</v>
      </c>
      <c r="F318" s="255" t="s">
        <v>3125</v>
      </c>
      <c r="G318" s="255"/>
      <c r="H318" s="255" t="s">
        <v>3476</v>
      </c>
      <c r="I318" s="255" t="s">
        <v>3442</v>
      </c>
      <c r="J318" s="46" t="str">
        <f t="shared" si="8"/>
        <v>TinChina Tin Group Co., Ltd.</v>
      </c>
      <c r="K318" s="46" t="str">
        <f t="shared" si="9"/>
        <v>TinChina Tin Group Co., Ltd.</v>
      </c>
      <c r="L318" s="255"/>
    </row>
    <row r="319" spans="1:12" ht="10.5" customHeight="1">
      <c r="A319" s="255" t="s">
        <v>2324</v>
      </c>
      <c r="B319" s="255" t="s">
        <v>4307</v>
      </c>
      <c r="C319" s="255" t="s">
        <v>2578</v>
      </c>
      <c r="D319" s="255" t="s">
        <v>2181</v>
      </c>
      <c r="E319" s="255" t="s">
        <v>1377</v>
      </c>
      <c r="F319" s="255" t="s">
        <v>3125</v>
      </c>
      <c r="G319" s="255"/>
      <c r="H319" s="255" t="s">
        <v>3476</v>
      </c>
      <c r="I319" s="255" t="s">
        <v>3442</v>
      </c>
      <c r="J319" s="46" t="str">
        <f t="shared" si="8"/>
        <v>TinChina Tin Lai Ben Smelter Co., Ltd.</v>
      </c>
      <c r="K319" s="46" t="str">
        <f t="shared" si="9"/>
        <v>TinChina Tin Lai Ben Smelter Co., Ltd.</v>
      </c>
      <c r="L319" s="255"/>
    </row>
    <row r="320" spans="1:12" ht="10.5" customHeight="1">
      <c r="A320" s="255" t="s">
        <v>2324</v>
      </c>
      <c r="B320" s="255" t="s">
        <v>54</v>
      </c>
      <c r="C320" s="255" t="s">
        <v>4749</v>
      </c>
      <c r="D320" s="255" t="s">
        <v>2181</v>
      </c>
      <c r="E320" s="255" t="s">
        <v>1407</v>
      </c>
      <c r="F320" s="255" t="s">
        <v>3125</v>
      </c>
      <c r="G320" s="255"/>
      <c r="H320" s="255" t="s">
        <v>3468</v>
      </c>
      <c r="I320" s="255" t="s">
        <v>3161</v>
      </c>
      <c r="J320" s="46" t="str">
        <f t="shared" si="8"/>
        <v>TinChina Yunnan Tin Co Ltd.</v>
      </c>
      <c r="K320" s="46" t="str">
        <f t="shared" si="9"/>
        <v>TinChina Yunnan Tin Co Ltd.</v>
      </c>
      <c r="L320" s="255"/>
    </row>
    <row r="321" spans="1:20" ht="10.5" customHeight="1">
      <c r="A321" s="255" t="s">
        <v>2324</v>
      </c>
      <c r="B321" s="255" t="s">
        <v>4149</v>
      </c>
      <c r="C321" s="255" t="s">
        <v>4149</v>
      </c>
      <c r="D321" s="255" t="s">
        <v>2181</v>
      </c>
      <c r="E321" s="255" t="s">
        <v>1363</v>
      </c>
      <c r="F321" s="255" t="s">
        <v>3125</v>
      </c>
      <c r="G321" s="255"/>
      <c r="H321" s="255" t="s">
        <v>3441</v>
      </c>
      <c r="I321" s="255" t="s">
        <v>3442</v>
      </c>
      <c r="J321" s="46" t="str">
        <f t="shared" si="8"/>
        <v>TinCNMC (Guangxi) PGMA Co., Ltd.</v>
      </c>
      <c r="K321" s="46" t="str">
        <f t="shared" si="9"/>
        <v>TinCNMC (Guangxi) PGMA Co., Ltd.</v>
      </c>
      <c r="L321" s="255"/>
    </row>
    <row r="322" spans="1:20" ht="10.5" customHeight="1">
      <c r="A322" s="255" t="s">
        <v>2324</v>
      </c>
      <c r="B322" s="255" t="s">
        <v>1503</v>
      </c>
      <c r="C322" s="255" t="s">
        <v>67</v>
      </c>
      <c r="D322" s="255" t="s">
        <v>1759</v>
      </c>
      <c r="E322" s="255" t="s">
        <v>1364</v>
      </c>
      <c r="F322" s="255" t="s">
        <v>3125</v>
      </c>
      <c r="G322" s="255"/>
      <c r="H322" s="255" t="s">
        <v>3444</v>
      </c>
      <c r="I322" s="255" t="s">
        <v>3401</v>
      </c>
      <c r="J322" s="46" t="str">
        <f t="shared" si="8"/>
        <v>TinCookson</v>
      </c>
      <c r="K322" s="46" t="str">
        <f t="shared" si="9"/>
        <v>TinCookson</v>
      </c>
      <c r="L322" s="255"/>
    </row>
    <row r="323" spans="1:20" ht="10.5" customHeight="1">
      <c r="A323" s="255" t="s">
        <v>2324</v>
      </c>
      <c r="B323" s="255" t="s">
        <v>3448</v>
      </c>
      <c r="C323" s="255" t="s">
        <v>67</v>
      </c>
      <c r="D323" s="255" t="s">
        <v>1759</v>
      </c>
      <c r="E323" s="255" t="s">
        <v>1364</v>
      </c>
      <c r="F323" s="255" t="s">
        <v>3125</v>
      </c>
      <c r="G323" s="255"/>
      <c r="H323" s="255" t="s">
        <v>3444</v>
      </c>
      <c r="I323" s="255" t="s">
        <v>3401</v>
      </c>
      <c r="J323" s="46" t="str">
        <f t="shared" si="8"/>
        <v>TinCookson (Alpha Metals Taiwan)</v>
      </c>
      <c r="K323" s="46" t="str">
        <f t="shared" si="9"/>
        <v>TinCookson (Alpha Metals Taiwan)</v>
      </c>
      <c r="L323" s="255"/>
    </row>
    <row r="324" spans="1:20" ht="10.5" customHeight="1">
      <c r="A324" s="255" t="s">
        <v>2324</v>
      </c>
      <c r="B324" s="255" t="s">
        <v>3449</v>
      </c>
      <c r="C324" s="255" t="s">
        <v>67</v>
      </c>
      <c r="D324" s="255" t="s">
        <v>1759</v>
      </c>
      <c r="E324" s="255" t="s">
        <v>1364</v>
      </c>
      <c r="F324" s="255" t="s">
        <v>3125</v>
      </c>
      <c r="G324" s="255"/>
      <c r="H324" s="255" t="s">
        <v>3444</v>
      </c>
      <c r="I324" s="255" t="s">
        <v>3401</v>
      </c>
      <c r="J324" s="46" t="str">
        <f t="shared" si="8"/>
        <v>TinCookson Alpha Metals (Shenzhen) Co., Ltd.</v>
      </c>
      <c r="K324" s="46" t="str">
        <f t="shared" si="9"/>
        <v>TinCookson Alpha Metals (Shenzhen) Co., Ltd.</v>
      </c>
      <c r="L324" s="255"/>
    </row>
    <row r="325" spans="1:20" ht="10.5" customHeight="1">
      <c r="A325" s="255" t="s">
        <v>2324</v>
      </c>
      <c r="B325" s="255" t="s">
        <v>4143</v>
      </c>
      <c r="C325" s="255" t="s">
        <v>3450</v>
      </c>
      <c r="D325" s="255" t="s">
        <v>2170</v>
      </c>
      <c r="E325" s="255" t="s">
        <v>1365</v>
      </c>
      <c r="F325" s="255" t="s">
        <v>3125</v>
      </c>
      <c r="G325" s="255"/>
      <c r="H325" s="255" t="s">
        <v>3451</v>
      </c>
      <c r="I325" s="255" t="s">
        <v>3452</v>
      </c>
      <c r="J325" s="46" t="str">
        <f t="shared" ref="J325:J388" si="10">A325&amp;B325</f>
        <v>TinCooper Santa</v>
      </c>
      <c r="K325" s="46" t="str">
        <f t="shared" ref="K325:K388" si="11">A325&amp;B325</f>
        <v>TinCooper Santa</v>
      </c>
      <c r="L325" s="255"/>
    </row>
    <row r="326" spans="1:20" ht="10.5" customHeight="1">
      <c r="A326" s="255" t="s">
        <v>2324</v>
      </c>
      <c r="B326" s="255" t="s">
        <v>3450</v>
      </c>
      <c r="C326" s="255" t="s">
        <v>3450</v>
      </c>
      <c r="D326" s="255" t="s">
        <v>2170</v>
      </c>
      <c r="E326" s="255" t="s">
        <v>1365</v>
      </c>
      <c r="F326" s="255" t="s">
        <v>3125</v>
      </c>
      <c r="G326" s="255"/>
      <c r="H326" s="255" t="s">
        <v>3451</v>
      </c>
      <c r="I326" s="255" t="s">
        <v>3452</v>
      </c>
      <c r="J326" s="46" t="str">
        <f t="shared" si="10"/>
        <v>TinCooperativa Metalurgica de Rondônia Ltda.</v>
      </c>
      <c r="K326" s="46" t="str">
        <f t="shared" si="11"/>
        <v>TinCooperativa Metalurgica de Rondônia Ltda.</v>
      </c>
      <c r="L326" s="255"/>
    </row>
    <row r="327" spans="1:20" ht="10.5" customHeight="1">
      <c r="A327" s="255" t="s">
        <v>2324</v>
      </c>
      <c r="B327" s="255" t="s">
        <v>4735</v>
      </c>
      <c r="C327" s="255" t="s">
        <v>3450</v>
      </c>
      <c r="D327" s="255" t="s">
        <v>2170</v>
      </c>
      <c r="E327" s="255" t="s">
        <v>1365</v>
      </c>
      <c r="F327" s="255" t="s">
        <v>3125</v>
      </c>
      <c r="G327" s="255"/>
      <c r="H327" s="255" t="s">
        <v>3451</v>
      </c>
      <c r="I327" s="255" t="s">
        <v>3452</v>
      </c>
      <c r="J327" s="46" t="str">
        <f t="shared" si="10"/>
        <v>TinCooperMetal</v>
      </c>
      <c r="K327" s="46" t="str">
        <f t="shared" si="11"/>
        <v>TinCooperMetal</v>
      </c>
      <c r="L327" s="255"/>
    </row>
    <row r="328" spans="1:20" ht="10.5" customHeight="1">
      <c r="A328" s="255" t="s">
        <v>2324</v>
      </c>
      <c r="B328" s="255" t="s">
        <v>3529</v>
      </c>
      <c r="C328" s="255" t="s">
        <v>3529</v>
      </c>
      <c r="D328" s="255" t="s">
        <v>2238</v>
      </c>
      <c r="E328" s="255" t="s">
        <v>3530</v>
      </c>
      <c r="F328" s="255" t="s">
        <v>3125</v>
      </c>
      <c r="G328" s="255"/>
      <c r="H328" s="255" t="s">
        <v>3453</v>
      </c>
      <c r="I328" s="255" t="s">
        <v>3454</v>
      </c>
      <c r="J328" s="46" t="str">
        <f t="shared" si="10"/>
        <v>TinCV Ayi Jaya</v>
      </c>
      <c r="K328" s="46" t="str">
        <f t="shared" si="11"/>
        <v>TinCV Ayi Jaya</v>
      </c>
      <c r="L328" s="255"/>
    </row>
    <row r="329" spans="1:20" ht="10.5" customHeight="1">
      <c r="A329" s="255" t="s">
        <v>2324</v>
      </c>
      <c r="B329" s="255" t="s">
        <v>4389</v>
      </c>
      <c r="C329" s="255" t="s">
        <v>4389</v>
      </c>
      <c r="D329" s="255" t="s">
        <v>2238</v>
      </c>
      <c r="E329" s="255" t="s">
        <v>4390</v>
      </c>
      <c r="F329" s="255" t="s">
        <v>3125</v>
      </c>
      <c r="G329" s="255"/>
      <c r="H329" s="255" t="s">
        <v>3457</v>
      </c>
      <c r="I329" s="255" t="s">
        <v>3454</v>
      </c>
      <c r="J329" s="46" t="str">
        <f t="shared" si="10"/>
        <v>TinCV Dua Sekawan</v>
      </c>
      <c r="K329" s="46" t="str">
        <f t="shared" si="11"/>
        <v>TinCV Dua Sekawan</v>
      </c>
      <c r="L329" s="255"/>
    </row>
    <row r="330" spans="1:20" ht="10.5" customHeight="1">
      <c r="A330" s="255" t="s">
        <v>2324</v>
      </c>
      <c r="B330" s="255" t="s">
        <v>2664</v>
      </c>
      <c r="C330" s="255" t="s">
        <v>2664</v>
      </c>
      <c r="D330" s="255" t="s">
        <v>2238</v>
      </c>
      <c r="E330" s="255" t="s">
        <v>2665</v>
      </c>
      <c r="F330" s="255" t="s">
        <v>3125</v>
      </c>
      <c r="G330" s="255"/>
      <c r="H330" s="255" t="s">
        <v>3453</v>
      </c>
      <c r="I330" s="255" t="s">
        <v>3454</v>
      </c>
      <c r="J330" s="46" t="str">
        <f t="shared" si="10"/>
        <v>TinCV Gita Pesona</v>
      </c>
      <c r="K330" s="46" t="str">
        <f t="shared" si="11"/>
        <v>TinCV Gita Pesona</v>
      </c>
      <c r="L330" s="255"/>
    </row>
    <row r="331" spans="1:20" ht="10.5" customHeight="1">
      <c r="A331" s="255" t="s">
        <v>2324</v>
      </c>
      <c r="B331" s="255" t="s">
        <v>4745</v>
      </c>
      <c r="C331" s="255" t="s">
        <v>4252</v>
      </c>
      <c r="D331" s="255" t="s">
        <v>2238</v>
      </c>
      <c r="E331" s="255" t="s">
        <v>2666</v>
      </c>
      <c r="F331" s="255" t="s">
        <v>3125</v>
      </c>
      <c r="G331" s="255"/>
      <c r="H331" s="255" t="s">
        <v>3455</v>
      </c>
      <c r="I331" s="255" t="s">
        <v>3454</v>
      </c>
      <c r="J331" s="46" t="str">
        <f t="shared" si="10"/>
        <v>TinCV JusTindo</v>
      </c>
      <c r="K331" s="46" t="str">
        <f t="shared" si="11"/>
        <v>TinCV JusTindo</v>
      </c>
      <c r="L331" s="255"/>
    </row>
    <row r="332" spans="1:20" ht="10.5" customHeight="1">
      <c r="A332" s="255" t="s">
        <v>2324</v>
      </c>
      <c r="B332" s="255" t="s">
        <v>4142</v>
      </c>
      <c r="C332" s="255" t="s">
        <v>4289</v>
      </c>
      <c r="D332" s="255" t="s">
        <v>2238</v>
      </c>
      <c r="E332" s="255" t="s">
        <v>2667</v>
      </c>
      <c r="F332" s="255" t="s">
        <v>3125</v>
      </c>
      <c r="G332" s="255"/>
      <c r="H332" s="255" t="s">
        <v>3455</v>
      </c>
      <c r="I332" s="255" t="s">
        <v>3454</v>
      </c>
      <c r="J332" s="46" t="str">
        <f t="shared" si="10"/>
        <v>TinCV Nurjanah</v>
      </c>
      <c r="K332" s="46" t="str">
        <f t="shared" si="11"/>
        <v>TinCV Nurjanah</v>
      </c>
      <c r="L332" s="255"/>
    </row>
    <row r="333" spans="1:20" ht="10.5" customHeight="1">
      <c r="A333" s="255" t="s">
        <v>2324</v>
      </c>
      <c r="B333" s="255" t="s">
        <v>1504</v>
      </c>
      <c r="C333" s="255" t="s">
        <v>1504</v>
      </c>
      <c r="D333" s="255" t="s">
        <v>2238</v>
      </c>
      <c r="E333" s="255" t="s">
        <v>1366</v>
      </c>
      <c r="F333" s="255" t="s">
        <v>3125</v>
      </c>
      <c r="G333" s="255"/>
      <c r="H333" s="255" t="s">
        <v>3456</v>
      </c>
      <c r="I333" s="255" t="s">
        <v>3454</v>
      </c>
      <c r="J333" s="46" t="str">
        <f t="shared" si="10"/>
        <v>TinCV Serumpun Sebalai</v>
      </c>
      <c r="K333" s="46" t="str">
        <f t="shared" si="11"/>
        <v>TinCV Serumpun Sebalai</v>
      </c>
      <c r="L333" s="255"/>
    </row>
    <row r="334" spans="1:20" ht="10.5" customHeight="1">
      <c r="A334" s="255" t="s">
        <v>2324</v>
      </c>
      <c r="B334" s="255" t="s">
        <v>4356</v>
      </c>
      <c r="C334" s="255" t="s">
        <v>4356</v>
      </c>
      <c r="D334" s="255" t="s">
        <v>2238</v>
      </c>
      <c r="E334" s="255" t="s">
        <v>4357</v>
      </c>
      <c r="F334" s="255" t="s">
        <v>3125</v>
      </c>
      <c r="G334" s="255"/>
      <c r="H334" s="255" t="s">
        <v>3457</v>
      </c>
      <c r="I334" s="255" t="s">
        <v>3454</v>
      </c>
      <c r="J334" s="46" t="str">
        <f t="shared" si="10"/>
        <v>TinCV Tiga Sekawan</v>
      </c>
      <c r="K334" s="46" t="str">
        <f t="shared" si="11"/>
        <v>TinCV Tiga Sekawan</v>
      </c>
      <c r="T334" s="255"/>
    </row>
    <row r="335" spans="1:20" ht="10.5" customHeight="1">
      <c r="A335" s="255" t="s">
        <v>2324</v>
      </c>
      <c r="B335" s="255" t="s">
        <v>1505</v>
      </c>
      <c r="C335" s="255" t="s">
        <v>1505</v>
      </c>
      <c r="D335" s="255" t="s">
        <v>2238</v>
      </c>
      <c r="E335" s="255" t="s">
        <v>1367</v>
      </c>
      <c r="F335" s="255" t="s">
        <v>3125</v>
      </c>
      <c r="G335" s="255"/>
      <c r="H335" s="255" t="s">
        <v>3457</v>
      </c>
      <c r="I335" s="255" t="s">
        <v>3454</v>
      </c>
      <c r="J335" s="46" t="str">
        <f t="shared" si="10"/>
        <v>TinCV United Smelting</v>
      </c>
      <c r="K335" s="46" t="str">
        <f t="shared" si="11"/>
        <v>TinCV United Smelting</v>
      </c>
      <c r="T335"/>
    </row>
    <row r="336" spans="1:20" ht="10.5" customHeight="1">
      <c r="A336" s="255" t="s">
        <v>2324</v>
      </c>
      <c r="B336" s="255" t="s">
        <v>2704</v>
      </c>
      <c r="C336" s="255" t="s">
        <v>2704</v>
      </c>
      <c r="D336" s="255" t="s">
        <v>2238</v>
      </c>
      <c r="E336" s="255" t="s">
        <v>2705</v>
      </c>
      <c r="F336" s="255" t="s">
        <v>3125</v>
      </c>
      <c r="G336" s="255"/>
      <c r="H336" s="255" t="s">
        <v>3457</v>
      </c>
      <c r="I336" s="255" t="s">
        <v>3454</v>
      </c>
      <c r="J336" s="46" t="str">
        <f t="shared" si="10"/>
        <v>TinCV Venus Inti Perkasa</v>
      </c>
      <c r="K336" s="46" t="str">
        <f t="shared" si="11"/>
        <v>TinCV Venus Inti Perkasa</v>
      </c>
      <c r="T336"/>
    </row>
    <row r="337" spans="1:20" ht="10.5" customHeight="1">
      <c r="A337" s="255" t="s">
        <v>2324</v>
      </c>
      <c r="B337" s="255" t="s">
        <v>1788</v>
      </c>
      <c r="C337" s="255" t="s">
        <v>1788</v>
      </c>
      <c r="D337" s="255" t="s">
        <v>2249</v>
      </c>
      <c r="E337" s="255" t="s">
        <v>2732</v>
      </c>
      <c r="F337" s="255" t="s">
        <v>3125</v>
      </c>
      <c r="G337" s="255"/>
      <c r="H337" s="255" t="s">
        <v>3173</v>
      </c>
      <c r="I337" s="255" t="s">
        <v>3174</v>
      </c>
      <c r="J337" s="46" t="str">
        <f t="shared" si="10"/>
        <v>TinDowa</v>
      </c>
      <c r="K337" s="46" t="str">
        <f t="shared" si="11"/>
        <v>TinDowa</v>
      </c>
      <c r="T337"/>
    </row>
    <row r="338" spans="1:20" ht="10.5" customHeight="1">
      <c r="A338" s="255" t="s">
        <v>2324</v>
      </c>
      <c r="B338" s="255" t="s">
        <v>3458</v>
      </c>
      <c r="C338" s="255" t="s">
        <v>1788</v>
      </c>
      <c r="D338" s="255" t="s">
        <v>2249</v>
      </c>
      <c r="E338" s="255" t="s">
        <v>2732</v>
      </c>
      <c r="F338" s="255" t="s">
        <v>3125</v>
      </c>
      <c r="G338" s="255"/>
      <c r="H338" s="255" t="s">
        <v>3173</v>
      </c>
      <c r="I338" s="255" t="s">
        <v>3174</v>
      </c>
      <c r="J338" s="46" t="str">
        <f t="shared" si="10"/>
        <v>TinDowa Metaltech Co., Ltd.</v>
      </c>
      <c r="K338" s="46" t="str">
        <f t="shared" si="11"/>
        <v>TinDowa Metaltech Co., Ltd.</v>
      </c>
      <c r="T338"/>
    </row>
    <row r="339" spans="1:20" ht="10.5" customHeight="1">
      <c r="A339" s="255" t="s">
        <v>2324</v>
      </c>
      <c r="B339" s="255" t="s">
        <v>3531</v>
      </c>
      <c r="C339" s="255" t="s">
        <v>3531</v>
      </c>
      <c r="D339" s="255" t="s">
        <v>1766</v>
      </c>
      <c r="E339" s="255" t="s">
        <v>3532</v>
      </c>
      <c r="F339" s="255" t="s">
        <v>3125</v>
      </c>
      <c r="G339" s="255"/>
      <c r="H339" s="255" t="s">
        <v>3533</v>
      </c>
      <c r="I339" s="255" t="s">
        <v>3534</v>
      </c>
      <c r="J339" s="46" t="str">
        <f t="shared" si="10"/>
        <v>TinElectro-Mechanical Facility of the Cao Bang Minerals &amp; Metallurgy Joint Stock Company</v>
      </c>
      <c r="K339" s="46" t="str">
        <f t="shared" si="11"/>
        <v>TinElectro-Mechanical Facility of the Cao Bang Minerals &amp; Metallurgy Joint Stock Company</v>
      </c>
      <c r="T339"/>
    </row>
    <row r="340" spans="1:20" ht="10.5" customHeight="1">
      <c r="A340" s="255" t="s">
        <v>2324</v>
      </c>
      <c r="B340" s="255" t="s">
        <v>4736</v>
      </c>
      <c r="C340" s="255" t="s">
        <v>4736</v>
      </c>
      <c r="D340" s="255" t="s">
        <v>2205</v>
      </c>
      <c r="E340" s="255" t="s">
        <v>3549</v>
      </c>
      <c r="F340" s="255" t="s">
        <v>3125</v>
      </c>
      <c r="G340" s="255"/>
      <c r="H340" s="255" t="s">
        <v>3550</v>
      </c>
      <c r="I340" s="255" t="s">
        <v>3551</v>
      </c>
      <c r="J340" s="46" t="str">
        <f t="shared" si="10"/>
        <v>TinElmet S.L.U.</v>
      </c>
      <c r="K340" s="46" t="str">
        <f t="shared" si="11"/>
        <v>TinElmet S.L.U.</v>
      </c>
      <c r="T340"/>
    </row>
    <row r="341" spans="1:20" ht="10.5" customHeight="1">
      <c r="A341" s="255" t="s">
        <v>2324</v>
      </c>
      <c r="B341" s="255" t="s">
        <v>1506</v>
      </c>
      <c r="C341" s="255" t="s">
        <v>1506</v>
      </c>
      <c r="D341" s="255" t="s">
        <v>2169</v>
      </c>
      <c r="E341" s="255" t="s">
        <v>1368</v>
      </c>
      <c r="F341" s="255" t="s">
        <v>3125</v>
      </c>
      <c r="G341" s="255"/>
      <c r="H341" s="255" t="s">
        <v>3459</v>
      </c>
      <c r="I341" s="255" t="s">
        <v>3460</v>
      </c>
      <c r="J341" s="46" t="str">
        <f t="shared" si="10"/>
        <v>TinEM Vinto</v>
      </c>
      <c r="K341" s="46" t="str">
        <f t="shared" si="11"/>
        <v>TinEM Vinto</v>
      </c>
      <c r="T341"/>
    </row>
    <row r="342" spans="1:20" ht="10.5" customHeight="1">
      <c r="A342" s="255" t="s">
        <v>2324</v>
      </c>
      <c r="B342" s="255" t="s">
        <v>4308</v>
      </c>
      <c r="C342" s="255" t="s">
        <v>1506</v>
      </c>
      <c r="D342" s="255" t="s">
        <v>2169</v>
      </c>
      <c r="E342" s="255" t="s">
        <v>1368</v>
      </c>
      <c r="F342" s="255" t="s">
        <v>3125</v>
      </c>
      <c r="G342" s="255"/>
      <c r="H342" s="255" t="s">
        <v>3459</v>
      </c>
      <c r="I342" s="255" t="s">
        <v>3460</v>
      </c>
      <c r="J342" s="46" t="str">
        <f t="shared" si="10"/>
        <v>TinEmpresa Metalúrgica Vinto</v>
      </c>
      <c r="K342" s="46" t="str">
        <f t="shared" si="11"/>
        <v>TinEmpresa Metalúrgica Vinto</v>
      </c>
      <c r="T342"/>
    </row>
    <row r="343" spans="1:20" ht="10.5" customHeight="1">
      <c r="A343" s="255" t="s">
        <v>2324</v>
      </c>
      <c r="B343" s="255" t="s">
        <v>1936</v>
      </c>
      <c r="C343" s="255" t="s">
        <v>1506</v>
      </c>
      <c r="D343" s="255" t="s">
        <v>2169</v>
      </c>
      <c r="E343" s="255" t="s">
        <v>1368</v>
      </c>
      <c r="F343" s="255" t="s">
        <v>3125</v>
      </c>
      <c r="G343" s="255"/>
      <c r="H343" s="255" t="s">
        <v>3459</v>
      </c>
      <c r="I343" s="255" t="s">
        <v>3460</v>
      </c>
      <c r="J343" s="46" t="str">
        <f t="shared" si="10"/>
        <v>TinEmpressa Nacional de Fundiciones (ENAF)</v>
      </c>
      <c r="K343" s="46" t="str">
        <f t="shared" si="11"/>
        <v>TinEmpressa Nacional de Fundiciones (ENAF)</v>
      </c>
      <c r="T343"/>
    </row>
    <row r="344" spans="1:20" ht="10.5" customHeight="1">
      <c r="A344" s="255" t="s">
        <v>2324</v>
      </c>
      <c r="B344" s="255" t="s">
        <v>55</v>
      </c>
      <c r="C344" s="255" t="s">
        <v>1506</v>
      </c>
      <c r="D344" s="255" t="s">
        <v>2169</v>
      </c>
      <c r="E344" s="255" t="s">
        <v>1368</v>
      </c>
      <c r="F344" s="255" t="s">
        <v>3125</v>
      </c>
      <c r="G344" s="255"/>
      <c r="H344" s="255" t="s">
        <v>3459</v>
      </c>
      <c r="I344" s="255" t="s">
        <v>3460</v>
      </c>
      <c r="J344" s="46" t="str">
        <f t="shared" si="10"/>
        <v>TinENAF</v>
      </c>
      <c r="K344" s="46" t="str">
        <f t="shared" si="11"/>
        <v>TinENAF</v>
      </c>
      <c r="T344"/>
    </row>
    <row r="345" spans="1:20" ht="10.5" customHeight="1">
      <c r="A345" s="255" t="s">
        <v>2324</v>
      </c>
      <c r="B345" s="255" t="s">
        <v>1369</v>
      </c>
      <c r="C345" s="255" t="s">
        <v>1369</v>
      </c>
      <c r="D345" s="255" t="s">
        <v>2170</v>
      </c>
      <c r="E345" s="255" t="s">
        <v>1370</v>
      </c>
      <c r="F345" s="255" t="s">
        <v>3125</v>
      </c>
      <c r="G345" s="255"/>
      <c r="H345" s="255" t="s">
        <v>3451</v>
      </c>
      <c r="I345" s="255" t="s">
        <v>3461</v>
      </c>
      <c r="J345" s="46" t="str">
        <f t="shared" si="10"/>
        <v>TinEstanho de Rondônia S.A.</v>
      </c>
      <c r="K345" s="46" t="str">
        <f t="shared" si="11"/>
        <v>TinEstanho de Rondônia S.A.</v>
      </c>
      <c r="T345"/>
    </row>
    <row r="346" spans="1:20" ht="10.5" customHeight="1">
      <c r="A346" s="255" t="s">
        <v>2324</v>
      </c>
      <c r="B346" s="255" t="s">
        <v>3462</v>
      </c>
      <c r="C346" s="255" t="s">
        <v>3462</v>
      </c>
      <c r="D346" s="255" t="s">
        <v>2195</v>
      </c>
      <c r="E346" s="255" t="s">
        <v>3463</v>
      </c>
      <c r="F346" s="255" t="s">
        <v>3125</v>
      </c>
      <c r="G346" s="255"/>
      <c r="H346" s="255" t="s">
        <v>3464</v>
      </c>
      <c r="I346" s="255" t="s">
        <v>3465</v>
      </c>
      <c r="J346" s="46" t="str">
        <f t="shared" si="10"/>
        <v>TinFeinhütte Halsbrücke GmbH</v>
      </c>
      <c r="K346" s="46" t="str">
        <f t="shared" si="11"/>
        <v>TinFeinhütte Halsbrücke GmbH</v>
      </c>
      <c r="T346"/>
    </row>
    <row r="347" spans="1:20" ht="10.5" customHeight="1">
      <c r="A347" s="255" t="s">
        <v>2324</v>
      </c>
      <c r="B347" s="255" t="s">
        <v>1462</v>
      </c>
      <c r="C347" s="255" t="s">
        <v>1462</v>
      </c>
      <c r="D347" s="255" t="s">
        <v>1708</v>
      </c>
      <c r="E347" s="255" t="s">
        <v>1371</v>
      </c>
      <c r="F347" s="255" t="s">
        <v>3125</v>
      </c>
      <c r="G347" s="255"/>
      <c r="H347" s="255" t="s">
        <v>3466</v>
      </c>
      <c r="I347" s="255" t="s">
        <v>3467</v>
      </c>
      <c r="J347" s="46" t="str">
        <f t="shared" si="10"/>
        <v>TinFenix Metals</v>
      </c>
      <c r="K347" s="46" t="str">
        <f t="shared" si="11"/>
        <v>TinFenix Metals</v>
      </c>
      <c r="T347"/>
    </row>
    <row r="348" spans="1:20" ht="10.5" customHeight="1">
      <c r="A348" s="255" t="s">
        <v>2324</v>
      </c>
      <c r="B348" s="255" t="s">
        <v>3489</v>
      </c>
      <c r="C348" s="255" t="s">
        <v>1954</v>
      </c>
      <c r="D348" s="255" t="s">
        <v>1704</v>
      </c>
      <c r="E348" s="255" t="s">
        <v>1380</v>
      </c>
      <c r="F348" s="255" t="s">
        <v>3125</v>
      </c>
      <c r="G348" s="255"/>
      <c r="H348" s="255" t="s">
        <v>3487</v>
      </c>
      <c r="I348" s="255" t="s">
        <v>3488</v>
      </c>
      <c r="J348" s="46" t="str">
        <f t="shared" si="10"/>
        <v>TinFunsur Smelter</v>
      </c>
      <c r="K348" s="46" t="str">
        <f t="shared" si="11"/>
        <v>TinFunsur Smelter</v>
      </c>
      <c r="T348"/>
    </row>
    <row r="349" spans="1:20" ht="10.5" customHeight="1">
      <c r="A349" s="255" t="s">
        <v>2324</v>
      </c>
      <c r="B349" s="255" t="s">
        <v>56</v>
      </c>
      <c r="C349" s="255" t="s">
        <v>4183</v>
      </c>
      <c r="D349" s="255" t="s">
        <v>2181</v>
      </c>
      <c r="E349" s="255" t="s">
        <v>1406</v>
      </c>
      <c r="F349" s="255" t="s">
        <v>3125</v>
      </c>
      <c r="G349" s="255"/>
      <c r="H349" s="255" t="s">
        <v>3468</v>
      </c>
      <c r="I349" s="255" t="s">
        <v>3161</v>
      </c>
      <c r="J349" s="46" t="str">
        <f t="shared" si="10"/>
        <v>TinGeiju City Datun Chengfeng Smelter</v>
      </c>
      <c r="K349" s="46" t="str">
        <f t="shared" si="11"/>
        <v>TinGeiju City Datun Chengfeng Smelter</v>
      </c>
      <c r="T349"/>
    </row>
    <row r="350" spans="1:20" ht="10.5" customHeight="1">
      <c r="A350" s="255" t="s">
        <v>2324</v>
      </c>
      <c r="B350" s="255" t="s">
        <v>4737</v>
      </c>
      <c r="C350" s="255" t="s">
        <v>4737</v>
      </c>
      <c r="D350" s="255" t="s">
        <v>2181</v>
      </c>
      <c r="E350" s="255" t="s">
        <v>4358</v>
      </c>
      <c r="F350" s="255" t="s">
        <v>3125</v>
      </c>
      <c r="G350" s="255"/>
      <c r="H350" s="255" t="s">
        <v>4359</v>
      </c>
      <c r="I350" s="255" t="s">
        <v>3161</v>
      </c>
      <c r="J350" s="46" t="str">
        <f t="shared" si="10"/>
        <v>TinGejiu Fengming Metallurgy Chemical Plant</v>
      </c>
      <c r="K350" s="46" t="str">
        <f t="shared" si="11"/>
        <v>TinGejiu Fengming Metallurgy Chemical Plant</v>
      </c>
      <c r="T350"/>
    </row>
    <row r="351" spans="1:20" ht="10.5" customHeight="1">
      <c r="A351" s="255" t="s">
        <v>2324</v>
      </c>
      <c r="B351" s="255" t="s">
        <v>4738</v>
      </c>
      <c r="C351" s="255" t="s">
        <v>4738</v>
      </c>
      <c r="D351" s="255" t="s">
        <v>2181</v>
      </c>
      <c r="E351" s="255" t="s">
        <v>4739</v>
      </c>
      <c r="F351" s="255" t="s">
        <v>3125</v>
      </c>
      <c r="G351" s="255"/>
      <c r="H351" s="255" t="s">
        <v>4359</v>
      </c>
      <c r="I351" s="255" t="s">
        <v>3161</v>
      </c>
      <c r="J351" s="46" t="str">
        <f t="shared" si="10"/>
        <v>TinGejiu Jinye Mineral Company</v>
      </c>
      <c r="K351" s="46" t="str">
        <f t="shared" si="11"/>
        <v>TinGejiu Jinye Mineral Company</v>
      </c>
      <c r="T351"/>
    </row>
    <row r="352" spans="1:20" ht="10.5" customHeight="1">
      <c r="A352" s="255" t="s">
        <v>2324</v>
      </c>
      <c r="B352" s="255" t="s">
        <v>2757</v>
      </c>
      <c r="C352" s="255" t="s">
        <v>2757</v>
      </c>
      <c r="D352" s="255" t="s">
        <v>2181</v>
      </c>
      <c r="E352" s="255" t="s">
        <v>1375</v>
      </c>
      <c r="F352" s="255" t="s">
        <v>3125</v>
      </c>
      <c r="G352" s="255"/>
      <c r="H352" s="255" t="s">
        <v>3472</v>
      </c>
      <c r="I352" s="255" t="s">
        <v>3473</v>
      </c>
      <c r="J352" s="46" t="str">
        <f t="shared" si="10"/>
        <v>TinGejiu Kai Meng Industry and Trade LLC</v>
      </c>
      <c r="K352" s="46" t="str">
        <f t="shared" si="11"/>
        <v>TinGejiu Kai Meng Industry and Trade LLC</v>
      </c>
      <c r="T352"/>
    </row>
    <row r="353" spans="1:20" ht="10.5" customHeight="1">
      <c r="A353" s="255" t="s">
        <v>2324</v>
      </c>
      <c r="B353" s="255" t="s">
        <v>4152</v>
      </c>
      <c r="C353" s="255" t="s">
        <v>4152</v>
      </c>
      <c r="D353" s="255" t="s">
        <v>2181</v>
      </c>
      <c r="E353" s="255" t="s">
        <v>1372</v>
      </c>
      <c r="F353" s="255" t="s">
        <v>3125</v>
      </c>
      <c r="G353" s="255"/>
      <c r="H353" s="255" t="s">
        <v>3468</v>
      </c>
      <c r="I353" s="255" t="s">
        <v>3161</v>
      </c>
      <c r="J353" s="46" t="str">
        <f t="shared" si="10"/>
        <v>TinGejiu Non-Ferrous Metal Processing Co., Ltd.</v>
      </c>
      <c r="K353" s="46" t="str">
        <f t="shared" si="11"/>
        <v>TinGejiu Non-Ferrous Metal Processing Co., Ltd.</v>
      </c>
      <c r="T353"/>
    </row>
    <row r="354" spans="1:20" ht="10.5" customHeight="1">
      <c r="A354" s="255" t="s">
        <v>2324</v>
      </c>
      <c r="B354" s="255" t="s">
        <v>3513</v>
      </c>
      <c r="C354" s="255" t="s">
        <v>3513</v>
      </c>
      <c r="D354" s="255" t="s">
        <v>2181</v>
      </c>
      <c r="E354" s="255" t="s">
        <v>3514</v>
      </c>
      <c r="F354" s="255" t="s">
        <v>3125</v>
      </c>
      <c r="G354" s="255"/>
      <c r="H354" s="255" t="s">
        <v>3468</v>
      </c>
      <c r="I354" s="255" t="s">
        <v>3161</v>
      </c>
      <c r="J354" s="46" t="str">
        <f t="shared" si="10"/>
        <v>TinGejiu Yunxin Nonferrous Electrolysis Co., Ltd.</v>
      </c>
      <c r="K354" s="46" t="str">
        <f t="shared" si="11"/>
        <v>TinGejiu Yunxin Nonferrous Electrolysis Co., Ltd.</v>
      </c>
      <c r="T354"/>
    </row>
    <row r="355" spans="1:20" ht="10.5" customHeight="1">
      <c r="A355" s="255" t="s">
        <v>2324</v>
      </c>
      <c r="B355" s="255" t="s">
        <v>1507</v>
      </c>
      <c r="C355" s="255" t="s">
        <v>3469</v>
      </c>
      <c r="D355" s="255" t="s">
        <v>2181</v>
      </c>
      <c r="E355" s="255" t="s">
        <v>1373</v>
      </c>
      <c r="F355" s="255" t="s">
        <v>3125</v>
      </c>
      <c r="G355" s="255"/>
      <c r="H355" s="255" t="s">
        <v>3468</v>
      </c>
      <c r="I355" s="255" t="s">
        <v>3161</v>
      </c>
      <c r="J355" s="46" t="str">
        <f t="shared" si="10"/>
        <v>TinGejiu Zi-Li</v>
      </c>
      <c r="K355" s="46" t="str">
        <f t="shared" si="11"/>
        <v>TinGejiu Zi-Li</v>
      </c>
      <c r="T355"/>
    </row>
    <row r="356" spans="1:20" ht="10.5" customHeight="1">
      <c r="A356" s="255" t="s">
        <v>2324</v>
      </c>
      <c r="B356" s="255" t="s">
        <v>3469</v>
      </c>
      <c r="C356" s="255" t="s">
        <v>3469</v>
      </c>
      <c r="D356" s="255" t="s">
        <v>2181</v>
      </c>
      <c r="E356" s="255" t="s">
        <v>1373</v>
      </c>
      <c r="F356" s="255" t="s">
        <v>3125</v>
      </c>
      <c r="G356" s="255"/>
      <c r="H356" s="255" t="s">
        <v>3468</v>
      </c>
      <c r="I356" s="255" t="s">
        <v>3161</v>
      </c>
      <c r="J356" s="46" t="str">
        <f t="shared" si="10"/>
        <v>TinGejiu Zili Mining And Metallurgy Co., Ltd.</v>
      </c>
      <c r="K356" s="46" t="str">
        <f t="shared" si="11"/>
        <v>TinGejiu Zili Mining And Metallurgy Co., Ltd.</v>
      </c>
      <c r="T356"/>
    </row>
    <row r="357" spans="1:20" ht="10.5" customHeight="1">
      <c r="A357" s="255" t="s">
        <v>2324</v>
      </c>
      <c r="B357" s="255" t="s">
        <v>3477</v>
      </c>
      <c r="C357" s="255" t="s">
        <v>2578</v>
      </c>
      <c r="D357" s="255" t="s">
        <v>2181</v>
      </c>
      <c r="E357" s="255" t="s">
        <v>1377</v>
      </c>
      <c r="F357" s="255" t="s">
        <v>3125</v>
      </c>
      <c r="G357" s="255"/>
      <c r="H357" s="255" t="s">
        <v>3476</v>
      </c>
      <c r="I357" s="255" t="s">
        <v>3442</v>
      </c>
      <c r="J357" s="46" t="str">
        <f t="shared" si="10"/>
        <v>TinGuang Xi Liu Xhou</v>
      </c>
      <c r="K357" s="46" t="str">
        <f t="shared" si="11"/>
        <v>TinGuang Xi Liu Xhou</v>
      </c>
      <c r="T357"/>
    </row>
    <row r="358" spans="1:20" ht="10.5" customHeight="1">
      <c r="A358" s="255" t="s">
        <v>2324</v>
      </c>
      <c r="B358" s="255" t="s">
        <v>4734</v>
      </c>
      <c r="C358" s="255" t="s">
        <v>2578</v>
      </c>
      <c r="D358" s="255" t="s">
        <v>2181</v>
      </c>
      <c r="E358" s="255" t="s">
        <v>1377</v>
      </c>
      <c r="F358" s="255" t="s">
        <v>3125</v>
      </c>
      <c r="G358" s="255"/>
      <c r="H358" s="255" t="s">
        <v>3476</v>
      </c>
      <c r="I358" s="255" t="s">
        <v>3442</v>
      </c>
      <c r="J358" s="46" t="str">
        <f t="shared" si="10"/>
        <v>TinGuang Xi Liu Zhou</v>
      </c>
      <c r="K358" s="46" t="str">
        <f t="shared" si="11"/>
        <v>TinGuang Xi Liu Zhou</v>
      </c>
      <c r="T358"/>
    </row>
    <row r="359" spans="1:20" ht="10.5" customHeight="1">
      <c r="A359" s="255" t="s">
        <v>2324</v>
      </c>
      <c r="B359" s="255" t="s">
        <v>57</v>
      </c>
      <c r="C359" s="255" t="s">
        <v>2578</v>
      </c>
      <c r="D359" s="255" t="s">
        <v>2181</v>
      </c>
      <c r="E359" s="255" t="s">
        <v>1377</v>
      </c>
      <c r="F359" s="255" t="s">
        <v>3125</v>
      </c>
      <c r="G359" s="255"/>
      <c r="H359" s="255" t="s">
        <v>3476</v>
      </c>
      <c r="I359" s="255" t="s">
        <v>3442</v>
      </c>
      <c r="J359" s="46" t="str">
        <f t="shared" si="10"/>
        <v>TinGuangXi China Tin</v>
      </c>
      <c r="K359" s="46" t="str">
        <f t="shared" si="11"/>
        <v>TinGuangXi China Tin</v>
      </c>
      <c r="T359"/>
    </row>
    <row r="360" spans="1:20" ht="10.5" customHeight="1">
      <c r="A360" s="255" t="s">
        <v>2324</v>
      </c>
      <c r="B360" s="255" t="s">
        <v>2373</v>
      </c>
      <c r="C360" s="255" t="s">
        <v>4149</v>
      </c>
      <c r="D360" s="255" t="s">
        <v>2181</v>
      </c>
      <c r="E360" s="255" t="s">
        <v>1363</v>
      </c>
      <c r="F360" s="255" t="s">
        <v>3125</v>
      </c>
      <c r="G360" s="255"/>
      <c r="H360" s="255" t="s">
        <v>3441</v>
      </c>
      <c r="I360" s="255" t="s">
        <v>3442</v>
      </c>
      <c r="J360" s="46" t="str">
        <f t="shared" si="10"/>
        <v>TinGuangxi Pinggui PGMA Co. Ltd.</v>
      </c>
      <c r="K360" s="46" t="str">
        <f t="shared" si="11"/>
        <v>TinGuangxi Pinggui PGMA Co. Ltd.</v>
      </c>
      <c r="T360"/>
    </row>
    <row r="361" spans="1:20" ht="10.5" customHeight="1">
      <c r="A361" s="255" t="s">
        <v>2324</v>
      </c>
      <c r="B361" s="255" t="s">
        <v>4360</v>
      </c>
      <c r="C361" s="255" t="s">
        <v>4360</v>
      </c>
      <c r="D361" s="255" t="s">
        <v>2181</v>
      </c>
      <c r="E361" s="255" t="s">
        <v>4361</v>
      </c>
      <c r="F361" s="255" t="s">
        <v>3125</v>
      </c>
      <c r="G361" s="255"/>
      <c r="H361" s="255" t="s">
        <v>4362</v>
      </c>
      <c r="I361" s="255" t="s">
        <v>3442</v>
      </c>
      <c r="J361" s="46" t="str">
        <f t="shared" si="10"/>
        <v>TinGuanyang Guida Nonferrous Metal Smelting Plant</v>
      </c>
      <c r="K361" s="46" t="str">
        <f t="shared" si="11"/>
        <v>TinGuanyang Guida Nonferrous Metal Smelting Plant</v>
      </c>
      <c r="T361"/>
    </row>
    <row r="362" spans="1:20" ht="10.5" customHeight="1">
      <c r="A362" s="255" t="s">
        <v>2324</v>
      </c>
      <c r="B362" s="255" t="s">
        <v>4391</v>
      </c>
      <c r="C362" s="255" t="s">
        <v>4391</v>
      </c>
      <c r="D362" s="255" t="s">
        <v>2181</v>
      </c>
      <c r="E362" s="255" t="s">
        <v>4392</v>
      </c>
      <c r="F362" s="255" t="s">
        <v>3125</v>
      </c>
      <c r="G362" s="255"/>
      <c r="H362" s="255" t="s">
        <v>3471</v>
      </c>
      <c r="I362" s="255" t="s">
        <v>3204</v>
      </c>
      <c r="J362" s="46" t="str">
        <f t="shared" si="10"/>
        <v>TinHuiChang Hill Tin Industry Co., Ltd.</v>
      </c>
      <c r="K362" s="46" t="str">
        <f t="shared" si="11"/>
        <v>TinHuiChang Hill Tin Industry Co., Ltd.</v>
      </c>
      <c r="T362"/>
    </row>
    <row r="363" spans="1:20" ht="10.5" customHeight="1">
      <c r="A363" s="255" t="s">
        <v>2324</v>
      </c>
      <c r="B363" s="255" t="s">
        <v>4153</v>
      </c>
      <c r="C363" s="255" t="s">
        <v>4153</v>
      </c>
      <c r="D363" s="255" t="s">
        <v>2181</v>
      </c>
      <c r="E363" s="255" t="s">
        <v>1374</v>
      </c>
      <c r="F363" s="255" t="s">
        <v>3125</v>
      </c>
      <c r="G363" s="255"/>
      <c r="H363" s="255" t="s">
        <v>3471</v>
      </c>
      <c r="I363" s="255" t="s">
        <v>3204</v>
      </c>
      <c r="J363" s="46" t="str">
        <f t="shared" si="10"/>
        <v>TinHuichang Jinshunda Tin Co., Ltd.</v>
      </c>
      <c r="K363" s="46" t="str">
        <f t="shared" si="11"/>
        <v>TinHuichang Jinshunda Tin Co., Ltd.</v>
      </c>
      <c r="T363"/>
    </row>
    <row r="364" spans="1:20" ht="10.5" customHeight="1">
      <c r="A364" s="255" t="s">
        <v>2324</v>
      </c>
      <c r="B364" s="255" t="s">
        <v>58</v>
      </c>
      <c r="C364" s="255" t="s">
        <v>4153</v>
      </c>
      <c r="D364" s="255" t="s">
        <v>2181</v>
      </c>
      <c r="E364" s="255" t="s">
        <v>1374</v>
      </c>
      <c r="F364" s="255" t="s">
        <v>3125</v>
      </c>
      <c r="G364" s="255"/>
      <c r="H364" s="255" t="s">
        <v>3471</v>
      </c>
      <c r="I364" s="255" t="s">
        <v>3204</v>
      </c>
      <c r="J364" s="46" t="str">
        <f t="shared" si="10"/>
        <v>TinHuichang Shun Tin Kam Industries, Ltd.</v>
      </c>
      <c r="K364" s="46" t="str">
        <f t="shared" si="11"/>
        <v>TinHuichang Shun Tin Kam Industries, Ltd.</v>
      </c>
      <c r="T364"/>
    </row>
    <row r="365" spans="1:20" ht="10.5" customHeight="1">
      <c r="A365" s="255" t="s">
        <v>2324</v>
      </c>
      <c r="B365" s="255" t="s">
        <v>4748</v>
      </c>
      <c r="C365" s="255" t="s">
        <v>4266</v>
      </c>
      <c r="D365" s="255" t="s">
        <v>2238</v>
      </c>
      <c r="E365" s="255" t="s">
        <v>1399</v>
      </c>
      <c r="F365" s="255" t="s">
        <v>3125</v>
      </c>
      <c r="G365" s="255"/>
      <c r="H365" s="255" t="s">
        <v>3507</v>
      </c>
      <c r="I365" s="255" t="s">
        <v>3454</v>
      </c>
      <c r="J365" s="46" t="str">
        <f t="shared" si="10"/>
        <v>TinINDONESIAN STATE TIN CORPORATION MENTOK SMELTER</v>
      </c>
      <c r="K365" s="46" t="str">
        <f t="shared" si="11"/>
        <v>TinINDONESIAN STATE TIN CORPORATION MENTOK SMELTER</v>
      </c>
      <c r="T365"/>
    </row>
    <row r="366" spans="1:20" ht="10.5" customHeight="1">
      <c r="A366" s="255" t="s">
        <v>2324</v>
      </c>
      <c r="B366" s="255" t="s">
        <v>1172</v>
      </c>
      <c r="C366" s="255" t="s">
        <v>1194</v>
      </c>
      <c r="D366" s="255" t="s">
        <v>2238</v>
      </c>
      <c r="E366" s="255" t="s">
        <v>1389</v>
      </c>
      <c r="F366" s="255" t="s">
        <v>3125</v>
      </c>
      <c r="G366" s="255"/>
      <c r="H366" s="255" t="s">
        <v>3457</v>
      </c>
      <c r="I366" s="255" t="s">
        <v>3454</v>
      </c>
      <c r="J366" s="46" t="str">
        <f t="shared" si="10"/>
        <v>TinIndra Eramulti Logam</v>
      </c>
      <c r="K366" s="46" t="str">
        <f t="shared" si="11"/>
        <v>TinIndra Eramulti Logam</v>
      </c>
      <c r="T366"/>
    </row>
    <row r="367" spans="1:20" ht="10.5" customHeight="1">
      <c r="A367" s="255" t="s">
        <v>2324</v>
      </c>
      <c r="B367" s="255" t="s">
        <v>3440</v>
      </c>
      <c r="C367" s="255" t="s">
        <v>3440</v>
      </c>
      <c r="D367" s="255" t="s">
        <v>2181</v>
      </c>
      <c r="E367" s="255" t="s">
        <v>1362</v>
      </c>
      <c r="F367" s="255" t="s">
        <v>3125</v>
      </c>
      <c r="G367" s="255"/>
      <c r="H367" s="255" t="s">
        <v>3406</v>
      </c>
      <c r="I367" s="255" t="s">
        <v>3204</v>
      </c>
      <c r="J367" s="46" t="str">
        <f t="shared" si="10"/>
        <v>TinJiangxi Ketai Advanced Material Co., Ltd.</v>
      </c>
      <c r="K367" s="46" t="str">
        <f t="shared" si="11"/>
        <v>TinJiangxi Ketai Advanced Material Co., Ltd.</v>
      </c>
      <c r="T367"/>
    </row>
    <row r="368" spans="1:20" ht="10.5" customHeight="1">
      <c r="A368" s="255" t="s">
        <v>2324</v>
      </c>
      <c r="B368" s="255" t="s">
        <v>4309</v>
      </c>
      <c r="C368" s="255" t="s">
        <v>4165</v>
      </c>
      <c r="D368" s="255" t="s">
        <v>2181</v>
      </c>
      <c r="E368" s="255" t="s">
        <v>3491</v>
      </c>
      <c r="F368" s="255" t="s">
        <v>3125</v>
      </c>
      <c r="G368" s="255"/>
      <c r="H368" s="255" t="s">
        <v>3471</v>
      </c>
      <c r="I368" s="255" t="s">
        <v>3204</v>
      </c>
      <c r="J368" s="46" t="str">
        <f t="shared" si="10"/>
        <v>TinJiangxi Nanshan</v>
      </c>
      <c r="K368" s="46" t="str">
        <f t="shared" si="11"/>
        <v>TinJiangxi Nanshan</v>
      </c>
      <c r="T368"/>
    </row>
    <row r="369" spans="1:20" ht="10.5" customHeight="1">
      <c r="A369" s="255" t="s">
        <v>2324</v>
      </c>
      <c r="B369" s="255" t="s">
        <v>4287</v>
      </c>
      <c r="C369" s="255" t="s">
        <v>4153</v>
      </c>
      <c r="D369" s="255" t="s">
        <v>2181</v>
      </c>
      <c r="E369" s="255" t="s">
        <v>1374</v>
      </c>
      <c r="F369" s="255" t="s">
        <v>3125</v>
      </c>
      <c r="G369" s="255"/>
      <c r="H369" s="255" t="s">
        <v>3471</v>
      </c>
      <c r="I369" s="255" t="s">
        <v>3204</v>
      </c>
      <c r="J369" s="46" t="str">
        <f t="shared" si="10"/>
        <v>TinJiangxi Shunda Huichang Kam Tin Co., Ltd.</v>
      </c>
      <c r="K369" s="46" t="str">
        <f t="shared" si="11"/>
        <v>TinJiangxi Shunda Huichang Kam Tin Co., Ltd.</v>
      </c>
      <c r="T369"/>
    </row>
    <row r="370" spans="1:20" ht="10.5" customHeight="1">
      <c r="A370" s="255" t="s">
        <v>2324</v>
      </c>
      <c r="B370" s="255" t="s">
        <v>4310</v>
      </c>
      <c r="C370" s="255" t="s">
        <v>2757</v>
      </c>
      <c r="D370" s="255" t="s">
        <v>2181</v>
      </c>
      <c r="E370" s="255" t="s">
        <v>1375</v>
      </c>
      <c r="F370" s="255" t="s">
        <v>3125</v>
      </c>
      <c r="G370" s="255"/>
      <c r="H370" s="255" t="s">
        <v>3472</v>
      </c>
      <c r="I370" s="255" t="s">
        <v>3473</v>
      </c>
      <c r="J370" s="46" t="str">
        <f t="shared" si="10"/>
        <v>TinKai Union Industry and Trade Co., Ltd. (China)</v>
      </c>
      <c r="K370" s="46" t="str">
        <f t="shared" si="11"/>
        <v>TinKai Union Industry and Trade Co., Ltd. (China)</v>
      </c>
      <c r="T370"/>
    </row>
    <row r="371" spans="1:20" ht="10.5" customHeight="1">
      <c r="A371" s="255" t="s">
        <v>2324</v>
      </c>
      <c r="B371" s="255" t="s">
        <v>985</v>
      </c>
      <c r="C371" s="255" t="s">
        <v>2757</v>
      </c>
      <c r="D371" s="255" t="s">
        <v>2181</v>
      </c>
      <c r="E371" s="255" t="s">
        <v>1375</v>
      </c>
      <c r="F371" s="255" t="s">
        <v>3125</v>
      </c>
      <c r="G371" s="255"/>
      <c r="H371" s="255" t="s">
        <v>3472</v>
      </c>
      <c r="I371" s="255" t="s">
        <v>3473</v>
      </c>
      <c r="J371" s="46" t="str">
        <f t="shared" si="10"/>
        <v>TinKai Unita Trade Limited Liability Company</v>
      </c>
      <c r="K371" s="46" t="str">
        <f t="shared" si="11"/>
        <v>TinKai Unita Trade Limited Liability Company</v>
      </c>
      <c r="T371"/>
    </row>
    <row r="372" spans="1:20" ht="10.5" customHeight="1">
      <c r="A372" s="255" t="s">
        <v>2324</v>
      </c>
      <c r="B372" s="255" t="s">
        <v>3506</v>
      </c>
      <c r="C372" s="255" t="s">
        <v>3503</v>
      </c>
      <c r="D372" s="255" t="s">
        <v>2238</v>
      </c>
      <c r="E372" s="255" t="s">
        <v>1424</v>
      </c>
      <c r="F372" s="255" t="s">
        <v>3125</v>
      </c>
      <c r="G372" s="255"/>
      <c r="H372" s="255" t="s">
        <v>3504</v>
      </c>
      <c r="I372" s="255" t="s">
        <v>3505</v>
      </c>
      <c r="J372" s="46" t="str">
        <f t="shared" si="10"/>
        <v>TinKundur Smelter</v>
      </c>
      <c r="K372" s="46" t="str">
        <f t="shared" si="11"/>
        <v>TinKundur Smelter</v>
      </c>
      <c r="T372"/>
    </row>
    <row r="373" spans="1:20" ht="10.5" customHeight="1">
      <c r="A373" s="255" t="s">
        <v>2324</v>
      </c>
      <c r="B373" s="255" t="s">
        <v>3474</v>
      </c>
      <c r="C373" s="255" t="s">
        <v>3474</v>
      </c>
      <c r="D373" s="255" t="s">
        <v>2181</v>
      </c>
      <c r="E373" s="255" t="s">
        <v>1376</v>
      </c>
      <c r="F373" s="255" t="s">
        <v>3125</v>
      </c>
      <c r="G373" s="255"/>
      <c r="H373" s="255" t="s">
        <v>3475</v>
      </c>
      <c r="I373" s="255" t="s">
        <v>3186</v>
      </c>
      <c r="J373" s="46" t="str">
        <f t="shared" si="10"/>
        <v>TinLinwu Xianggui Ore Smelting Co., Ltd.</v>
      </c>
      <c r="K373" s="46" t="str">
        <f t="shared" si="11"/>
        <v>TinLinwu Xianggui Ore Smelting Co., Ltd.</v>
      </c>
      <c r="T373"/>
    </row>
    <row r="374" spans="1:20" ht="10.5" customHeight="1">
      <c r="A374" s="255" t="s">
        <v>2324</v>
      </c>
      <c r="B374" s="255" t="s">
        <v>1171</v>
      </c>
      <c r="C374" s="255" t="s">
        <v>3474</v>
      </c>
      <c r="D374" s="255" t="s">
        <v>2181</v>
      </c>
      <c r="E374" s="255" t="s">
        <v>1376</v>
      </c>
      <c r="F374" s="255" t="s">
        <v>3125</v>
      </c>
      <c r="G374" s="255"/>
      <c r="H374" s="255" t="s">
        <v>3475</v>
      </c>
      <c r="I374" s="255" t="s">
        <v>3186</v>
      </c>
      <c r="J374" s="46" t="str">
        <f t="shared" si="10"/>
        <v>TinLinwu Xianggui Smelter Co</v>
      </c>
      <c r="K374" s="46" t="str">
        <f t="shared" si="11"/>
        <v>TinLinwu Xianggui Smelter Co</v>
      </c>
      <c r="T374"/>
    </row>
    <row r="375" spans="1:20" ht="10.5" customHeight="1">
      <c r="A375" s="255" t="s">
        <v>2324</v>
      </c>
      <c r="B375" s="255" t="s">
        <v>3478</v>
      </c>
      <c r="C375" s="255" t="s">
        <v>2578</v>
      </c>
      <c r="D375" s="255" t="s">
        <v>2181</v>
      </c>
      <c r="E375" s="255" t="s">
        <v>1377</v>
      </c>
      <c r="F375" s="255" t="s">
        <v>3125</v>
      </c>
      <c r="G375" s="255"/>
      <c r="H375" s="255" t="s">
        <v>3476</v>
      </c>
      <c r="I375" s="255" t="s">
        <v>3442</v>
      </c>
      <c r="J375" s="46" t="str">
        <f t="shared" si="10"/>
        <v>TinLiuzhhou China Tin</v>
      </c>
      <c r="K375" s="46" t="str">
        <f t="shared" si="11"/>
        <v>TinLiuzhhou China Tin</v>
      </c>
      <c r="T375"/>
    </row>
    <row r="376" spans="1:20" ht="10.5" customHeight="1">
      <c r="A376" s="255" t="s">
        <v>2324</v>
      </c>
      <c r="B376" s="255" t="s">
        <v>4186</v>
      </c>
      <c r="C376" s="255" t="s">
        <v>4186</v>
      </c>
      <c r="D376" s="255" t="s">
        <v>2170</v>
      </c>
      <c r="E376" s="255" t="s">
        <v>200</v>
      </c>
      <c r="F376" s="255" t="s">
        <v>3125</v>
      </c>
      <c r="G376" s="255"/>
      <c r="H376" s="255" t="s">
        <v>3381</v>
      </c>
      <c r="I376" s="255" t="s">
        <v>3136</v>
      </c>
      <c r="J376" s="46" t="str">
        <f t="shared" si="10"/>
        <v>TinMagnu's Minerais Metais e Ligas Ltda.</v>
      </c>
      <c r="K376" s="46" t="str">
        <f t="shared" si="11"/>
        <v>TinMagnu's Minerais Metais e Ligas Ltda.</v>
      </c>
      <c r="T376"/>
    </row>
    <row r="377" spans="1:20" ht="10.5" customHeight="1">
      <c r="A377" s="255" t="s">
        <v>2324</v>
      </c>
      <c r="B377" s="255" t="s">
        <v>1471</v>
      </c>
      <c r="C377" s="255" t="s">
        <v>1471</v>
      </c>
      <c r="D377" s="255" t="s">
        <v>2289</v>
      </c>
      <c r="E377" s="255" t="s">
        <v>1378</v>
      </c>
      <c r="F377" s="255" t="s">
        <v>3125</v>
      </c>
      <c r="G377" s="255"/>
      <c r="H377" s="255" t="s">
        <v>3481</v>
      </c>
      <c r="I377" s="255" t="s">
        <v>3482</v>
      </c>
      <c r="J377" s="46" t="str">
        <f t="shared" si="10"/>
        <v>TinMalaysia Smelting Corporation (MSC)</v>
      </c>
      <c r="K377" s="46" t="str">
        <f t="shared" si="11"/>
        <v>TinMalaysia Smelting Corporation (MSC)</v>
      </c>
      <c r="T377"/>
    </row>
    <row r="378" spans="1:20" ht="10.5" customHeight="1">
      <c r="A378" s="255" t="s">
        <v>2324</v>
      </c>
      <c r="B378" s="255" t="s">
        <v>4743</v>
      </c>
      <c r="C378" s="255" t="s">
        <v>4743</v>
      </c>
      <c r="D378" s="255" t="s">
        <v>2170</v>
      </c>
      <c r="E378" s="255" t="s">
        <v>2576</v>
      </c>
      <c r="F378" s="255" t="s">
        <v>3125</v>
      </c>
      <c r="G378" s="255"/>
      <c r="H378" s="255" t="s">
        <v>3451</v>
      </c>
      <c r="I378" s="255" t="s">
        <v>3452</v>
      </c>
      <c r="J378" s="46" t="str">
        <f t="shared" si="10"/>
        <v>TinMelt Metais e Ligas S.A.</v>
      </c>
      <c r="K378" s="46" t="str">
        <f t="shared" si="11"/>
        <v>TinMelt Metais e Ligas S.A.</v>
      </c>
      <c r="T378"/>
    </row>
    <row r="379" spans="1:20" ht="10.5" customHeight="1">
      <c r="A379" s="255" t="s">
        <v>2324</v>
      </c>
      <c r="B379" s="255" t="s">
        <v>4311</v>
      </c>
      <c r="C379" s="255" t="s">
        <v>4266</v>
      </c>
      <c r="D379" s="255" t="s">
        <v>2238</v>
      </c>
      <c r="E379" s="255" t="s">
        <v>1399</v>
      </c>
      <c r="F379" s="255" t="s">
        <v>3125</v>
      </c>
      <c r="G379" s="255"/>
      <c r="H379" s="255" t="s">
        <v>3507</v>
      </c>
      <c r="I379" s="255" t="s">
        <v>3454</v>
      </c>
      <c r="J379" s="46" t="str">
        <f t="shared" si="10"/>
        <v>TinMentok Smelter</v>
      </c>
      <c r="K379" s="46" t="str">
        <f t="shared" si="11"/>
        <v>TinMentok Smelter</v>
      </c>
      <c r="T379"/>
    </row>
    <row r="380" spans="1:20" ht="10.5" customHeight="1">
      <c r="A380" s="255" t="s">
        <v>2324</v>
      </c>
      <c r="B380" s="255" t="s">
        <v>3479</v>
      </c>
      <c r="C380" s="255" t="s">
        <v>2578</v>
      </c>
      <c r="D380" s="255" t="s">
        <v>2181</v>
      </c>
      <c r="E380" s="255" t="s">
        <v>1377</v>
      </c>
      <c r="F380" s="255" t="s">
        <v>3125</v>
      </c>
      <c r="G380" s="255"/>
      <c r="H380" s="255" t="s">
        <v>3476</v>
      </c>
      <c r="I380" s="255" t="s">
        <v>3442</v>
      </c>
      <c r="J380" s="46" t="str">
        <f t="shared" si="10"/>
        <v>TinMetallic Materials Branch of Guangxi China Tin Group Co.,Ltd.</v>
      </c>
      <c r="K380" s="46" t="str">
        <f t="shared" si="11"/>
        <v>TinMetallic Materials Branch of Guangxi China Tin Group Co.,Ltd.</v>
      </c>
      <c r="T380"/>
    </row>
    <row r="381" spans="1:20" ht="10.5" customHeight="1">
      <c r="A381" s="255" t="s">
        <v>2324</v>
      </c>
      <c r="B381" s="255" t="s">
        <v>4161</v>
      </c>
      <c r="C381" s="255" t="s">
        <v>4161</v>
      </c>
      <c r="D381" s="255" t="s">
        <v>1759</v>
      </c>
      <c r="E381" s="255" t="s">
        <v>3483</v>
      </c>
      <c r="F381" s="255" t="s">
        <v>3125</v>
      </c>
      <c r="G381" s="255"/>
      <c r="H381" s="255" t="s">
        <v>3484</v>
      </c>
      <c r="I381" s="255" t="s">
        <v>3256</v>
      </c>
      <c r="J381" s="46" t="str">
        <f t="shared" si="10"/>
        <v>TinMetallic Resources, Inc.</v>
      </c>
      <c r="K381" s="46" t="str">
        <f t="shared" si="11"/>
        <v>TinMetallic Resources, Inc.</v>
      </c>
      <c r="T381"/>
    </row>
    <row r="382" spans="1:20" ht="10.5" customHeight="1">
      <c r="A382" s="255" t="s">
        <v>2324</v>
      </c>
      <c r="B382" s="255" t="s">
        <v>3546</v>
      </c>
      <c r="C382" s="255" t="s">
        <v>3546</v>
      </c>
      <c r="D382" s="255" t="s">
        <v>2158</v>
      </c>
      <c r="E382" s="255" t="s">
        <v>3547</v>
      </c>
      <c r="F382" s="255" t="s">
        <v>3125</v>
      </c>
      <c r="G382" s="255"/>
      <c r="H382" s="255" t="s">
        <v>3548</v>
      </c>
      <c r="I382" s="255" t="s">
        <v>3315</v>
      </c>
      <c r="J382" s="46" t="str">
        <f t="shared" si="10"/>
        <v>TinMetallo-Chimique N.V.</v>
      </c>
      <c r="K382" s="46" t="str">
        <f t="shared" si="11"/>
        <v>TinMetallo-Chimique N.V.</v>
      </c>
      <c r="T382"/>
    </row>
    <row r="383" spans="1:20" ht="10.5" customHeight="1">
      <c r="A383" s="255" t="s">
        <v>2324</v>
      </c>
      <c r="B383" s="255" t="s">
        <v>1953</v>
      </c>
      <c r="C383" s="255" t="s">
        <v>1953</v>
      </c>
      <c r="D383" s="255" t="s">
        <v>2170</v>
      </c>
      <c r="E383" s="255" t="s">
        <v>1379</v>
      </c>
      <c r="F383" s="255" t="s">
        <v>3125</v>
      </c>
      <c r="G383" s="255"/>
      <c r="H383" s="255" t="s">
        <v>3485</v>
      </c>
      <c r="I383" s="255" t="s">
        <v>3313</v>
      </c>
      <c r="J383" s="46" t="str">
        <f t="shared" si="10"/>
        <v>TinMineração Taboca S.A.</v>
      </c>
      <c r="K383" s="46" t="str">
        <f t="shared" si="11"/>
        <v>TinMineração Taboca S.A.</v>
      </c>
      <c r="T383"/>
    </row>
    <row r="384" spans="1:20" ht="10.5" customHeight="1">
      <c r="A384" s="255" t="s">
        <v>2324</v>
      </c>
      <c r="B384" s="255" t="s">
        <v>1954</v>
      </c>
      <c r="C384" s="255" t="s">
        <v>1954</v>
      </c>
      <c r="D384" s="255" t="s">
        <v>1704</v>
      </c>
      <c r="E384" s="255" t="s">
        <v>1380</v>
      </c>
      <c r="F384" s="255" t="s">
        <v>3125</v>
      </c>
      <c r="G384" s="255"/>
      <c r="H384" s="255" t="s">
        <v>3487</v>
      </c>
      <c r="I384" s="255" t="s">
        <v>3488</v>
      </c>
      <c r="J384" s="46" t="str">
        <f t="shared" si="10"/>
        <v>TinMinsur</v>
      </c>
      <c r="K384" s="46" t="str">
        <f t="shared" si="11"/>
        <v>TinMinsur</v>
      </c>
      <c r="T384"/>
    </row>
    <row r="385" spans="1:20" ht="10.5" customHeight="1">
      <c r="A385" s="255" t="s">
        <v>2324</v>
      </c>
      <c r="B385" s="255" t="s">
        <v>2371</v>
      </c>
      <c r="C385" s="255" t="s">
        <v>2371</v>
      </c>
      <c r="D385" s="255" t="s">
        <v>2249</v>
      </c>
      <c r="E385" s="255" t="s">
        <v>1381</v>
      </c>
      <c r="F385" s="255" t="s">
        <v>3125</v>
      </c>
      <c r="G385" s="255"/>
      <c r="H385" s="255" t="s">
        <v>3490</v>
      </c>
      <c r="I385" s="255" t="s">
        <v>3140</v>
      </c>
      <c r="J385" s="46" t="str">
        <f t="shared" si="10"/>
        <v>TinMitsubishi Materials Corporation</v>
      </c>
      <c r="K385" s="46" t="str">
        <f t="shared" si="11"/>
        <v>TinMitsubishi Materials Corporation</v>
      </c>
      <c r="T385"/>
    </row>
    <row r="386" spans="1:20" ht="10.5" customHeight="1">
      <c r="A386" s="255" t="s">
        <v>2324</v>
      </c>
      <c r="B386" s="255" t="s">
        <v>4702</v>
      </c>
      <c r="C386" s="255" t="s">
        <v>4702</v>
      </c>
      <c r="D386" s="255" t="s">
        <v>2289</v>
      </c>
      <c r="E386" s="255" t="s">
        <v>4753</v>
      </c>
      <c r="F386" s="255" t="s">
        <v>3125</v>
      </c>
      <c r="G386" s="255"/>
      <c r="H386" s="255" t="s">
        <v>4764</v>
      </c>
      <c r="I386" s="255" t="s">
        <v>4765</v>
      </c>
      <c r="J386" s="46" t="str">
        <f t="shared" si="10"/>
        <v>TinModeltech Sdn Bhd</v>
      </c>
      <c r="K386" s="46" t="str">
        <f t="shared" si="11"/>
        <v>TinModeltech Sdn Bhd</v>
      </c>
      <c r="T386"/>
    </row>
    <row r="387" spans="1:20" ht="10.5" customHeight="1">
      <c r="A387" s="255" t="s">
        <v>2324</v>
      </c>
      <c r="B387" s="255" t="s">
        <v>4312</v>
      </c>
      <c r="C387" s="255" t="s">
        <v>1471</v>
      </c>
      <c r="D387" s="255" t="s">
        <v>2289</v>
      </c>
      <c r="E387" s="255" t="s">
        <v>1378</v>
      </c>
      <c r="F387" s="255" t="s">
        <v>3125</v>
      </c>
      <c r="G387" s="255"/>
      <c r="H387" s="255" t="s">
        <v>3481</v>
      </c>
      <c r="I387" s="255" t="s">
        <v>3482</v>
      </c>
      <c r="J387" s="46" t="str">
        <f t="shared" si="10"/>
        <v>TinMSC</v>
      </c>
      <c r="K387" s="46" t="str">
        <f t="shared" si="11"/>
        <v>TinMSC</v>
      </c>
      <c r="T387"/>
    </row>
    <row r="388" spans="1:20" ht="10.5" customHeight="1">
      <c r="A388" s="255" t="s">
        <v>2324</v>
      </c>
      <c r="B388" s="255" t="s">
        <v>4165</v>
      </c>
      <c r="C388" s="255" t="s">
        <v>4165</v>
      </c>
      <c r="D388" s="255" t="s">
        <v>2181</v>
      </c>
      <c r="E388" s="255" t="s">
        <v>3491</v>
      </c>
      <c r="F388" s="255" t="s">
        <v>3125</v>
      </c>
      <c r="G388" s="255"/>
      <c r="H388" s="255" t="s">
        <v>3471</v>
      </c>
      <c r="I388" s="255" t="s">
        <v>3204</v>
      </c>
      <c r="J388" s="46" t="str">
        <f t="shared" si="10"/>
        <v>TinNankang Nanshan Tin Manufactory Co., Ltd.</v>
      </c>
      <c r="K388" s="46" t="str">
        <f t="shared" si="11"/>
        <v>TinNankang Nanshan Tin Manufactory Co., Ltd.</v>
      </c>
      <c r="T388"/>
    </row>
    <row r="389" spans="1:20" ht="10.5" customHeight="1">
      <c r="A389" s="255" t="s">
        <v>2324</v>
      </c>
      <c r="B389" s="255" t="s">
        <v>3492</v>
      </c>
      <c r="C389" s="255" t="s">
        <v>4165</v>
      </c>
      <c r="D389" s="255" t="s">
        <v>2181</v>
      </c>
      <c r="E389" s="255" t="s">
        <v>3491</v>
      </c>
      <c r="F389" s="255" t="s">
        <v>3125</v>
      </c>
      <c r="G389" s="255"/>
      <c r="H389" s="255" t="s">
        <v>3471</v>
      </c>
      <c r="I389" s="255" t="s">
        <v>3204</v>
      </c>
      <c r="J389" s="46" t="str">
        <f t="shared" ref="J389:J452" si="12">A389&amp;B389</f>
        <v>TinNanshan Tin Co. Ltd.</v>
      </c>
      <c r="K389" s="46" t="str">
        <f t="shared" ref="K389:K452" si="13">A389&amp;B389</f>
        <v>TinNanshan Tin Co. Ltd.</v>
      </c>
      <c r="T389"/>
    </row>
    <row r="390" spans="1:20" ht="10.5" customHeight="1">
      <c r="A390" s="255" t="s">
        <v>2324</v>
      </c>
      <c r="B390" s="255" t="s">
        <v>3535</v>
      </c>
      <c r="C390" s="255" t="s">
        <v>3535</v>
      </c>
      <c r="D390" s="255" t="s">
        <v>1766</v>
      </c>
      <c r="E390" s="255" t="s">
        <v>3536</v>
      </c>
      <c r="F390" s="255" t="s">
        <v>3125</v>
      </c>
      <c r="G390" s="255"/>
      <c r="H390" s="255" t="s">
        <v>3537</v>
      </c>
      <c r="I390" s="255" t="s">
        <v>3538</v>
      </c>
      <c r="J390" s="46" t="str">
        <f t="shared" si="12"/>
        <v>TinNghe Tinh Non-Ferrous Metals Joint Stock Company</v>
      </c>
      <c r="K390" s="46" t="str">
        <f t="shared" si="13"/>
        <v>TinNghe Tinh Non-Ferrous Metals Joint Stock Company</v>
      </c>
      <c r="T390"/>
    </row>
    <row r="391" spans="1:20" ht="10.5" customHeight="1">
      <c r="A391" s="255" t="s">
        <v>2324</v>
      </c>
      <c r="B391" s="255" t="s">
        <v>1382</v>
      </c>
      <c r="C391" s="255" t="s">
        <v>1382</v>
      </c>
      <c r="D391" s="255" t="s">
        <v>1743</v>
      </c>
      <c r="E391" s="255" t="s">
        <v>1383</v>
      </c>
      <c r="F391" s="255" t="s">
        <v>3125</v>
      </c>
      <c r="G391" s="255"/>
      <c r="H391" s="255" t="s">
        <v>4744</v>
      </c>
      <c r="I391" s="255" t="s">
        <v>3493</v>
      </c>
      <c r="J391" s="46" t="str">
        <f t="shared" si="12"/>
        <v>TinO.M. Manufacturing (Thailand) Co., Ltd.</v>
      </c>
      <c r="K391" s="46" t="str">
        <f t="shared" si="13"/>
        <v>TinO.M. Manufacturing (Thailand) Co., Ltd.</v>
      </c>
      <c r="T391"/>
    </row>
    <row r="392" spans="1:20" ht="10.5" customHeight="1">
      <c r="A392" s="255" t="s">
        <v>2324</v>
      </c>
      <c r="B392" s="255" t="s">
        <v>2706</v>
      </c>
      <c r="C392" s="255" t="s">
        <v>2706</v>
      </c>
      <c r="D392" s="255" t="s">
        <v>1705</v>
      </c>
      <c r="E392" s="255" t="s">
        <v>2707</v>
      </c>
      <c r="F392" s="255" t="s">
        <v>3125</v>
      </c>
      <c r="G392" s="255"/>
      <c r="H392" s="255" t="s">
        <v>3527</v>
      </c>
      <c r="I392" s="255" t="s">
        <v>3528</v>
      </c>
      <c r="J392" s="46" t="str">
        <f t="shared" si="12"/>
        <v>TinO.M. Manufacturing Philippines, Inc.</v>
      </c>
      <c r="K392" s="46" t="str">
        <f t="shared" si="13"/>
        <v>TinO.M. Manufacturing Philippines, Inc.</v>
      </c>
      <c r="T392"/>
    </row>
    <row r="393" spans="1:20" ht="10.5" customHeight="1">
      <c r="A393" s="255" t="s">
        <v>2324</v>
      </c>
      <c r="B393" s="255" t="s">
        <v>4144</v>
      </c>
      <c r="C393" s="255" t="s">
        <v>3494</v>
      </c>
      <c r="D393" s="255" t="s">
        <v>2169</v>
      </c>
      <c r="E393" s="255" t="s">
        <v>1384</v>
      </c>
      <c r="F393" s="255" t="s">
        <v>3125</v>
      </c>
      <c r="G393" s="255"/>
      <c r="H393" s="255" t="s">
        <v>3459</v>
      </c>
      <c r="I393" s="255" t="s">
        <v>3460</v>
      </c>
      <c r="J393" s="46" t="str">
        <f t="shared" si="12"/>
        <v>TinOMSA</v>
      </c>
      <c r="K393" s="46" t="str">
        <f t="shared" si="13"/>
        <v>TinOMSA</v>
      </c>
      <c r="T393"/>
    </row>
    <row r="394" spans="1:20" ht="10.5" customHeight="1">
      <c r="A394" s="255" t="s">
        <v>2324</v>
      </c>
      <c r="B394" s="255" t="s">
        <v>3494</v>
      </c>
      <c r="C394" s="255" t="s">
        <v>3494</v>
      </c>
      <c r="D394" s="255" t="s">
        <v>2169</v>
      </c>
      <c r="E394" s="255" t="s">
        <v>1384</v>
      </c>
      <c r="F394" s="255" t="s">
        <v>3125</v>
      </c>
      <c r="G394" s="255"/>
      <c r="H394" s="255" t="s">
        <v>3459</v>
      </c>
      <c r="I394" s="255" t="s">
        <v>3460</v>
      </c>
      <c r="J394" s="46" t="str">
        <f t="shared" si="12"/>
        <v>TinOperaciones Metalurgical S.A.</v>
      </c>
      <c r="K394" s="46" t="str">
        <f t="shared" si="13"/>
        <v>TinOperaciones Metalurgical S.A.</v>
      </c>
      <c r="T394"/>
    </row>
    <row r="395" spans="1:20" ht="10.5" customHeight="1">
      <c r="A395" s="255" t="s">
        <v>2324</v>
      </c>
      <c r="B395" s="255" t="s">
        <v>3443</v>
      </c>
      <c r="C395" s="255" t="s">
        <v>4149</v>
      </c>
      <c r="D395" s="255" t="s">
        <v>2181</v>
      </c>
      <c r="E395" s="255" t="s">
        <v>1363</v>
      </c>
      <c r="F395" s="255" t="s">
        <v>3125</v>
      </c>
      <c r="G395" s="255"/>
      <c r="H395" s="255" t="s">
        <v>3441</v>
      </c>
      <c r="I395" s="255" t="s">
        <v>3442</v>
      </c>
      <c r="J395" s="46" t="str">
        <f t="shared" si="12"/>
        <v>TinPGMA</v>
      </c>
      <c r="K395" s="46" t="str">
        <f t="shared" si="13"/>
        <v>TinPGMA</v>
      </c>
      <c r="T395"/>
    </row>
    <row r="396" spans="1:20" ht="10.5" customHeight="1">
      <c r="A396" s="255" t="s">
        <v>2324</v>
      </c>
      <c r="B396" s="255" t="s">
        <v>3437</v>
      </c>
      <c r="C396" s="255" t="s">
        <v>3437</v>
      </c>
      <c r="D396" s="255" t="s">
        <v>1718</v>
      </c>
      <c r="E396" s="255" t="s">
        <v>2702</v>
      </c>
      <c r="F396" s="255" t="s">
        <v>3125</v>
      </c>
      <c r="G396" s="255"/>
      <c r="H396" s="255" t="s">
        <v>3438</v>
      </c>
      <c r="I396" s="255" t="s">
        <v>3439</v>
      </c>
      <c r="J396" s="46" t="str">
        <f t="shared" si="12"/>
        <v>TinPhoenix Metal Ltd.</v>
      </c>
      <c r="K396" s="46" t="str">
        <f t="shared" si="13"/>
        <v>TinPhoenix Metal Ltd.</v>
      </c>
      <c r="T396"/>
    </row>
    <row r="397" spans="1:20" ht="10.5" customHeight="1">
      <c r="A397" s="255" t="s">
        <v>2324</v>
      </c>
      <c r="B397" s="255" t="s">
        <v>2668</v>
      </c>
      <c r="C397" s="255" t="s">
        <v>2668</v>
      </c>
      <c r="D397" s="255" t="s">
        <v>2238</v>
      </c>
      <c r="E397" s="255" t="s">
        <v>2669</v>
      </c>
      <c r="F397" s="255" t="s">
        <v>3125</v>
      </c>
      <c r="G397" s="255"/>
      <c r="H397" s="255" t="s">
        <v>3457</v>
      </c>
      <c r="I397" s="255" t="s">
        <v>3454</v>
      </c>
      <c r="J397" s="46" t="str">
        <f t="shared" si="12"/>
        <v>TinPT Alam Lestari Kencana</v>
      </c>
      <c r="K397" s="46" t="str">
        <f t="shared" si="13"/>
        <v>TinPT Alam Lestari Kencana</v>
      </c>
      <c r="T397"/>
    </row>
    <row r="398" spans="1:20" ht="10.5" customHeight="1">
      <c r="A398" s="255" t="s">
        <v>2324</v>
      </c>
      <c r="B398" s="255" t="s">
        <v>4289</v>
      </c>
      <c r="C398" s="255" t="s">
        <v>4289</v>
      </c>
      <c r="D398" s="255" t="s">
        <v>2238</v>
      </c>
      <c r="E398" s="255" t="s">
        <v>2667</v>
      </c>
      <c r="F398" s="255" t="s">
        <v>3125</v>
      </c>
      <c r="G398" s="255"/>
      <c r="H398" s="255" t="s">
        <v>3455</v>
      </c>
      <c r="I398" s="255" t="s">
        <v>3454</v>
      </c>
      <c r="J398" s="46" t="str">
        <f t="shared" si="12"/>
        <v>TinPT Aries Kencana Sejahtera</v>
      </c>
      <c r="K398" s="46" t="str">
        <f t="shared" si="13"/>
        <v>TinPT Aries Kencana Sejahtera</v>
      </c>
      <c r="T398"/>
    </row>
    <row r="399" spans="1:20" ht="10.5" customHeight="1">
      <c r="A399" s="255" t="s">
        <v>2324</v>
      </c>
      <c r="B399" s="255" t="s">
        <v>1508</v>
      </c>
      <c r="C399" s="255" t="s">
        <v>1508</v>
      </c>
      <c r="D399" s="255" t="s">
        <v>2238</v>
      </c>
      <c r="E399" s="255" t="s">
        <v>1385</v>
      </c>
      <c r="F399" s="255" t="s">
        <v>3125</v>
      </c>
      <c r="G399" s="255"/>
      <c r="H399" s="255" t="s">
        <v>3453</v>
      </c>
      <c r="I399" s="255" t="s">
        <v>3454</v>
      </c>
      <c r="J399" s="46" t="str">
        <f t="shared" si="12"/>
        <v>TinPT Artha Cipta Langgeng</v>
      </c>
      <c r="K399" s="46" t="str">
        <f t="shared" si="13"/>
        <v>TinPT Artha Cipta Langgeng</v>
      </c>
      <c r="T399"/>
    </row>
    <row r="400" spans="1:20" ht="10.5" customHeight="1">
      <c r="A400" s="255" t="s">
        <v>2324</v>
      </c>
      <c r="B400" s="255" t="s">
        <v>2708</v>
      </c>
      <c r="C400" s="255" t="s">
        <v>2708</v>
      </c>
      <c r="D400" s="255" t="s">
        <v>2238</v>
      </c>
      <c r="E400" s="255" t="s">
        <v>2709</v>
      </c>
      <c r="F400" s="255" t="s">
        <v>3125</v>
      </c>
      <c r="G400" s="255"/>
      <c r="H400" s="255" t="s">
        <v>3453</v>
      </c>
      <c r="I400" s="255" t="s">
        <v>3454</v>
      </c>
      <c r="J400" s="46" t="str">
        <f t="shared" si="12"/>
        <v>TinPT ATD Makmur Mandiri Jaya</v>
      </c>
      <c r="K400" s="46" t="str">
        <f t="shared" si="13"/>
        <v>TinPT ATD Makmur Mandiri Jaya</v>
      </c>
      <c r="T400"/>
    </row>
    <row r="401" spans="1:20" ht="10.5" customHeight="1">
      <c r="A401" s="255" t="s">
        <v>2324</v>
      </c>
      <c r="B401" s="255" t="s">
        <v>1509</v>
      </c>
      <c r="C401" s="255" t="s">
        <v>1509</v>
      </c>
      <c r="D401" s="255" t="s">
        <v>2238</v>
      </c>
      <c r="E401" s="255" t="s">
        <v>1386</v>
      </c>
      <c r="F401" s="255" t="s">
        <v>3125</v>
      </c>
      <c r="G401" s="255"/>
      <c r="H401" s="255" t="s">
        <v>3495</v>
      </c>
      <c r="I401" s="255" t="s">
        <v>3454</v>
      </c>
      <c r="J401" s="46" t="str">
        <f t="shared" si="12"/>
        <v>TinPT Babel Inti Perkasa</v>
      </c>
      <c r="K401" s="46" t="str">
        <f t="shared" si="13"/>
        <v>TinPT Babel Inti Perkasa</v>
      </c>
      <c r="T401"/>
    </row>
    <row r="402" spans="1:20" ht="10.5" customHeight="1">
      <c r="A402" s="255" t="s">
        <v>2324</v>
      </c>
      <c r="B402" s="255" t="s">
        <v>2670</v>
      </c>
      <c r="C402" s="255" t="s">
        <v>2670</v>
      </c>
      <c r="D402" s="255" t="s">
        <v>2238</v>
      </c>
      <c r="E402" s="255" t="s">
        <v>2671</v>
      </c>
      <c r="F402" s="255" t="s">
        <v>3125</v>
      </c>
      <c r="G402" s="255"/>
      <c r="H402" s="255" t="s">
        <v>3453</v>
      </c>
      <c r="I402" s="255" t="s">
        <v>3454</v>
      </c>
      <c r="J402" s="46" t="str">
        <f t="shared" si="12"/>
        <v>TinPT Bangka Kudai Tin</v>
      </c>
      <c r="K402" s="46" t="str">
        <f t="shared" si="13"/>
        <v>TinPT Bangka Kudai Tin</v>
      </c>
      <c r="T402"/>
    </row>
    <row r="403" spans="1:20" ht="10.5" customHeight="1">
      <c r="A403" s="255" t="s">
        <v>2324</v>
      </c>
      <c r="B403" s="255" t="s">
        <v>4277</v>
      </c>
      <c r="C403" s="255" t="s">
        <v>4277</v>
      </c>
      <c r="D403" s="255" t="s">
        <v>2238</v>
      </c>
      <c r="E403" s="255" t="s">
        <v>4278</v>
      </c>
      <c r="F403" s="255" t="s">
        <v>3125</v>
      </c>
      <c r="G403" s="255"/>
      <c r="H403" s="255" t="s">
        <v>3455</v>
      </c>
      <c r="I403" s="255" t="s">
        <v>3454</v>
      </c>
      <c r="J403" s="46" t="str">
        <f t="shared" si="12"/>
        <v>TinPT Bangka Prima Tin</v>
      </c>
      <c r="K403" s="46" t="str">
        <f t="shared" si="13"/>
        <v>TinPT Bangka Prima Tin</v>
      </c>
      <c r="T403"/>
    </row>
    <row r="404" spans="1:20" ht="10.5" customHeight="1">
      <c r="A404" s="255" t="s">
        <v>2324</v>
      </c>
      <c r="B404" s="255" t="s">
        <v>2672</v>
      </c>
      <c r="C404" s="255" t="s">
        <v>2672</v>
      </c>
      <c r="D404" s="255" t="s">
        <v>2238</v>
      </c>
      <c r="E404" s="255" t="s">
        <v>2673</v>
      </c>
      <c r="F404" s="255" t="s">
        <v>3125</v>
      </c>
      <c r="G404" s="255"/>
      <c r="H404" s="255" t="s">
        <v>3457</v>
      </c>
      <c r="I404" s="255" t="s">
        <v>3454</v>
      </c>
      <c r="J404" s="46" t="str">
        <f t="shared" si="12"/>
        <v>TinPT Bangka Timah Utama Sejahtera</v>
      </c>
      <c r="K404" s="46" t="str">
        <f t="shared" si="13"/>
        <v>TinPT Bangka Timah Utama Sejahtera</v>
      </c>
      <c r="T404"/>
    </row>
    <row r="405" spans="1:20" ht="10.5" customHeight="1">
      <c r="A405" s="255" t="s">
        <v>2324</v>
      </c>
      <c r="B405" s="255" t="s">
        <v>1173</v>
      </c>
      <c r="C405" s="255" t="s">
        <v>1173</v>
      </c>
      <c r="D405" s="255" t="s">
        <v>2238</v>
      </c>
      <c r="E405" s="255" t="s">
        <v>1387</v>
      </c>
      <c r="F405" s="255" t="s">
        <v>3125</v>
      </c>
      <c r="G405" s="255"/>
      <c r="H405" s="255" t="s">
        <v>3453</v>
      </c>
      <c r="I405" s="255" t="s">
        <v>3454</v>
      </c>
      <c r="J405" s="46" t="str">
        <f t="shared" si="12"/>
        <v>TinPT Bangka Tin Industry</v>
      </c>
      <c r="K405" s="46" t="str">
        <f t="shared" si="13"/>
        <v>TinPT Bangka Tin Industry</v>
      </c>
      <c r="T405"/>
    </row>
    <row r="406" spans="1:20" ht="10.5" customHeight="1">
      <c r="A406" s="255" t="s">
        <v>2324</v>
      </c>
      <c r="B406" s="255" t="s">
        <v>1193</v>
      </c>
      <c r="C406" s="255" t="s">
        <v>1193</v>
      </c>
      <c r="D406" s="255" t="s">
        <v>2238</v>
      </c>
      <c r="E406" s="255" t="s">
        <v>1388</v>
      </c>
      <c r="F406" s="255" t="s">
        <v>3125</v>
      </c>
      <c r="G406" s="255"/>
      <c r="H406" s="255" t="s">
        <v>3496</v>
      </c>
      <c r="I406" s="255" t="s">
        <v>3454</v>
      </c>
      <c r="J406" s="46" t="str">
        <f t="shared" si="12"/>
        <v>TinPT Belitung Industri Sejahtera</v>
      </c>
      <c r="K406" s="46" t="str">
        <f t="shared" si="13"/>
        <v>TinPT Belitung Industri Sejahtera</v>
      </c>
      <c r="T406"/>
    </row>
    <row r="407" spans="1:20" ht="10.5" customHeight="1">
      <c r="A407" s="255" t="s">
        <v>2324</v>
      </c>
      <c r="B407" s="255" t="s">
        <v>2674</v>
      </c>
      <c r="C407" s="255" t="s">
        <v>2674</v>
      </c>
      <c r="D407" s="255" t="s">
        <v>2238</v>
      </c>
      <c r="E407" s="255" t="s">
        <v>2675</v>
      </c>
      <c r="F407" s="255" t="s">
        <v>3125</v>
      </c>
      <c r="G407" s="255"/>
      <c r="H407" s="255" t="s">
        <v>3453</v>
      </c>
      <c r="I407" s="255" t="s">
        <v>3454</v>
      </c>
      <c r="J407" s="46" t="str">
        <f t="shared" si="12"/>
        <v>TinPT BilliTin Makmur Lestari</v>
      </c>
      <c r="K407" s="46" t="str">
        <f t="shared" si="13"/>
        <v>TinPT BilliTin Makmur Lestari</v>
      </c>
      <c r="T407"/>
    </row>
    <row r="408" spans="1:20" ht="10.5" customHeight="1">
      <c r="A408" s="255" t="s">
        <v>2324</v>
      </c>
      <c r="B408" s="255" t="s">
        <v>1194</v>
      </c>
      <c r="C408" s="255" t="s">
        <v>1194</v>
      </c>
      <c r="D408" s="255" t="s">
        <v>2238</v>
      </c>
      <c r="E408" s="255" t="s">
        <v>1389</v>
      </c>
      <c r="F408" s="255" t="s">
        <v>3125</v>
      </c>
      <c r="G408" s="255"/>
      <c r="H408" s="255" t="s">
        <v>3457</v>
      </c>
      <c r="I408" s="255" t="s">
        <v>3454</v>
      </c>
      <c r="J408" s="46" t="str">
        <f t="shared" si="12"/>
        <v>TinPT Bukit Timah</v>
      </c>
      <c r="K408" s="46" t="str">
        <f t="shared" si="13"/>
        <v>TinPT Bukit Timah</v>
      </c>
      <c r="T408"/>
    </row>
    <row r="409" spans="1:20" ht="10.5" customHeight="1">
      <c r="A409" s="255" t="s">
        <v>2324</v>
      </c>
      <c r="B409" s="255" t="s">
        <v>3543</v>
      </c>
      <c r="C409" s="255" t="s">
        <v>3543</v>
      </c>
      <c r="D409" s="255" t="s">
        <v>2238</v>
      </c>
      <c r="E409" s="255" t="s">
        <v>3544</v>
      </c>
      <c r="F409" s="255" t="s">
        <v>3125</v>
      </c>
      <c r="G409" s="255"/>
      <c r="H409" s="255" t="s">
        <v>3496</v>
      </c>
      <c r="I409" s="255" t="s">
        <v>3454</v>
      </c>
      <c r="J409" s="46" t="str">
        <f t="shared" si="12"/>
        <v>TinPT Cipta Persada Mulia</v>
      </c>
      <c r="K409" s="46" t="str">
        <f t="shared" si="13"/>
        <v>TinPT Cipta Persada Mulia</v>
      </c>
      <c r="T409"/>
    </row>
    <row r="410" spans="1:20" ht="10.5" customHeight="1">
      <c r="A410" s="255" t="s">
        <v>2324</v>
      </c>
      <c r="B410" s="255" t="s">
        <v>1174</v>
      </c>
      <c r="C410" s="255" t="s">
        <v>1174</v>
      </c>
      <c r="D410" s="255" t="s">
        <v>2238</v>
      </c>
      <c r="E410" s="255" t="s">
        <v>1390</v>
      </c>
      <c r="F410" s="255" t="s">
        <v>3125</v>
      </c>
      <c r="G410" s="255"/>
      <c r="H410" s="255" t="s">
        <v>3457</v>
      </c>
      <c r="I410" s="255" t="s">
        <v>3454</v>
      </c>
      <c r="J410" s="46" t="str">
        <f t="shared" si="12"/>
        <v>TinPT DS Jaya Abadi</v>
      </c>
      <c r="K410" s="46" t="str">
        <f t="shared" si="13"/>
        <v>TinPT DS Jaya Abadi</v>
      </c>
      <c r="T410"/>
    </row>
    <row r="411" spans="1:20" ht="10.5" customHeight="1">
      <c r="A411" s="255" t="s">
        <v>2324</v>
      </c>
      <c r="B411" s="255" t="s">
        <v>1195</v>
      </c>
      <c r="C411" s="255" t="s">
        <v>1195</v>
      </c>
      <c r="D411" s="255" t="s">
        <v>2238</v>
      </c>
      <c r="E411" s="255" t="s">
        <v>1391</v>
      </c>
      <c r="F411" s="255" t="s">
        <v>3125</v>
      </c>
      <c r="G411" s="255"/>
      <c r="H411" s="255" t="s">
        <v>3500</v>
      </c>
      <c r="I411" s="255" t="s">
        <v>3499</v>
      </c>
      <c r="J411" s="46" t="str">
        <f t="shared" si="12"/>
        <v>TinPT Eunindo Usaha Mandiri</v>
      </c>
      <c r="K411" s="46" t="str">
        <f t="shared" si="13"/>
        <v>TinPT Eunindo Usaha Mandiri</v>
      </c>
      <c r="T411"/>
    </row>
    <row r="412" spans="1:20" ht="10.5" customHeight="1">
      <c r="A412" s="255" t="s">
        <v>2324</v>
      </c>
      <c r="B412" s="255" t="s">
        <v>2676</v>
      </c>
      <c r="C412" s="255" t="s">
        <v>2676</v>
      </c>
      <c r="D412" s="255" t="s">
        <v>2238</v>
      </c>
      <c r="E412" s="255" t="s">
        <v>2677</v>
      </c>
      <c r="F412" s="255" t="s">
        <v>3125</v>
      </c>
      <c r="G412" s="255"/>
      <c r="H412" s="255" t="s">
        <v>3457</v>
      </c>
      <c r="I412" s="255" t="s">
        <v>3454</v>
      </c>
      <c r="J412" s="46" t="str">
        <f t="shared" si="12"/>
        <v>TinPT Fang Di MulTindo</v>
      </c>
      <c r="K412" s="46" t="str">
        <f t="shared" si="13"/>
        <v>TinPT Fang Di MulTindo</v>
      </c>
      <c r="T412"/>
    </row>
    <row r="413" spans="1:20" ht="10.5" customHeight="1">
      <c r="A413" s="255" t="s">
        <v>2324</v>
      </c>
      <c r="B413" s="255" t="s">
        <v>59</v>
      </c>
      <c r="C413" s="255" t="s">
        <v>1194</v>
      </c>
      <c r="D413" s="255" t="s">
        <v>2238</v>
      </c>
      <c r="E413" s="255" t="s">
        <v>1389</v>
      </c>
      <c r="F413" s="255" t="s">
        <v>3125</v>
      </c>
      <c r="G413" s="255"/>
      <c r="H413" s="255" t="s">
        <v>3457</v>
      </c>
      <c r="I413" s="255" t="s">
        <v>3454</v>
      </c>
      <c r="J413" s="46" t="str">
        <f t="shared" si="12"/>
        <v>TinPT Indora Ermulti</v>
      </c>
      <c r="K413" s="46" t="str">
        <f t="shared" si="13"/>
        <v>TinPT Indora Ermulti</v>
      </c>
      <c r="T413"/>
    </row>
    <row r="414" spans="1:20" ht="10.5" customHeight="1">
      <c r="A414" s="255" t="s">
        <v>2324</v>
      </c>
      <c r="B414" s="255" t="s">
        <v>3498</v>
      </c>
      <c r="C414" s="255" t="s">
        <v>1194</v>
      </c>
      <c r="D414" s="255" t="s">
        <v>2238</v>
      </c>
      <c r="E414" s="255" t="s">
        <v>1389</v>
      </c>
      <c r="F414" s="255" t="s">
        <v>3125</v>
      </c>
      <c r="G414" s="255"/>
      <c r="H414" s="255" t="s">
        <v>3457</v>
      </c>
      <c r="I414" s="255" t="s">
        <v>3454</v>
      </c>
      <c r="J414" s="46" t="str">
        <f t="shared" si="12"/>
        <v>TinPT Indra Eramult Logam Industri</v>
      </c>
      <c r="K414" s="46" t="str">
        <f t="shared" si="13"/>
        <v>TinPT Indra Eramult Logam Industri</v>
      </c>
      <c r="T414"/>
    </row>
    <row r="415" spans="1:20" s="231" customFormat="1" ht="9.9499999999999993" customHeight="1">
      <c r="A415" s="255" t="s">
        <v>2324</v>
      </c>
      <c r="B415" s="255" t="s">
        <v>2710</v>
      </c>
      <c r="C415" s="255" t="s">
        <v>2710</v>
      </c>
      <c r="D415" s="255" t="s">
        <v>2238</v>
      </c>
      <c r="E415" s="255" t="s">
        <v>2711</v>
      </c>
      <c r="F415" s="255" t="s">
        <v>3125</v>
      </c>
      <c r="G415" s="255"/>
      <c r="H415" s="255" t="s">
        <v>3453</v>
      </c>
      <c r="I415" s="255" t="s">
        <v>3454</v>
      </c>
      <c r="J415" s="46" t="str">
        <f t="shared" si="12"/>
        <v>TinPT Inti Stania Prima</v>
      </c>
      <c r="K415" s="46" t="str">
        <f t="shared" si="13"/>
        <v>TinPT Inti Stania Prima</v>
      </c>
      <c r="N415" s="46"/>
      <c r="T415"/>
    </row>
    <row r="416" spans="1:20" ht="10.5" customHeight="1">
      <c r="A416" s="255" t="s">
        <v>2324</v>
      </c>
      <c r="B416" s="255" t="s">
        <v>4252</v>
      </c>
      <c r="C416" s="255" t="s">
        <v>4252</v>
      </c>
      <c r="D416" s="255" t="s">
        <v>2238</v>
      </c>
      <c r="E416" s="255" t="s">
        <v>2666</v>
      </c>
      <c r="F416" s="255" t="s">
        <v>3125</v>
      </c>
      <c r="G416" s="255"/>
      <c r="H416" s="255" t="s">
        <v>3455</v>
      </c>
      <c r="I416" s="255" t="s">
        <v>3454</v>
      </c>
      <c r="J416" s="46" t="str">
        <f t="shared" si="12"/>
        <v>TinPT Justindo</v>
      </c>
      <c r="K416" s="46" t="str">
        <f t="shared" si="13"/>
        <v>TinPT Justindo</v>
      </c>
      <c r="T416"/>
    </row>
    <row r="417" spans="1:20" ht="10.5" customHeight="1">
      <c r="A417" s="255" t="s">
        <v>2324</v>
      </c>
      <c r="B417" s="255" t="s">
        <v>1175</v>
      </c>
      <c r="C417" s="255" t="s">
        <v>1175</v>
      </c>
      <c r="D417" s="255" t="s">
        <v>2238</v>
      </c>
      <c r="E417" s="255" t="s">
        <v>1392</v>
      </c>
      <c r="F417" s="255" t="s">
        <v>3125</v>
      </c>
      <c r="G417" s="255"/>
      <c r="H417" s="255" t="s">
        <v>3500</v>
      </c>
      <c r="I417" s="255" t="s">
        <v>3499</v>
      </c>
      <c r="J417" s="46" t="str">
        <f t="shared" si="12"/>
        <v>TinPT Karimun Mining</v>
      </c>
      <c r="K417" s="46" t="str">
        <f t="shared" si="13"/>
        <v>TinPT Karimun Mining</v>
      </c>
      <c r="T417"/>
    </row>
    <row r="418" spans="1:20" ht="10.5" customHeight="1">
      <c r="A418" s="255" t="s">
        <v>2324</v>
      </c>
      <c r="B418" s="255" t="s">
        <v>4363</v>
      </c>
      <c r="C418" s="255" t="s">
        <v>4363</v>
      </c>
      <c r="D418" s="255" t="s">
        <v>2238</v>
      </c>
      <c r="E418" s="255" t="s">
        <v>4364</v>
      </c>
      <c r="F418" s="255" t="s">
        <v>3125</v>
      </c>
      <c r="G418" s="255"/>
      <c r="H418" s="255" t="s">
        <v>3453</v>
      </c>
      <c r="I418" s="255" t="s">
        <v>3454</v>
      </c>
      <c r="J418" s="46" t="str">
        <f t="shared" si="12"/>
        <v>TinPT Kijang Jaya Mandiri</v>
      </c>
      <c r="K418" s="46" t="str">
        <f t="shared" si="13"/>
        <v>TinPT Kijang Jaya Mandiri</v>
      </c>
      <c r="T418"/>
    </row>
    <row r="419" spans="1:20" ht="10.5" customHeight="1">
      <c r="A419" s="255" t="s">
        <v>2324</v>
      </c>
      <c r="B419" s="255" t="s">
        <v>1196</v>
      </c>
      <c r="C419" s="255" t="s">
        <v>1196</v>
      </c>
      <c r="D419" s="255" t="s">
        <v>2238</v>
      </c>
      <c r="E419" s="255" t="s">
        <v>1393</v>
      </c>
      <c r="F419" s="255" t="s">
        <v>3125</v>
      </c>
      <c r="G419" s="255"/>
      <c r="H419" s="255" t="s">
        <v>3453</v>
      </c>
      <c r="I419" s="255" t="s">
        <v>3454</v>
      </c>
      <c r="J419" s="46" t="str">
        <f t="shared" si="12"/>
        <v>TinPT Mitra Stania Prima</v>
      </c>
      <c r="K419" s="46" t="str">
        <f t="shared" si="13"/>
        <v>TinPT Mitra Stania Prima</v>
      </c>
      <c r="T419"/>
    </row>
    <row r="420" spans="1:20" ht="10.5" customHeight="1">
      <c r="A420" s="255" t="s">
        <v>2324</v>
      </c>
      <c r="B420" s="255" t="s">
        <v>4746</v>
      </c>
      <c r="C420" s="255" t="s">
        <v>4746</v>
      </c>
      <c r="D420" s="255" t="s">
        <v>2238</v>
      </c>
      <c r="E420" s="255" t="s">
        <v>4747</v>
      </c>
      <c r="F420" s="255" t="s">
        <v>3125</v>
      </c>
      <c r="G420" s="255"/>
      <c r="H420" s="255" t="s">
        <v>4771</v>
      </c>
      <c r="I420" s="255" t="s">
        <v>3502</v>
      </c>
      <c r="J420" s="46" t="str">
        <f t="shared" si="12"/>
        <v>TinPT O.M. Indonesia</v>
      </c>
      <c r="K420" s="46" t="str">
        <f t="shared" si="13"/>
        <v>TinPT O.M. Indonesia</v>
      </c>
      <c r="T420"/>
    </row>
    <row r="421" spans="1:20" ht="10.5" customHeight="1">
      <c r="A421" s="255" t="s">
        <v>2324</v>
      </c>
      <c r="B421" s="255" t="s">
        <v>2678</v>
      </c>
      <c r="C421" s="255" t="s">
        <v>2678</v>
      </c>
      <c r="D421" s="255" t="s">
        <v>2238</v>
      </c>
      <c r="E421" s="255" t="s">
        <v>2679</v>
      </c>
      <c r="F421" s="255" t="s">
        <v>3125</v>
      </c>
      <c r="G421" s="255"/>
      <c r="H421" s="255" t="s">
        <v>3453</v>
      </c>
      <c r="I421" s="255" t="s">
        <v>3454</v>
      </c>
      <c r="J421" s="46" t="str">
        <f t="shared" si="12"/>
        <v>TinPT Panca Mega Persada</v>
      </c>
      <c r="K421" s="46" t="str">
        <f t="shared" si="13"/>
        <v>TinPT Panca Mega Persada</v>
      </c>
      <c r="T421"/>
    </row>
    <row r="422" spans="1:20" ht="10.5" customHeight="1">
      <c r="A422" s="255" t="s">
        <v>2324</v>
      </c>
      <c r="B422" s="255" t="s">
        <v>2758</v>
      </c>
      <c r="C422" s="255" t="s">
        <v>2758</v>
      </c>
      <c r="D422" s="255" t="s">
        <v>2238</v>
      </c>
      <c r="E422" s="255" t="s">
        <v>2683</v>
      </c>
      <c r="F422" s="255" t="s">
        <v>3125</v>
      </c>
      <c r="G422" s="255"/>
      <c r="H422" s="255" t="s">
        <v>3455</v>
      </c>
      <c r="I422" s="255" t="s">
        <v>3454</v>
      </c>
      <c r="J422" s="46" t="str">
        <f t="shared" si="12"/>
        <v>TinPT Pelat Timah Nusantara Tbk</v>
      </c>
      <c r="K422" s="46" t="str">
        <f t="shared" si="13"/>
        <v>TinPT Pelat Timah Nusantara Tbk</v>
      </c>
      <c r="T422"/>
    </row>
    <row r="423" spans="1:20" ht="10.5" customHeight="1">
      <c r="A423" s="255" t="s">
        <v>2324</v>
      </c>
      <c r="B423" s="255" t="s">
        <v>1394</v>
      </c>
      <c r="C423" s="255" t="s">
        <v>1394</v>
      </c>
      <c r="D423" s="255" t="s">
        <v>2238</v>
      </c>
      <c r="E423" s="255" t="s">
        <v>1395</v>
      </c>
      <c r="F423" s="255" t="s">
        <v>3125</v>
      </c>
      <c r="G423" s="255"/>
      <c r="H423" s="255" t="s">
        <v>3496</v>
      </c>
      <c r="I423" s="255" t="s">
        <v>3454</v>
      </c>
      <c r="J423" s="46" t="str">
        <f t="shared" si="12"/>
        <v>TinPT Prima Timah Utama</v>
      </c>
      <c r="K423" s="46" t="str">
        <f t="shared" si="13"/>
        <v>TinPT Prima Timah Utama</v>
      </c>
      <c r="T423"/>
    </row>
    <row r="424" spans="1:20" ht="10.5" customHeight="1">
      <c r="A424" s="255" t="s">
        <v>2324</v>
      </c>
      <c r="B424" s="255" t="s">
        <v>4169</v>
      </c>
      <c r="C424" s="255" t="s">
        <v>4169</v>
      </c>
      <c r="D424" s="255" t="s">
        <v>2238</v>
      </c>
      <c r="E424" s="255" t="s">
        <v>1396</v>
      </c>
      <c r="F424" s="255" t="s">
        <v>3125</v>
      </c>
      <c r="G424" s="255"/>
      <c r="H424" s="255" t="s">
        <v>3453</v>
      </c>
      <c r="I424" s="255" t="s">
        <v>3454</v>
      </c>
      <c r="J424" s="46" t="str">
        <f t="shared" si="12"/>
        <v>TinPT Refined Bangka Tin</v>
      </c>
      <c r="K424" s="46" t="str">
        <f t="shared" si="13"/>
        <v>TinPT Refined Bangka Tin</v>
      </c>
      <c r="T424"/>
    </row>
    <row r="425" spans="1:20" ht="10.5" customHeight="1">
      <c r="A425" s="255" t="s">
        <v>2324</v>
      </c>
      <c r="B425" s="255" t="s">
        <v>1197</v>
      </c>
      <c r="C425" s="255" t="s">
        <v>1197</v>
      </c>
      <c r="D425" s="255" t="s">
        <v>2238</v>
      </c>
      <c r="E425" s="255" t="s">
        <v>1397</v>
      </c>
      <c r="F425" s="255" t="s">
        <v>3125</v>
      </c>
      <c r="G425" s="255"/>
      <c r="H425" s="255" t="s">
        <v>3457</v>
      </c>
      <c r="I425" s="255" t="s">
        <v>3454</v>
      </c>
      <c r="J425" s="46" t="str">
        <f t="shared" si="12"/>
        <v>TinPT Sariwiguna Binasentosa</v>
      </c>
      <c r="K425" s="46" t="str">
        <f t="shared" si="13"/>
        <v>TinPT Sariwiguna Binasentosa</v>
      </c>
      <c r="T425"/>
    </row>
    <row r="426" spans="1:20" ht="10.5" customHeight="1">
      <c r="A426" s="255" t="s">
        <v>2324</v>
      </c>
      <c r="B426" s="255" t="s">
        <v>4170</v>
      </c>
      <c r="C426" s="255" t="s">
        <v>4170</v>
      </c>
      <c r="D426" s="255" t="s">
        <v>2238</v>
      </c>
      <c r="E426" s="255" t="s">
        <v>2680</v>
      </c>
      <c r="F426" s="255" t="s">
        <v>3125</v>
      </c>
      <c r="G426" s="255"/>
      <c r="H426" s="255" t="s">
        <v>3453</v>
      </c>
      <c r="I426" s="255" t="s">
        <v>3454</v>
      </c>
      <c r="J426" s="46" t="str">
        <f t="shared" si="12"/>
        <v>TinPT Seirama Tin Investment</v>
      </c>
      <c r="K426" s="46" t="str">
        <f t="shared" si="13"/>
        <v>TinPT Seirama Tin Investment</v>
      </c>
      <c r="T426"/>
    </row>
    <row r="427" spans="1:20" ht="10.5" customHeight="1">
      <c r="A427" s="255" t="s">
        <v>2324</v>
      </c>
      <c r="B427" s="255" t="s">
        <v>2369</v>
      </c>
      <c r="C427" s="255" t="s">
        <v>2369</v>
      </c>
      <c r="D427" s="255" t="s">
        <v>2238</v>
      </c>
      <c r="E427" s="255" t="s">
        <v>1398</v>
      </c>
      <c r="F427" s="255" t="s">
        <v>3125</v>
      </c>
      <c r="G427" s="255"/>
      <c r="H427" s="255" t="s">
        <v>3457</v>
      </c>
      <c r="I427" s="255" t="s">
        <v>3454</v>
      </c>
      <c r="J427" s="46" t="str">
        <f t="shared" si="12"/>
        <v>TinPT Stanindo Inti Perkasa</v>
      </c>
      <c r="K427" s="46" t="str">
        <f t="shared" si="13"/>
        <v>TinPT Stanindo Inti Perkasa</v>
      </c>
      <c r="T427"/>
    </row>
    <row r="428" spans="1:20" ht="10.5" customHeight="1">
      <c r="A428" s="255" t="s">
        <v>2324</v>
      </c>
      <c r="B428" s="255" t="s">
        <v>4320</v>
      </c>
      <c r="C428" s="255" t="s">
        <v>4320</v>
      </c>
      <c r="D428" s="255" t="s">
        <v>2238</v>
      </c>
      <c r="E428" s="255" t="s">
        <v>4321</v>
      </c>
      <c r="F428" s="255" t="s">
        <v>3125</v>
      </c>
      <c r="G428" s="255"/>
      <c r="H428" s="255" t="s">
        <v>3455</v>
      </c>
      <c r="I428" s="255" t="s">
        <v>3454</v>
      </c>
      <c r="J428" s="46" t="str">
        <f t="shared" si="12"/>
        <v>TinPT Sukses Inti Makmur</v>
      </c>
      <c r="K428" s="46" t="str">
        <f t="shared" si="13"/>
        <v>TinPT Sukses Inti Makmur</v>
      </c>
      <c r="T428"/>
    </row>
    <row r="429" spans="1:20" ht="10.5" customHeight="1">
      <c r="A429" s="255" t="s">
        <v>2324</v>
      </c>
      <c r="B429" s="255" t="s">
        <v>2681</v>
      </c>
      <c r="C429" s="255" t="s">
        <v>2681</v>
      </c>
      <c r="D429" s="255" t="s">
        <v>2238</v>
      </c>
      <c r="E429" s="255" t="s">
        <v>2682</v>
      </c>
      <c r="F429" s="255" t="s">
        <v>3125</v>
      </c>
      <c r="G429" s="255"/>
      <c r="H429" s="255" t="s">
        <v>3457</v>
      </c>
      <c r="I429" s="255" t="s">
        <v>3454</v>
      </c>
      <c r="J429" s="46" t="str">
        <f t="shared" si="12"/>
        <v>TinPT Sumber Jaya Indah</v>
      </c>
      <c r="K429" s="46" t="str">
        <f t="shared" si="13"/>
        <v>TinPT Sumber Jaya Indah</v>
      </c>
      <c r="T429"/>
    </row>
    <row r="430" spans="1:20" ht="10.5" customHeight="1">
      <c r="A430" s="255" t="s">
        <v>2324</v>
      </c>
      <c r="B430" s="255" t="s">
        <v>1952</v>
      </c>
      <c r="C430" s="255" t="s">
        <v>3503</v>
      </c>
      <c r="D430" s="255" t="s">
        <v>2238</v>
      </c>
      <c r="E430" s="255" t="s">
        <v>1424</v>
      </c>
      <c r="F430" s="255" t="s">
        <v>3125</v>
      </c>
      <c r="G430" s="255"/>
      <c r="H430" s="255" t="s">
        <v>3504</v>
      </c>
      <c r="I430" s="255" t="s">
        <v>3505</v>
      </c>
      <c r="J430" s="46" t="str">
        <f t="shared" si="12"/>
        <v>TinPT Tambang Timah</v>
      </c>
      <c r="K430" s="46" t="str">
        <f t="shared" si="13"/>
        <v>TinPT Tambang Timah</v>
      </c>
      <c r="T430"/>
    </row>
    <row r="431" spans="1:20" ht="10.5" customHeight="1">
      <c r="A431" s="255" t="s">
        <v>2324</v>
      </c>
      <c r="B431" s="255" t="s">
        <v>3503</v>
      </c>
      <c r="C431" s="255" t="s">
        <v>3503</v>
      </c>
      <c r="D431" s="255" t="s">
        <v>2238</v>
      </c>
      <c r="E431" s="255" t="s">
        <v>1424</v>
      </c>
      <c r="F431" s="255" t="s">
        <v>3125</v>
      </c>
      <c r="G431" s="255"/>
      <c r="H431" s="255" t="s">
        <v>3504</v>
      </c>
      <c r="I431" s="255" t="s">
        <v>3505</v>
      </c>
      <c r="J431" s="46" t="str">
        <f t="shared" si="12"/>
        <v>TinPT Timah (Persero) Tbk Kundur</v>
      </c>
      <c r="K431" s="46" t="str">
        <f t="shared" si="13"/>
        <v>TinPT Timah (Persero) Tbk Kundur</v>
      </c>
      <c r="T431"/>
    </row>
    <row r="432" spans="1:20" ht="9.6" customHeight="1">
      <c r="A432" s="255" t="s">
        <v>2324</v>
      </c>
      <c r="B432" s="255" t="s">
        <v>4266</v>
      </c>
      <c r="C432" s="255" t="s">
        <v>4266</v>
      </c>
      <c r="D432" s="255" t="s">
        <v>2238</v>
      </c>
      <c r="E432" s="255" t="s">
        <v>1399</v>
      </c>
      <c r="F432" s="255" t="s">
        <v>3125</v>
      </c>
      <c r="G432" s="255"/>
      <c r="H432" s="255" t="s">
        <v>3507</v>
      </c>
      <c r="I432" s="255" t="s">
        <v>3454</v>
      </c>
      <c r="J432" s="46" t="str">
        <f t="shared" si="12"/>
        <v>TinPT Timah (Persero) Tbk Mentok</v>
      </c>
      <c r="K432" s="46" t="str">
        <f t="shared" si="13"/>
        <v>TinPT Timah (Persero) Tbk Mentok</v>
      </c>
      <c r="T432"/>
    </row>
    <row r="433" spans="1:20" ht="10.5" customHeight="1">
      <c r="A433" s="255" t="s">
        <v>2324</v>
      </c>
      <c r="B433" s="255" t="s">
        <v>4313</v>
      </c>
      <c r="C433" s="255" t="s">
        <v>2758</v>
      </c>
      <c r="D433" s="255" t="s">
        <v>2238</v>
      </c>
      <c r="E433" s="255" t="s">
        <v>2683</v>
      </c>
      <c r="F433" s="255" t="s">
        <v>3125</v>
      </c>
      <c r="G433" s="255"/>
      <c r="H433" s="255" t="s">
        <v>3455</v>
      </c>
      <c r="I433" s="255" t="s">
        <v>3454</v>
      </c>
      <c r="J433" s="46" t="str">
        <f t="shared" si="12"/>
        <v>TinPT Timah Nusantara</v>
      </c>
      <c r="K433" s="46" t="str">
        <f t="shared" si="13"/>
        <v>TinPT Timah Nusantara</v>
      </c>
      <c r="T433"/>
    </row>
    <row r="434" spans="1:20" ht="10.5" customHeight="1">
      <c r="A434" s="255" t="s">
        <v>2324</v>
      </c>
      <c r="B434" s="255" t="s">
        <v>972</v>
      </c>
      <c r="C434" s="255" t="s">
        <v>972</v>
      </c>
      <c r="D434" s="255" t="s">
        <v>2238</v>
      </c>
      <c r="E434" s="255" t="s">
        <v>1400</v>
      </c>
      <c r="F434" s="255" t="s">
        <v>3125</v>
      </c>
      <c r="G434" s="255"/>
      <c r="H434" s="255" t="s">
        <v>3457</v>
      </c>
      <c r="I434" s="255" t="s">
        <v>3454</v>
      </c>
      <c r="J434" s="46" t="str">
        <f t="shared" si="12"/>
        <v>TinPT Tinindo Inter Nusa</v>
      </c>
      <c r="K434" s="46" t="str">
        <f t="shared" si="13"/>
        <v>TinPT Tinindo Inter Nusa</v>
      </c>
      <c r="T434"/>
    </row>
    <row r="435" spans="1:20" ht="10.5" customHeight="1">
      <c r="A435" s="255" t="s">
        <v>2324</v>
      </c>
      <c r="B435" s="255" t="s">
        <v>2712</v>
      </c>
      <c r="C435" s="255" t="s">
        <v>2712</v>
      </c>
      <c r="D435" s="255" t="s">
        <v>2238</v>
      </c>
      <c r="E435" s="255" t="s">
        <v>2713</v>
      </c>
      <c r="F435" s="255" t="s">
        <v>3125</v>
      </c>
      <c r="G435" s="255"/>
      <c r="H435" s="255" t="s">
        <v>3524</v>
      </c>
      <c r="I435" s="255" t="s">
        <v>3502</v>
      </c>
      <c r="J435" s="46" t="str">
        <f t="shared" si="12"/>
        <v>TinPT Tirus Putra Mandiri</v>
      </c>
      <c r="K435" s="46" t="str">
        <f t="shared" si="13"/>
        <v>TinPT Tirus Putra Mandiri</v>
      </c>
      <c r="T435"/>
    </row>
    <row r="436" spans="1:20" ht="10.5" customHeight="1">
      <c r="A436" s="255" t="s">
        <v>2324</v>
      </c>
      <c r="B436" s="255" t="s">
        <v>4329</v>
      </c>
      <c r="C436" s="255" t="s">
        <v>4329</v>
      </c>
      <c r="D436" s="255" t="s">
        <v>2238</v>
      </c>
      <c r="E436" s="255" t="s">
        <v>4330</v>
      </c>
      <c r="F436" s="255" t="s">
        <v>3125</v>
      </c>
      <c r="G436" s="255"/>
      <c r="H436" s="255" t="s">
        <v>4773</v>
      </c>
      <c r="I436" s="255" t="s">
        <v>4772</v>
      </c>
      <c r="J436" s="46" t="str">
        <f t="shared" si="12"/>
        <v>TinPT Tommy Utama</v>
      </c>
      <c r="K436" s="46" t="str">
        <f t="shared" si="13"/>
        <v>TinPT Tommy Utama</v>
      </c>
      <c r="T436"/>
    </row>
    <row r="437" spans="1:20" ht="10.5" customHeight="1">
      <c r="A437" s="255" t="s">
        <v>2324</v>
      </c>
      <c r="B437" s="255" t="s">
        <v>4187</v>
      </c>
      <c r="C437" s="255" t="s">
        <v>4187</v>
      </c>
      <c r="D437" s="255" t="s">
        <v>2238</v>
      </c>
      <c r="E437" s="255" t="s">
        <v>2714</v>
      </c>
      <c r="F437" s="255" t="s">
        <v>3125</v>
      </c>
      <c r="G437" s="255"/>
      <c r="H437" s="255" t="s">
        <v>3525</v>
      </c>
      <c r="I437" s="255" t="s">
        <v>3526</v>
      </c>
      <c r="J437" s="46" t="str">
        <f t="shared" si="12"/>
        <v>TinPT Wahana Perkit Jaya</v>
      </c>
      <c r="K437" s="46" t="str">
        <f t="shared" si="13"/>
        <v>TinPT Wahana Perkit Jaya</v>
      </c>
      <c r="T437"/>
    </row>
    <row r="438" spans="1:20" ht="10.5" customHeight="1">
      <c r="A438" s="255" t="s">
        <v>2324</v>
      </c>
      <c r="B438" s="255" t="s">
        <v>4294</v>
      </c>
      <c r="C438" s="255" t="s">
        <v>4294</v>
      </c>
      <c r="D438" s="255" t="s">
        <v>2170</v>
      </c>
      <c r="E438" s="255" t="s">
        <v>3545</v>
      </c>
      <c r="F438" s="255" t="s">
        <v>3125</v>
      </c>
      <c r="G438" s="255"/>
      <c r="H438" s="255" t="s">
        <v>3381</v>
      </c>
      <c r="I438" s="255" t="s">
        <v>3436</v>
      </c>
      <c r="J438" s="46" t="str">
        <f t="shared" si="12"/>
        <v>TinResind Indústria e Comércio Ltda.</v>
      </c>
      <c r="K438" s="46" t="str">
        <f t="shared" si="13"/>
        <v>TinResind Indústria e Comércio Ltda.</v>
      </c>
      <c r="T438"/>
    </row>
    <row r="439" spans="1:20" ht="10.5" customHeight="1">
      <c r="A439" s="255" t="s">
        <v>2324</v>
      </c>
      <c r="B439" s="255" t="s">
        <v>1401</v>
      </c>
      <c r="C439" s="255" t="s">
        <v>1401</v>
      </c>
      <c r="D439" s="255" t="s">
        <v>1753</v>
      </c>
      <c r="E439" s="255" t="s">
        <v>1402</v>
      </c>
      <c r="F439" s="255" t="s">
        <v>3125</v>
      </c>
      <c r="G439" s="255"/>
      <c r="H439" s="255" t="s">
        <v>3508</v>
      </c>
      <c r="I439" s="255" t="s">
        <v>3296</v>
      </c>
      <c r="J439" s="46" t="str">
        <f t="shared" si="12"/>
        <v>TinRui Da Hung</v>
      </c>
      <c r="K439" s="46" t="str">
        <f t="shared" si="13"/>
        <v>TinRui Da Hung</v>
      </c>
      <c r="T439"/>
    </row>
    <row r="440" spans="1:20" ht="10.5" customHeight="1">
      <c r="A440" s="255" t="s">
        <v>2324</v>
      </c>
      <c r="B440" s="255" t="s">
        <v>4742</v>
      </c>
      <c r="C440" s="255" t="s">
        <v>4153</v>
      </c>
      <c r="D440" s="255" t="s">
        <v>2181</v>
      </c>
      <c r="E440" s="255" t="s">
        <v>1374</v>
      </c>
      <c r="F440" s="255" t="s">
        <v>3125</v>
      </c>
      <c r="G440" s="255"/>
      <c r="H440" s="255" t="s">
        <v>3471</v>
      </c>
      <c r="I440" s="255" t="s">
        <v>3204</v>
      </c>
      <c r="J440" s="46" t="str">
        <f t="shared" si="12"/>
        <v>TinShunda Huichang Kam Tin Co., Ltd.</v>
      </c>
      <c r="K440" s="46" t="str">
        <f t="shared" si="13"/>
        <v>TinShunda Huichang Kam Tin Co., Ltd.</v>
      </c>
      <c r="T440"/>
    </row>
    <row r="441" spans="1:20" ht="10.5" customHeight="1">
      <c r="A441" s="255" t="s">
        <v>2324</v>
      </c>
      <c r="B441" s="255" t="s">
        <v>4314</v>
      </c>
      <c r="C441" s="255" t="s">
        <v>4749</v>
      </c>
      <c r="D441" s="255" t="s">
        <v>2181</v>
      </c>
      <c r="E441" s="255" t="s">
        <v>1407</v>
      </c>
      <c r="F441" s="255" t="s">
        <v>3125</v>
      </c>
      <c r="G441" s="255"/>
      <c r="H441" s="255" t="s">
        <v>3468</v>
      </c>
      <c r="I441" s="255" t="s">
        <v>3161</v>
      </c>
      <c r="J441" s="46" t="str">
        <f t="shared" si="12"/>
        <v>TinSmelting Branch of Yunnan Tin Company Ltd</v>
      </c>
      <c r="K441" s="46" t="str">
        <f t="shared" si="13"/>
        <v>TinSmelting Branch of Yunnan Tin Company Ltd</v>
      </c>
      <c r="T441"/>
    </row>
    <row r="442" spans="1:20" ht="10.5" customHeight="1">
      <c r="A442" s="255" t="s">
        <v>2324</v>
      </c>
      <c r="B442" s="255" t="s">
        <v>4176</v>
      </c>
      <c r="C442" s="255" t="s">
        <v>4176</v>
      </c>
      <c r="D442" s="255" t="s">
        <v>2170</v>
      </c>
      <c r="E442" s="255" t="s">
        <v>1403</v>
      </c>
      <c r="F442" s="255" t="s">
        <v>3125</v>
      </c>
      <c r="G442" s="255"/>
      <c r="H442" s="255" t="s">
        <v>3509</v>
      </c>
      <c r="I442" s="255" t="s">
        <v>3313</v>
      </c>
      <c r="J442" s="46" t="str">
        <f t="shared" si="12"/>
        <v>TinSoft Metais Ltda.</v>
      </c>
      <c r="K442" s="46" t="str">
        <f t="shared" si="13"/>
        <v>TinSoft Metais Ltda.</v>
      </c>
      <c r="T442"/>
    </row>
    <row r="443" spans="1:20" ht="10.5" customHeight="1">
      <c r="A443" s="255" t="s">
        <v>2324</v>
      </c>
      <c r="B443" s="255" t="s">
        <v>60</v>
      </c>
      <c r="C443" s="255" t="s">
        <v>1951</v>
      </c>
      <c r="D443" s="255" t="s">
        <v>1743</v>
      </c>
      <c r="E443" s="255" t="s">
        <v>1404</v>
      </c>
      <c r="F443" s="255" t="s">
        <v>3125</v>
      </c>
      <c r="G443" s="255"/>
      <c r="H443" s="255" t="s">
        <v>3510</v>
      </c>
      <c r="I443" s="255" t="s">
        <v>3511</v>
      </c>
      <c r="J443" s="46" t="str">
        <f t="shared" si="12"/>
        <v>TinThai Solder Industry Corp., Ltd.</v>
      </c>
      <c r="K443" s="46" t="str">
        <f t="shared" si="13"/>
        <v>TinThai Solder Industry Corp., Ltd.</v>
      </c>
      <c r="T443"/>
    </row>
    <row r="444" spans="1:20" ht="10.5" customHeight="1">
      <c r="A444" s="255" t="s">
        <v>2324</v>
      </c>
      <c r="B444" s="255" t="s">
        <v>3512</v>
      </c>
      <c r="C444" s="255" t="s">
        <v>1951</v>
      </c>
      <c r="D444" s="255" t="s">
        <v>1743</v>
      </c>
      <c r="E444" s="255" t="s">
        <v>1404</v>
      </c>
      <c r="F444" s="255" t="s">
        <v>3125</v>
      </c>
      <c r="G444" s="255"/>
      <c r="H444" s="255" t="s">
        <v>3510</v>
      </c>
      <c r="I444" s="255" t="s">
        <v>3511</v>
      </c>
      <c r="J444" s="46" t="str">
        <f t="shared" si="12"/>
        <v>TinThailand Smelting &amp; Refining Co Ltd</v>
      </c>
      <c r="K444" s="46" t="str">
        <f t="shared" si="13"/>
        <v>TinThailand Smelting &amp; Refining Co Ltd</v>
      </c>
      <c r="T444"/>
    </row>
    <row r="445" spans="1:20" ht="10.5" customHeight="1">
      <c r="A445" s="255" t="s">
        <v>2324</v>
      </c>
      <c r="B445" s="255" t="s">
        <v>1951</v>
      </c>
      <c r="C445" s="255" t="s">
        <v>1951</v>
      </c>
      <c r="D445" s="255" t="s">
        <v>1743</v>
      </c>
      <c r="E445" s="255" t="s">
        <v>1404</v>
      </c>
      <c r="F445" s="255" t="s">
        <v>3125</v>
      </c>
      <c r="G445" s="255"/>
      <c r="H445" s="255" t="s">
        <v>3510</v>
      </c>
      <c r="I445" s="255" t="s">
        <v>3511</v>
      </c>
      <c r="J445" s="46" t="str">
        <f t="shared" si="12"/>
        <v>TinThaisarco</v>
      </c>
      <c r="K445" s="46" t="str">
        <f t="shared" si="13"/>
        <v>TinThaisarco</v>
      </c>
      <c r="T445"/>
    </row>
    <row r="446" spans="1:20" ht="10.5" customHeight="1">
      <c r="A446" s="255" t="s">
        <v>2324</v>
      </c>
      <c r="B446" s="255" t="s">
        <v>3515</v>
      </c>
      <c r="C446" s="255" t="s">
        <v>3513</v>
      </c>
      <c r="D446" s="255" t="s">
        <v>2181</v>
      </c>
      <c r="E446" s="255" t="s">
        <v>3514</v>
      </c>
      <c r="F446" s="255" t="s">
        <v>3125</v>
      </c>
      <c r="G446" s="255"/>
      <c r="H446" s="255" t="s">
        <v>3468</v>
      </c>
      <c r="I446" s="255" t="s">
        <v>3161</v>
      </c>
      <c r="J446" s="46" t="str">
        <f t="shared" si="12"/>
        <v>TinThe Gejiu cloud new colored electrolytic</v>
      </c>
      <c r="K446" s="46" t="str">
        <f t="shared" si="13"/>
        <v>TinThe Gejiu cloud new colored electrolytic</v>
      </c>
      <c r="T446"/>
    </row>
    <row r="447" spans="1:20" ht="10.5" customHeight="1">
      <c r="A447" s="255" t="s">
        <v>2324</v>
      </c>
      <c r="B447" s="255" t="s">
        <v>61</v>
      </c>
      <c r="C447" s="255" t="s">
        <v>4749</v>
      </c>
      <c r="D447" s="255" t="s">
        <v>2181</v>
      </c>
      <c r="E447" s="255" t="s">
        <v>1407</v>
      </c>
      <c r="F447" s="255" t="s">
        <v>3125</v>
      </c>
      <c r="G447" s="255"/>
      <c r="H447" s="255" t="s">
        <v>3468</v>
      </c>
      <c r="I447" s="255" t="s">
        <v>3161</v>
      </c>
      <c r="J447" s="46" t="str">
        <f t="shared" si="12"/>
        <v>TinTin Products Manufacturing Co.LTD. of YTCL</v>
      </c>
      <c r="K447" s="46" t="str">
        <f t="shared" si="13"/>
        <v>TinTin Products Manufacturing Co.LTD. of YTCL</v>
      </c>
      <c r="T447"/>
    </row>
    <row r="448" spans="1:20" ht="10.5" customHeight="1">
      <c r="A448" s="255" t="s">
        <v>2324</v>
      </c>
      <c r="B448" s="255" t="s">
        <v>3486</v>
      </c>
      <c r="C448" s="255" t="s">
        <v>1953</v>
      </c>
      <c r="D448" s="255" t="s">
        <v>2170</v>
      </c>
      <c r="E448" s="255" t="s">
        <v>1379</v>
      </c>
      <c r="F448" s="255" t="s">
        <v>3125</v>
      </c>
      <c r="G448" s="255"/>
      <c r="H448" s="255" t="s">
        <v>3485</v>
      </c>
      <c r="I448" s="255" t="s">
        <v>3313</v>
      </c>
      <c r="J448" s="46" t="str">
        <f t="shared" si="12"/>
        <v>TinToboca/ Paranapenema</v>
      </c>
      <c r="K448" s="46" t="str">
        <f t="shared" si="13"/>
        <v>TinToboca/ Paranapenema</v>
      </c>
      <c r="T448"/>
    </row>
    <row r="449" spans="1:20" ht="10.5" customHeight="1">
      <c r="A449" s="255" t="s">
        <v>2324</v>
      </c>
      <c r="B449" s="255" t="s">
        <v>3539</v>
      </c>
      <c r="C449" s="255" t="s">
        <v>3539</v>
      </c>
      <c r="D449" s="255" t="s">
        <v>1766</v>
      </c>
      <c r="E449" s="255" t="s">
        <v>3540</v>
      </c>
      <c r="F449" s="255" t="s">
        <v>3125</v>
      </c>
      <c r="G449" s="255"/>
      <c r="H449" s="255" t="s">
        <v>3541</v>
      </c>
      <c r="I449" s="255" t="s">
        <v>3542</v>
      </c>
      <c r="J449" s="46" t="str">
        <f t="shared" si="12"/>
        <v>TinTuyen Quang Non-Ferrous Metals Joint Stock Company</v>
      </c>
      <c r="K449" s="46" t="str">
        <f t="shared" si="13"/>
        <v>TinTuyen Quang Non-Ferrous Metals Joint Stock Company</v>
      </c>
      <c r="T449"/>
    </row>
    <row r="450" spans="1:20" ht="10.5" customHeight="1">
      <c r="A450" s="255" t="s">
        <v>2324</v>
      </c>
      <c r="B450" s="255" t="s">
        <v>4315</v>
      </c>
      <c r="C450" s="255" t="s">
        <v>3503</v>
      </c>
      <c r="D450" s="255" t="s">
        <v>2238</v>
      </c>
      <c r="E450" s="255" t="s">
        <v>1424</v>
      </c>
      <c r="F450" s="255" t="s">
        <v>3125</v>
      </c>
      <c r="G450" s="255"/>
      <c r="H450" s="255" t="s">
        <v>3504</v>
      </c>
      <c r="I450" s="255" t="s">
        <v>3505</v>
      </c>
      <c r="J450" s="46" t="str">
        <f t="shared" si="12"/>
        <v>TinUnit Timah Kundur PT Tambang</v>
      </c>
      <c r="K450" s="46" t="str">
        <f t="shared" si="13"/>
        <v>TinUnit Timah Kundur PT Tambang</v>
      </c>
      <c r="T450"/>
    </row>
    <row r="451" spans="1:20" ht="10.5" customHeight="1">
      <c r="A451" s="255" t="s">
        <v>2324</v>
      </c>
      <c r="B451" s="255" t="s">
        <v>3517</v>
      </c>
      <c r="C451" s="255" t="s">
        <v>3517</v>
      </c>
      <c r="D451" s="255" t="s">
        <v>1766</v>
      </c>
      <c r="E451" s="255" t="s">
        <v>3518</v>
      </c>
      <c r="F451" s="255" t="s">
        <v>3125</v>
      </c>
      <c r="G451" s="255"/>
      <c r="H451" s="255" t="s">
        <v>3519</v>
      </c>
      <c r="I451" s="255" t="s">
        <v>3520</v>
      </c>
      <c r="J451" s="46" t="str">
        <f t="shared" si="12"/>
        <v>TinVQB Mineral and Trading Group JSC</v>
      </c>
      <c r="K451" s="46" t="str">
        <f t="shared" si="13"/>
        <v>TinVQB Mineral and Trading Group JSC</v>
      </c>
      <c r="T451"/>
    </row>
    <row r="452" spans="1:20" ht="10.5" customHeight="1">
      <c r="A452" s="255" t="s">
        <v>2324</v>
      </c>
      <c r="B452" s="255" t="s">
        <v>68</v>
      </c>
      <c r="C452" s="255" t="s">
        <v>68</v>
      </c>
      <c r="D452" s="255" t="s">
        <v>2170</v>
      </c>
      <c r="E452" s="255" t="s">
        <v>1405</v>
      </c>
      <c r="F452" s="255" t="s">
        <v>3125</v>
      </c>
      <c r="G452" s="255"/>
      <c r="H452" s="255" t="s">
        <v>3451</v>
      </c>
      <c r="I452" s="255" t="s">
        <v>3452</v>
      </c>
      <c r="J452" s="46" t="str">
        <f t="shared" si="12"/>
        <v>TinWhite Solder Metalurgia e Mineração Ltda.</v>
      </c>
      <c r="K452" s="46" t="str">
        <f t="shared" si="13"/>
        <v>TinWhite Solder Metalurgia e Mineração Ltda.</v>
      </c>
      <c r="T452"/>
    </row>
    <row r="453" spans="1:20" ht="10.5" customHeight="1">
      <c r="A453" s="255" t="s">
        <v>2324</v>
      </c>
      <c r="B453" s="255" t="s">
        <v>3521</v>
      </c>
      <c r="C453" s="255" t="s">
        <v>68</v>
      </c>
      <c r="D453" s="255" t="s">
        <v>2170</v>
      </c>
      <c r="E453" s="255" t="s">
        <v>1405</v>
      </c>
      <c r="F453" s="255" t="s">
        <v>3125</v>
      </c>
      <c r="G453" s="255"/>
      <c r="H453" s="255" t="s">
        <v>3451</v>
      </c>
      <c r="I453" s="255" t="s">
        <v>3452</v>
      </c>
      <c r="J453" s="46" t="str">
        <f t="shared" ref="J453:J516" si="14">A453&amp;B453</f>
        <v>TinWhite Solder Metalurgica</v>
      </c>
      <c r="K453" s="46" t="str">
        <f t="shared" ref="K453:K516" si="15">A453&amp;B453</f>
        <v>TinWhite Solder Metalurgica</v>
      </c>
      <c r="T453"/>
    </row>
    <row r="454" spans="1:20" ht="10.5" customHeight="1">
      <c r="A454" s="255" t="s">
        <v>2324</v>
      </c>
      <c r="B454" s="255" t="s">
        <v>3480</v>
      </c>
      <c r="C454" s="255" t="s">
        <v>2578</v>
      </c>
      <c r="D454" s="255" t="s">
        <v>2181</v>
      </c>
      <c r="E454" s="255" t="s">
        <v>1377</v>
      </c>
      <c r="F454" s="255" t="s">
        <v>3125</v>
      </c>
      <c r="G454" s="255"/>
      <c r="H454" s="255" t="s">
        <v>3476</v>
      </c>
      <c r="I454" s="255" t="s">
        <v>3442</v>
      </c>
      <c r="J454" s="46" t="str">
        <f t="shared" si="14"/>
        <v>TinXiHai - Liuzhou China Tin Group Co ltd</v>
      </c>
      <c r="K454" s="46" t="str">
        <f t="shared" si="15"/>
        <v>TinXiHai - Liuzhou China Tin Group Co ltd</v>
      </c>
      <c r="T454"/>
    </row>
    <row r="455" spans="1:20" ht="10.5" customHeight="1">
      <c r="A455" s="255" t="s">
        <v>2324</v>
      </c>
      <c r="B455" s="255" t="s">
        <v>1937</v>
      </c>
      <c r="C455" s="255" t="s">
        <v>4749</v>
      </c>
      <c r="D455" s="255" t="s">
        <v>2181</v>
      </c>
      <c r="E455" s="255" t="s">
        <v>1407</v>
      </c>
      <c r="F455" s="255" t="s">
        <v>3125</v>
      </c>
      <c r="G455" s="255"/>
      <c r="H455" s="255" t="s">
        <v>3468</v>
      </c>
      <c r="I455" s="255" t="s">
        <v>3161</v>
      </c>
      <c r="J455" s="46" t="str">
        <f t="shared" si="14"/>
        <v>TinYTCL</v>
      </c>
      <c r="K455" s="46" t="str">
        <f t="shared" si="15"/>
        <v>TinYTCL</v>
      </c>
      <c r="T455"/>
    </row>
    <row r="456" spans="1:20" ht="10.5" customHeight="1">
      <c r="A456" s="255" t="s">
        <v>2324</v>
      </c>
      <c r="B456" s="255" t="s">
        <v>3516</v>
      </c>
      <c r="C456" s="255" t="s">
        <v>3513</v>
      </c>
      <c r="D456" s="255" t="s">
        <v>2181</v>
      </c>
      <c r="E456" s="255" t="s">
        <v>3514</v>
      </c>
      <c r="F456" s="255" t="s">
        <v>3125</v>
      </c>
      <c r="G456" s="255"/>
      <c r="H456" s="255" t="s">
        <v>3468</v>
      </c>
      <c r="I456" s="255" t="s">
        <v>3161</v>
      </c>
      <c r="J456" s="46" t="str">
        <f t="shared" si="14"/>
        <v>TinYunan Gejiu Yunxin Electrolyze Limited</v>
      </c>
      <c r="K456" s="46" t="str">
        <f t="shared" si="15"/>
        <v>TinYunan Gejiu Yunxin Electrolyze Limited</v>
      </c>
      <c r="T456"/>
    </row>
    <row r="457" spans="1:20" ht="10.5" customHeight="1">
      <c r="A457" s="255" t="s">
        <v>2324</v>
      </c>
      <c r="B457" s="255" t="s">
        <v>3522</v>
      </c>
      <c r="C457" s="255" t="s">
        <v>4183</v>
      </c>
      <c r="D457" s="255" t="s">
        <v>2181</v>
      </c>
      <c r="E457" s="255" t="s">
        <v>1406</v>
      </c>
      <c r="F457" s="255" t="s">
        <v>3125</v>
      </c>
      <c r="G457" s="255"/>
      <c r="H457" s="255" t="s">
        <v>3468</v>
      </c>
      <c r="I457" s="255" t="s">
        <v>3161</v>
      </c>
      <c r="J457" s="46" t="str">
        <f t="shared" si="14"/>
        <v>TinYunnan Adventure Co., Ltd.</v>
      </c>
      <c r="K457" s="46" t="str">
        <f t="shared" si="15"/>
        <v>TinYunnan Adventure Co., Ltd.</v>
      </c>
      <c r="T457"/>
    </row>
    <row r="458" spans="1:20" ht="10.5" customHeight="1">
      <c r="A458" s="255" t="s">
        <v>2324</v>
      </c>
      <c r="B458" s="255" t="s">
        <v>4316</v>
      </c>
      <c r="C458" s="255" t="s">
        <v>4183</v>
      </c>
      <c r="D458" s="255" t="s">
        <v>2181</v>
      </c>
      <c r="E458" s="255" t="s">
        <v>1406</v>
      </c>
      <c r="F458" s="255" t="s">
        <v>3125</v>
      </c>
      <c r="G458" s="255"/>
      <c r="H458" s="255" t="s">
        <v>3468</v>
      </c>
      <c r="I458" s="255" t="s">
        <v>3161</v>
      </c>
      <c r="J458" s="46" t="str">
        <f t="shared" si="14"/>
        <v>TinYunnan Chengfeng</v>
      </c>
      <c r="K458" s="46" t="str">
        <f t="shared" si="15"/>
        <v>TinYunnan Chengfeng</v>
      </c>
      <c r="T458"/>
    </row>
    <row r="459" spans="1:20" ht="10.5" customHeight="1">
      <c r="A459" s="255" t="s">
        <v>2324</v>
      </c>
      <c r="B459" s="255" t="s">
        <v>4183</v>
      </c>
      <c r="C459" s="255" t="s">
        <v>4183</v>
      </c>
      <c r="D459" s="255" t="s">
        <v>2181</v>
      </c>
      <c r="E459" s="255" t="s">
        <v>1406</v>
      </c>
      <c r="F459" s="255" t="s">
        <v>3125</v>
      </c>
      <c r="G459" s="255"/>
      <c r="H459" s="255" t="s">
        <v>3468</v>
      </c>
      <c r="I459" s="255" t="s">
        <v>3161</v>
      </c>
      <c r="J459" s="46" t="str">
        <f t="shared" si="14"/>
        <v>TinYunnan Chengfeng Non-ferrous Metals Co., Ltd.</v>
      </c>
      <c r="K459" s="46" t="str">
        <f t="shared" si="15"/>
        <v>TinYunnan Chengfeng Non-ferrous Metals Co., Ltd.</v>
      </c>
      <c r="T459"/>
    </row>
    <row r="460" spans="1:20" ht="10.5" customHeight="1">
      <c r="A460" s="255" t="s">
        <v>2324</v>
      </c>
      <c r="B460" s="255" t="s">
        <v>3470</v>
      </c>
      <c r="C460" s="255" t="s">
        <v>3469</v>
      </c>
      <c r="D460" s="255" t="s">
        <v>2181</v>
      </c>
      <c r="E460" s="255" t="s">
        <v>1373</v>
      </c>
      <c r="F460" s="255" t="s">
        <v>3125</v>
      </c>
      <c r="G460" s="255"/>
      <c r="H460" s="255" t="s">
        <v>3468</v>
      </c>
      <c r="I460" s="255" t="s">
        <v>3161</v>
      </c>
      <c r="J460" s="46" t="str">
        <f t="shared" si="14"/>
        <v>TinYunnan Geiju Zili Metallurgy Co. Ltd.</v>
      </c>
      <c r="K460" s="46" t="str">
        <f t="shared" si="15"/>
        <v>TinYunnan Geiju Zili Metallurgy Co. Ltd.</v>
      </c>
      <c r="T460"/>
    </row>
    <row r="461" spans="1:20" ht="10.5" customHeight="1">
      <c r="A461" s="255" t="s">
        <v>2324</v>
      </c>
      <c r="B461" s="255" t="s">
        <v>4740</v>
      </c>
      <c r="C461" s="255" t="s">
        <v>3513</v>
      </c>
      <c r="D461" s="255" t="s">
        <v>2181</v>
      </c>
      <c r="E461" s="255" t="s">
        <v>3514</v>
      </c>
      <c r="F461" s="255" t="s">
        <v>3125</v>
      </c>
      <c r="G461" s="255"/>
      <c r="H461" s="255" t="s">
        <v>3468</v>
      </c>
      <c r="I461" s="255" t="s">
        <v>3161</v>
      </c>
      <c r="J461" s="46" t="str">
        <f t="shared" si="14"/>
        <v>TinYunNan Gejiu Yunxin Electrolyze Limited</v>
      </c>
      <c r="K461" s="46" t="str">
        <f t="shared" si="15"/>
        <v>TinYunNan Gejiu Yunxin Electrolyze Limited</v>
      </c>
      <c r="T461"/>
    </row>
    <row r="462" spans="1:20" ht="10.5" customHeight="1">
      <c r="A462" s="255" t="s">
        <v>2324</v>
      </c>
      <c r="B462" s="255" t="s">
        <v>4749</v>
      </c>
      <c r="C462" s="255" t="s">
        <v>4749</v>
      </c>
      <c r="D462" s="255" t="s">
        <v>2181</v>
      </c>
      <c r="E462" s="255" t="s">
        <v>1407</v>
      </c>
      <c r="F462" s="255" t="s">
        <v>3125</v>
      </c>
      <c r="G462" s="255"/>
      <c r="H462" s="255" t="s">
        <v>3468</v>
      </c>
      <c r="I462" s="255" t="s">
        <v>3161</v>
      </c>
      <c r="J462" s="46" t="str">
        <f t="shared" si="14"/>
        <v>TinYunnan Tin Company Limited</v>
      </c>
      <c r="K462" s="46" t="str">
        <f t="shared" si="15"/>
        <v>TinYunnan Tin Company Limited</v>
      </c>
      <c r="T462"/>
    </row>
    <row r="463" spans="1:20" ht="10.5" customHeight="1">
      <c r="A463" s="255" t="s">
        <v>2324</v>
      </c>
      <c r="B463" s="255" t="s">
        <v>69</v>
      </c>
      <c r="C463" s="255" t="s">
        <v>4749</v>
      </c>
      <c r="D463" s="255" t="s">
        <v>2181</v>
      </c>
      <c r="E463" s="255" t="s">
        <v>1407</v>
      </c>
      <c r="F463" s="255" t="s">
        <v>3125</v>
      </c>
      <c r="G463" s="255"/>
      <c r="H463" s="255" t="s">
        <v>3468</v>
      </c>
      <c r="I463" s="255" t="s">
        <v>3161</v>
      </c>
      <c r="J463" s="46" t="str">
        <f t="shared" si="14"/>
        <v>TinYunnan Tin Company, Ltd.</v>
      </c>
      <c r="K463" s="46" t="str">
        <f t="shared" si="15"/>
        <v>TinYunnan Tin Company, Ltd.</v>
      </c>
      <c r="T463"/>
    </row>
    <row r="464" spans="1:20" ht="10.5" customHeight="1">
      <c r="A464" s="255" t="s">
        <v>2324</v>
      </c>
      <c r="B464" s="255" t="s">
        <v>3523</v>
      </c>
      <c r="C464" s="255" t="s">
        <v>4183</v>
      </c>
      <c r="D464" s="255" t="s">
        <v>2181</v>
      </c>
      <c r="E464" s="255" t="s">
        <v>1406</v>
      </c>
      <c r="F464" s="255" t="s">
        <v>3125</v>
      </c>
      <c r="G464" s="255"/>
      <c r="H464" s="255" t="s">
        <v>3468</v>
      </c>
      <c r="I464" s="255" t="s">
        <v>3161</v>
      </c>
      <c r="J464" s="46" t="str">
        <f t="shared" si="14"/>
        <v>TinYunnan wind Nonferrous Metals Co., Ltd.</v>
      </c>
      <c r="K464" s="46" t="str">
        <f t="shared" si="15"/>
        <v>TinYunnan wind Nonferrous Metals Co., Ltd.</v>
      </c>
      <c r="T464"/>
    </row>
    <row r="465" spans="1:20" ht="10.5" customHeight="1">
      <c r="A465" s="255" t="s">
        <v>2324</v>
      </c>
      <c r="B465" s="255" t="s">
        <v>62</v>
      </c>
      <c r="C465" s="255" t="s">
        <v>4749</v>
      </c>
      <c r="D465" s="255" t="s">
        <v>2181</v>
      </c>
      <c r="E465" s="255" t="s">
        <v>1407</v>
      </c>
      <c r="F465" s="255" t="s">
        <v>3125</v>
      </c>
      <c r="G465" s="255"/>
      <c r="H465" s="255" t="s">
        <v>3468</v>
      </c>
      <c r="I465" s="255" t="s">
        <v>3161</v>
      </c>
      <c r="J465" s="46" t="str">
        <f t="shared" si="14"/>
        <v>TinYuntinic Resources</v>
      </c>
      <c r="K465" s="46" t="str">
        <f t="shared" si="15"/>
        <v>TinYuntinic Resources</v>
      </c>
      <c r="T465"/>
    </row>
    <row r="466" spans="1:20" ht="10.5" customHeight="1">
      <c r="A466" s="255" t="s">
        <v>2324</v>
      </c>
      <c r="B466" s="255" t="s">
        <v>4741</v>
      </c>
      <c r="C466" s="255" t="s">
        <v>3513</v>
      </c>
      <c r="D466" s="255" t="s">
        <v>2181</v>
      </c>
      <c r="E466" s="255" t="s">
        <v>3514</v>
      </c>
      <c r="F466" s="255" t="s">
        <v>3125</v>
      </c>
      <c r="G466" s="255"/>
      <c r="H466" s="255" t="s">
        <v>3468</v>
      </c>
      <c r="I466" s="255" t="s">
        <v>3161</v>
      </c>
      <c r="J466" s="46" t="str">
        <f t="shared" si="14"/>
        <v>TinYUNXIN colored electrolysis Company Limited</v>
      </c>
      <c r="K466" s="46" t="str">
        <f t="shared" si="15"/>
        <v>TinYUNXIN colored electrolysis Company Limited</v>
      </c>
      <c r="T466"/>
    </row>
    <row r="467" spans="1:20" ht="10.5" customHeight="1">
      <c r="A467" s="255" t="s">
        <v>2324</v>
      </c>
      <c r="B467" s="255" t="s">
        <v>3604</v>
      </c>
      <c r="C467" s="255"/>
      <c r="D467" s="255"/>
      <c r="E467" s="255"/>
      <c r="F467" s="255"/>
      <c r="G467" s="255"/>
      <c r="H467" s="255"/>
      <c r="I467" s="255"/>
      <c r="J467" s="46" t="str">
        <f t="shared" si="14"/>
        <v>TinSmelter not listed</v>
      </c>
      <c r="K467" s="46" t="str">
        <f t="shared" si="15"/>
        <v>TinSmelter not listed</v>
      </c>
      <c r="T467"/>
    </row>
    <row r="468" spans="1:20" ht="10.5" customHeight="1">
      <c r="A468" s="255" t="s">
        <v>2324</v>
      </c>
      <c r="B468" s="255" t="s">
        <v>2573</v>
      </c>
      <c r="C468" s="255" t="s">
        <v>926</v>
      </c>
      <c r="D468" s="255" t="s">
        <v>926</v>
      </c>
      <c r="E468" s="255"/>
      <c r="F468" s="255"/>
      <c r="G468" s="255"/>
      <c r="H468" s="255"/>
      <c r="I468" s="255"/>
      <c r="J468" s="46" t="str">
        <f t="shared" si="14"/>
        <v>TinSmelter not yet identified</v>
      </c>
      <c r="K468" s="46" t="str">
        <f t="shared" si="15"/>
        <v>TinSmelter not yet identified</v>
      </c>
      <c r="T468"/>
    </row>
    <row r="469" spans="1:20" ht="10.5" customHeight="1">
      <c r="A469" s="255" t="s">
        <v>2326</v>
      </c>
      <c r="B469" s="255" t="s">
        <v>3552</v>
      </c>
      <c r="C469" s="255" t="s">
        <v>3552</v>
      </c>
      <c r="D469" s="255" t="s">
        <v>2249</v>
      </c>
      <c r="E469" s="255" t="s">
        <v>1408</v>
      </c>
      <c r="F469" s="255" t="s">
        <v>3125</v>
      </c>
      <c r="G469" s="255"/>
      <c r="H469" s="255" t="s">
        <v>4135</v>
      </c>
      <c r="I469" s="255" t="s">
        <v>4136</v>
      </c>
      <c r="J469" s="46" t="str">
        <f t="shared" si="14"/>
        <v>TungstenA.L.M.T. TUNGSTEN Corp.</v>
      </c>
      <c r="K469" s="46" t="str">
        <f t="shared" si="15"/>
        <v>TungstenA.L.M.T. TUNGSTEN Corp.</v>
      </c>
      <c r="T469"/>
    </row>
    <row r="470" spans="1:20" ht="10.5" customHeight="1">
      <c r="A470" s="255" t="s">
        <v>2326</v>
      </c>
      <c r="B470" s="255" t="s">
        <v>4365</v>
      </c>
      <c r="C470" s="255" t="s">
        <v>4365</v>
      </c>
      <c r="D470" s="255" t="s">
        <v>2170</v>
      </c>
      <c r="E470" s="255" t="s">
        <v>4366</v>
      </c>
      <c r="F470" s="255" t="s">
        <v>3125</v>
      </c>
      <c r="G470" s="255"/>
      <c r="H470" s="255" t="s">
        <v>4367</v>
      </c>
      <c r="I470" s="255" t="s">
        <v>3313</v>
      </c>
      <c r="J470" s="46" t="str">
        <f t="shared" si="14"/>
        <v>TungstenACL Metais Eireli</v>
      </c>
      <c r="K470" s="46" t="str">
        <f t="shared" si="15"/>
        <v>TungstenACL Metais Eireli</v>
      </c>
      <c r="T470"/>
    </row>
    <row r="471" spans="1:20" ht="10.5" customHeight="1">
      <c r="A471" s="255" t="s">
        <v>2326</v>
      </c>
      <c r="B471" s="255" t="s">
        <v>3553</v>
      </c>
      <c r="C471" s="255" t="s">
        <v>3552</v>
      </c>
      <c r="D471" s="255" t="s">
        <v>2249</v>
      </c>
      <c r="E471" s="255" t="s">
        <v>1408</v>
      </c>
      <c r="F471" s="255" t="s">
        <v>3125</v>
      </c>
      <c r="G471" s="255"/>
      <c r="H471" s="255" t="s">
        <v>4135</v>
      </c>
      <c r="I471" s="255" t="s">
        <v>4136</v>
      </c>
      <c r="J471" s="46" t="str">
        <f t="shared" si="14"/>
        <v>TungstenAllied Material Corporation</v>
      </c>
      <c r="K471" s="46" t="str">
        <f t="shared" si="15"/>
        <v>TungstenAllied Material Corporation</v>
      </c>
      <c r="T471"/>
    </row>
    <row r="472" spans="1:20" ht="10.5" customHeight="1">
      <c r="A472" s="255" t="s">
        <v>2326</v>
      </c>
      <c r="B472" s="255" t="s">
        <v>3554</v>
      </c>
      <c r="C472" s="255" t="s">
        <v>3552</v>
      </c>
      <c r="D472" s="255" t="s">
        <v>2249</v>
      </c>
      <c r="E472" s="255" t="s">
        <v>1408</v>
      </c>
      <c r="F472" s="255" t="s">
        <v>3125</v>
      </c>
      <c r="G472" s="255"/>
      <c r="H472" s="255" t="s">
        <v>4135</v>
      </c>
      <c r="I472" s="255" t="s">
        <v>4136</v>
      </c>
      <c r="J472" s="46" t="str">
        <f t="shared" si="14"/>
        <v>TungstenALMT Corp</v>
      </c>
      <c r="K472" s="46" t="str">
        <f t="shared" si="15"/>
        <v>TungstenALMT Corp</v>
      </c>
      <c r="T472"/>
    </row>
    <row r="473" spans="1:20" ht="10.5" customHeight="1">
      <c r="A473" s="255" t="s">
        <v>2326</v>
      </c>
      <c r="B473" s="255" t="s">
        <v>4317</v>
      </c>
      <c r="C473" s="255" t="s">
        <v>3552</v>
      </c>
      <c r="D473" s="255" t="s">
        <v>2249</v>
      </c>
      <c r="E473" s="255" t="s">
        <v>1408</v>
      </c>
      <c r="F473" s="255" t="s">
        <v>3125</v>
      </c>
      <c r="G473" s="255"/>
      <c r="H473" s="255" t="s">
        <v>4135</v>
      </c>
      <c r="I473" s="255" t="s">
        <v>4136</v>
      </c>
      <c r="J473" s="46" t="str">
        <f t="shared" si="14"/>
        <v>TungstenALMT Sumitomo Group</v>
      </c>
      <c r="K473" s="46" t="str">
        <f t="shared" si="15"/>
        <v>TungstenALMT Sumitomo Group</v>
      </c>
      <c r="T473"/>
    </row>
    <row r="474" spans="1:20" ht="10.5" customHeight="1">
      <c r="A474" s="255" t="s">
        <v>2326</v>
      </c>
      <c r="B474" s="255" t="s">
        <v>2715</v>
      </c>
      <c r="C474" s="255" t="s">
        <v>2715</v>
      </c>
      <c r="D474" s="255" t="s">
        <v>1766</v>
      </c>
      <c r="E474" s="255" t="s">
        <v>2716</v>
      </c>
      <c r="F474" s="255" t="s">
        <v>3125</v>
      </c>
      <c r="G474" s="255"/>
      <c r="H474" s="255" t="s">
        <v>3577</v>
      </c>
      <c r="I474" s="255" t="s">
        <v>3578</v>
      </c>
      <c r="J474" s="46" t="str">
        <f t="shared" si="14"/>
        <v>TungstenAsia Tungsten Products Vietnam Ltd.</v>
      </c>
      <c r="K474" s="46" t="str">
        <f t="shared" si="15"/>
        <v>TungstenAsia Tungsten Products Vietnam Ltd.</v>
      </c>
      <c r="T474"/>
    </row>
    <row r="475" spans="1:20" ht="10.5" customHeight="1">
      <c r="A475" s="255" t="s">
        <v>2326</v>
      </c>
      <c r="B475" s="255" t="s">
        <v>4318</v>
      </c>
      <c r="C475" s="255" t="s">
        <v>209</v>
      </c>
      <c r="D475" s="255" t="s">
        <v>1759</v>
      </c>
      <c r="E475" s="255" t="s">
        <v>1409</v>
      </c>
      <c r="F475" s="255" t="s">
        <v>3125</v>
      </c>
      <c r="G475" s="255"/>
      <c r="H475" s="255" t="s">
        <v>3555</v>
      </c>
      <c r="I475" s="255" t="s">
        <v>3556</v>
      </c>
      <c r="J475" s="46" t="str">
        <f t="shared" si="14"/>
        <v>TungstenATI Metalworking Products</v>
      </c>
      <c r="K475" s="46" t="str">
        <f t="shared" si="15"/>
        <v>TungstenATI Metalworking Products</v>
      </c>
      <c r="T475"/>
    </row>
    <row r="476" spans="1:20" ht="10.5" customHeight="1">
      <c r="A476" s="255" t="s">
        <v>2326</v>
      </c>
      <c r="B476" s="255" t="s">
        <v>2375</v>
      </c>
      <c r="C476" s="255" t="s">
        <v>209</v>
      </c>
      <c r="D476" s="255" t="s">
        <v>1759</v>
      </c>
      <c r="E476" s="255" t="s">
        <v>1409</v>
      </c>
      <c r="F476" s="255" t="s">
        <v>3125</v>
      </c>
      <c r="G476" s="255"/>
      <c r="H476" s="255" t="s">
        <v>3555</v>
      </c>
      <c r="I476" s="255" t="s">
        <v>3556</v>
      </c>
      <c r="J476" s="46" t="str">
        <f t="shared" si="14"/>
        <v>TungstenATI Tungsten Materials</v>
      </c>
      <c r="K476" s="46" t="str">
        <f t="shared" si="15"/>
        <v>TungstenATI Tungsten Materials</v>
      </c>
      <c r="T476"/>
    </row>
    <row r="477" spans="1:20" ht="10.5" customHeight="1">
      <c r="A477" s="255" t="s">
        <v>2326</v>
      </c>
      <c r="B477" s="255" t="s">
        <v>4324</v>
      </c>
      <c r="C477" s="255" t="s">
        <v>2660</v>
      </c>
      <c r="D477" s="255" t="s">
        <v>2181</v>
      </c>
      <c r="E477" s="255" t="s">
        <v>1410</v>
      </c>
      <c r="F477" s="255" t="s">
        <v>3125</v>
      </c>
      <c r="G477" s="255"/>
      <c r="H477" s="255" t="s">
        <v>3557</v>
      </c>
      <c r="I477" s="255" t="s">
        <v>3335</v>
      </c>
      <c r="J477" s="46" t="str">
        <f t="shared" si="14"/>
        <v>TungstenChaozhou Xianglu Tungsten Industry Co., Ltd.</v>
      </c>
      <c r="K477" s="46" t="str">
        <f t="shared" si="15"/>
        <v>TungstenChaozhou Xianglu Tungsten Industry Co., Ltd.</v>
      </c>
      <c r="T477"/>
    </row>
    <row r="478" spans="1:20" ht="10.5" customHeight="1">
      <c r="A478" s="255" t="s">
        <v>2326</v>
      </c>
      <c r="B478" s="255" t="s">
        <v>2717</v>
      </c>
      <c r="C478" s="255" t="s">
        <v>2717</v>
      </c>
      <c r="D478" s="255" t="s">
        <v>2181</v>
      </c>
      <c r="E478" s="255" t="s">
        <v>2718</v>
      </c>
      <c r="F478" s="255" t="s">
        <v>3125</v>
      </c>
      <c r="G478" s="255"/>
      <c r="H478" s="255" t="s">
        <v>3475</v>
      </c>
      <c r="I478" s="255" t="s">
        <v>3186</v>
      </c>
      <c r="J478" s="46" t="str">
        <f t="shared" si="14"/>
        <v>TungstenChenzhou Diamond Tungsten Products Co., Ltd.</v>
      </c>
      <c r="K478" s="46" t="str">
        <f t="shared" si="15"/>
        <v>TungstenChenzhou Diamond Tungsten Products Co., Ltd.</v>
      </c>
      <c r="T478"/>
    </row>
    <row r="479" spans="1:20" ht="10.5" customHeight="1">
      <c r="A479" s="255" t="s">
        <v>2326</v>
      </c>
      <c r="B479" s="255" t="s">
        <v>3561</v>
      </c>
      <c r="C479" s="255" t="s">
        <v>211</v>
      </c>
      <c r="D479" s="255" t="s">
        <v>2181</v>
      </c>
      <c r="E479" s="255" t="s">
        <v>1419</v>
      </c>
      <c r="F479" s="255" t="s">
        <v>3125</v>
      </c>
      <c r="G479" s="255"/>
      <c r="H479" s="255" t="s">
        <v>3471</v>
      </c>
      <c r="I479" s="255" t="s">
        <v>3204</v>
      </c>
      <c r="J479" s="46" t="str">
        <f t="shared" si="14"/>
        <v>TungstenChina National Non Ferrous</v>
      </c>
      <c r="K479" s="46" t="str">
        <f t="shared" si="15"/>
        <v>TungstenChina National Non Ferrous</v>
      </c>
      <c r="T479"/>
    </row>
    <row r="480" spans="1:20" ht="10.5" customHeight="1">
      <c r="A480" s="255" t="s">
        <v>2326</v>
      </c>
      <c r="B480" s="255" t="s">
        <v>2659</v>
      </c>
      <c r="C480" s="255" t="s">
        <v>2659</v>
      </c>
      <c r="D480" s="255" t="s">
        <v>2181</v>
      </c>
      <c r="E480" s="255" t="s">
        <v>1411</v>
      </c>
      <c r="F480" s="255" t="s">
        <v>3125</v>
      </c>
      <c r="G480" s="255"/>
      <c r="H480" s="255" t="s">
        <v>3471</v>
      </c>
      <c r="I480" s="255" t="s">
        <v>3204</v>
      </c>
      <c r="J480" s="46" t="str">
        <f t="shared" si="14"/>
        <v>TungstenChongyi Zhangyuan Tungsten Co., Ltd.</v>
      </c>
      <c r="K480" s="46" t="str">
        <f t="shared" si="15"/>
        <v>TungstenChongyi Zhangyuan Tungsten Co., Ltd.</v>
      </c>
      <c r="T480"/>
    </row>
    <row r="481" spans="1:20" ht="10.5" customHeight="1">
      <c r="A481" s="255" t="s">
        <v>2326</v>
      </c>
      <c r="B481" s="255" t="s">
        <v>2719</v>
      </c>
      <c r="C481" s="255" t="s">
        <v>2719</v>
      </c>
      <c r="D481" s="255" t="s">
        <v>2181</v>
      </c>
      <c r="E481" s="255" t="s">
        <v>2720</v>
      </c>
      <c r="F481" s="255" t="s">
        <v>3125</v>
      </c>
      <c r="G481" s="255"/>
      <c r="H481" s="255" t="s">
        <v>3579</v>
      </c>
      <c r="I481" s="255" t="s">
        <v>3204</v>
      </c>
      <c r="J481" s="46" t="str">
        <f t="shared" si="14"/>
        <v>TungstenDayu Jincheng Tungsten Industry Co., Ltd.</v>
      </c>
      <c r="K481" s="46" t="str">
        <f t="shared" si="15"/>
        <v>TungstenDayu Jincheng Tungsten Industry Co., Ltd.</v>
      </c>
      <c r="T481"/>
    </row>
    <row r="482" spans="1:20" ht="10.5" customHeight="1">
      <c r="A482" s="255" t="s">
        <v>2326</v>
      </c>
      <c r="B482" s="255" t="s">
        <v>1463</v>
      </c>
      <c r="C482" s="255" t="s">
        <v>1463</v>
      </c>
      <c r="D482" s="255" t="s">
        <v>2181</v>
      </c>
      <c r="E482" s="255" t="s">
        <v>1412</v>
      </c>
      <c r="F482" s="255" t="s">
        <v>3125</v>
      </c>
      <c r="G482" s="255"/>
      <c r="H482" s="255" t="s">
        <v>3471</v>
      </c>
      <c r="I482" s="255" t="s">
        <v>3204</v>
      </c>
      <c r="J482" s="46" t="str">
        <f t="shared" si="14"/>
        <v>TungstenDayu Weiliang Tungsten Co., Ltd.</v>
      </c>
      <c r="K482" s="46" t="str">
        <f t="shared" si="15"/>
        <v>TungstenDayu Weiliang Tungsten Co., Ltd.</v>
      </c>
      <c r="T482"/>
    </row>
    <row r="483" spans="1:20" ht="10.5" customHeight="1">
      <c r="A483" s="255" t="s">
        <v>2326</v>
      </c>
      <c r="B483" s="255" t="s">
        <v>1464</v>
      </c>
      <c r="C483" s="255" t="s">
        <v>1464</v>
      </c>
      <c r="D483" s="255" t="s">
        <v>2181</v>
      </c>
      <c r="E483" s="255" t="s">
        <v>1413</v>
      </c>
      <c r="F483" s="255" t="s">
        <v>3125</v>
      </c>
      <c r="G483" s="255"/>
      <c r="H483" s="255" t="s">
        <v>3559</v>
      </c>
      <c r="I483" s="255" t="s">
        <v>3332</v>
      </c>
      <c r="J483" s="46" t="str">
        <f t="shared" si="14"/>
        <v>TungstenFujian Jinxin Tungsten Co., Ltd.</v>
      </c>
      <c r="K483" s="46" t="str">
        <f t="shared" si="15"/>
        <v>TungstenFujian Jinxin Tungsten Co., Ltd.</v>
      </c>
      <c r="T483"/>
    </row>
    <row r="484" spans="1:20" ht="10.5" customHeight="1">
      <c r="A484" s="255" t="s">
        <v>2326</v>
      </c>
      <c r="B484" s="255" t="s">
        <v>2721</v>
      </c>
      <c r="C484" s="255" t="s">
        <v>2721</v>
      </c>
      <c r="D484" s="255" t="s">
        <v>2181</v>
      </c>
      <c r="E484" s="255" t="s">
        <v>2722</v>
      </c>
      <c r="F484" s="255" t="s">
        <v>3125</v>
      </c>
      <c r="G484" s="255"/>
      <c r="H484" s="255" t="s">
        <v>3580</v>
      </c>
      <c r="I484" s="255" t="s">
        <v>3204</v>
      </c>
      <c r="J484" s="46" t="str">
        <f t="shared" si="14"/>
        <v>TungstenGanxian Shirui New Material Co., Ltd.</v>
      </c>
      <c r="K484" s="46" t="str">
        <f t="shared" si="15"/>
        <v>TungstenGanxian Shirui New Material Co., Ltd.</v>
      </c>
      <c r="T484"/>
    </row>
    <row r="485" spans="1:20" ht="10.5" customHeight="1">
      <c r="A485" s="255" t="s">
        <v>2326</v>
      </c>
      <c r="B485" s="255" t="s">
        <v>211</v>
      </c>
      <c r="C485" s="255" t="s">
        <v>211</v>
      </c>
      <c r="D485" s="255" t="s">
        <v>2181</v>
      </c>
      <c r="E485" s="255" t="s">
        <v>1419</v>
      </c>
      <c r="F485" s="255" t="s">
        <v>3125</v>
      </c>
      <c r="G485" s="255"/>
      <c r="H485" s="255" t="s">
        <v>3471</v>
      </c>
      <c r="I485" s="255" t="s">
        <v>3204</v>
      </c>
      <c r="J485" s="46" t="str">
        <f t="shared" si="14"/>
        <v>TungstenGanzhou Huaxing Tungsten Products Co., Ltd.</v>
      </c>
      <c r="K485" s="46" t="str">
        <f t="shared" si="15"/>
        <v>TungstenGanzhou Huaxing Tungsten Products Co., Ltd.</v>
      </c>
      <c r="T485"/>
    </row>
    <row r="486" spans="1:20" ht="10.5" customHeight="1">
      <c r="A486" s="255" t="s">
        <v>2326</v>
      </c>
      <c r="B486" s="255" t="s">
        <v>213</v>
      </c>
      <c r="C486" s="255" t="s">
        <v>213</v>
      </c>
      <c r="D486" s="255" t="s">
        <v>2181</v>
      </c>
      <c r="E486" s="255" t="s">
        <v>201</v>
      </c>
      <c r="F486" s="255" t="s">
        <v>3125</v>
      </c>
      <c r="G486" s="255"/>
      <c r="H486" s="255" t="s">
        <v>3471</v>
      </c>
      <c r="I486" s="255" t="s">
        <v>3204</v>
      </c>
      <c r="J486" s="46" t="str">
        <f t="shared" si="14"/>
        <v>TungstenGanzhou Jiangwu Ferrotungsten Co., Ltd.</v>
      </c>
      <c r="K486" s="46" t="str">
        <f t="shared" si="15"/>
        <v>TungstenGanzhou Jiangwu Ferrotungsten Co., Ltd.</v>
      </c>
      <c r="T486"/>
    </row>
    <row r="487" spans="1:20" ht="10.5" customHeight="1">
      <c r="A487" s="255" t="s">
        <v>2326</v>
      </c>
      <c r="B487" s="255" t="s">
        <v>210</v>
      </c>
      <c r="C487" s="255" t="s">
        <v>210</v>
      </c>
      <c r="D487" s="255" t="s">
        <v>2181</v>
      </c>
      <c r="E487" s="255" t="s">
        <v>1418</v>
      </c>
      <c r="F487" s="255" t="s">
        <v>3125</v>
      </c>
      <c r="G487" s="255"/>
      <c r="H487" s="255" t="s">
        <v>3471</v>
      </c>
      <c r="I487" s="255" t="s">
        <v>3204</v>
      </c>
      <c r="J487" s="46" t="str">
        <f t="shared" si="14"/>
        <v>TungstenGanzhou Non-ferrous Metals Smelting Co., Ltd.</v>
      </c>
      <c r="K487" s="46" t="str">
        <f t="shared" si="15"/>
        <v>TungstenGanzhou Non-ferrous Metals Smelting Co., Ltd.</v>
      </c>
      <c r="T487"/>
    </row>
    <row r="488" spans="1:20" ht="10.5" customHeight="1">
      <c r="A488" s="255" t="s">
        <v>2326</v>
      </c>
      <c r="B488" s="255" t="s">
        <v>721</v>
      </c>
      <c r="C488" s="255" t="s">
        <v>721</v>
      </c>
      <c r="D488" s="255" t="s">
        <v>2181</v>
      </c>
      <c r="E488" s="255" t="s">
        <v>722</v>
      </c>
      <c r="F488" s="255" t="s">
        <v>3125</v>
      </c>
      <c r="G488" s="255"/>
      <c r="H488" s="255" t="s">
        <v>3471</v>
      </c>
      <c r="I488" s="255" t="s">
        <v>3204</v>
      </c>
      <c r="J488" s="46" t="str">
        <f t="shared" si="14"/>
        <v>TungstenGanzhou Seadragon W &amp; Mo Co., Ltd.</v>
      </c>
      <c r="K488" s="46" t="str">
        <f t="shared" si="15"/>
        <v>TungstenGanzhou Seadragon W &amp; Mo Co., Ltd.</v>
      </c>
      <c r="T488"/>
    </row>
    <row r="489" spans="1:20" ht="10.5" customHeight="1">
      <c r="A489" s="255" t="s">
        <v>2326</v>
      </c>
      <c r="B489" s="255" t="s">
        <v>2723</v>
      </c>
      <c r="C489" s="255" t="s">
        <v>2723</v>
      </c>
      <c r="D489" s="255" t="s">
        <v>2181</v>
      </c>
      <c r="E489" s="255" t="s">
        <v>2724</v>
      </c>
      <c r="F489" s="255" t="s">
        <v>3125</v>
      </c>
      <c r="G489" s="255"/>
      <c r="H489" s="255" t="s">
        <v>3471</v>
      </c>
      <c r="I489" s="255" t="s">
        <v>3204</v>
      </c>
      <c r="J489" s="46" t="str">
        <f t="shared" si="14"/>
        <v>TungstenGanzhou Yatai Tungsten Co., Ltd.</v>
      </c>
      <c r="K489" s="46" t="str">
        <f t="shared" si="15"/>
        <v>TungstenGanzhou Yatai Tungsten Co., Ltd.</v>
      </c>
      <c r="T489"/>
    </row>
    <row r="490" spans="1:20" ht="10.5" customHeight="1">
      <c r="A490" s="255" t="s">
        <v>2326</v>
      </c>
      <c r="B490" s="255" t="s">
        <v>1</v>
      </c>
      <c r="C490" s="255" t="s">
        <v>1</v>
      </c>
      <c r="D490" s="255" t="s">
        <v>1759</v>
      </c>
      <c r="E490" s="255" t="s">
        <v>1414</v>
      </c>
      <c r="F490" s="255" t="s">
        <v>3125</v>
      </c>
      <c r="G490" s="255"/>
      <c r="H490" s="255" t="s">
        <v>3560</v>
      </c>
      <c r="I490" s="255" t="s">
        <v>3401</v>
      </c>
      <c r="J490" s="46" t="str">
        <f t="shared" si="14"/>
        <v>TungstenGlobal Tungsten &amp; Powders Corp.</v>
      </c>
      <c r="K490" s="46" t="str">
        <f t="shared" si="15"/>
        <v>TungstenGlobal Tungsten &amp; Powders Corp.</v>
      </c>
      <c r="T490"/>
    </row>
    <row r="491" spans="1:20" ht="10.5" customHeight="1">
      <c r="A491" s="255" t="s">
        <v>2326</v>
      </c>
      <c r="B491" s="255" t="s">
        <v>1938</v>
      </c>
      <c r="C491" s="255" t="s">
        <v>1</v>
      </c>
      <c r="D491" s="255" t="s">
        <v>1759</v>
      </c>
      <c r="E491" s="255" t="s">
        <v>1414</v>
      </c>
      <c r="F491" s="255" t="s">
        <v>3125</v>
      </c>
      <c r="G491" s="255"/>
      <c r="H491" s="255" t="s">
        <v>3560</v>
      </c>
      <c r="I491" s="255" t="s">
        <v>3401</v>
      </c>
      <c r="J491" s="46" t="str">
        <f t="shared" si="14"/>
        <v>TungstenGTP</v>
      </c>
      <c r="K491" s="46" t="str">
        <f t="shared" si="15"/>
        <v>TungstenGTP</v>
      </c>
      <c r="T491"/>
    </row>
    <row r="492" spans="1:20" ht="10.5" customHeight="1">
      <c r="A492" s="255" t="s">
        <v>2326</v>
      </c>
      <c r="B492" s="255" t="s">
        <v>2660</v>
      </c>
      <c r="C492" s="255" t="s">
        <v>2660</v>
      </c>
      <c r="D492" s="255" t="s">
        <v>2181</v>
      </c>
      <c r="E492" s="255" t="s">
        <v>1410</v>
      </c>
      <c r="F492" s="255" t="s">
        <v>3125</v>
      </c>
      <c r="G492" s="255"/>
      <c r="H492" s="255" t="s">
        <v>3557</v>
      </c>
      <c r="I492" s="255" t="s">
        <v>3335</v>
      </c>
      <c r="J492" s="46" t="str">
        <f t="shared" si="14"/>
        <v>TungstenGuangdong Xianglu Tungsten Co., Ltd.</v>
      </c>
      <c r="K492" s="46" t="str">
        <f t="shared" si="15"/>
        <v>TungstenGuangdong Xianglu Tungsten Co., Ltd.</v>
      </c>
      <c r="T492"/>
    </row>
    <row r="493" spans="1:20" ht="10.5" customHeight="1">
      <c r="A493" s="255" t="s">
        <v>2326</v>
      </c>
      <c r="B493" s="255" t="s">
        <v>2759</v>
      </c>
      <c r="C493" s="255" t="s">
        <v>2759</v>
      </c>
      <c r="D493" s="255" t="s">
        <v>2195</v>
      </c>
      <c r="E493" s="255" t="s">
        <v>2760</v>
      </c>
      <c r="F493" s="255" t="s">
        <v>3125</v>
      </c>
      <c r="G493" s="255"/>
      <c r="H493" s="255" t="s">
        <v>3418</v>
      </c>
      <c r="I493" s="255" t="s">
        <v>3419</v>
      </c>
      <c r="J493" s="46" t="str">
        <f t="shared" si="14"/>
        <v>TungstenH.C. Starck GmbH</v>
      </c>
      <c r="K493" s="46" t="str">
        <f t="shared" si="15"/>
        <v>TungstenH.C. Starck GmbH</v>
      </c>
      <c r="T493"/>
    </row>
    <row r="494" spans="1:20" ht="10.5" customHeight="1">
      <c r="A494" s="255" t="s">
        <v>2326</v>
      </c>
      <c r="B494" s="255" t="s">
        <v>2749</v>
      </c>
      <c r="C494" s="255" t="s">
        <v>2749</v>
      </c>
      <c r="D494" s="255" t="s">
        <v>2195</v>
      </c>
      <c r="E494" s="255" t="s">
        <v>2761</v>
      </c>
      <c r="F494" s="255" t="s">
        <v>3125</v>
      </c>
      <c r="G494" s="255"/>
      <c r="H494" s="255" t="s">
        <v>3420</v>
      </c>
      <c r="I494" s="255" t="s">
        <v>3131</v>
      </c>
      <c r="J494" s="46" t="str">
        <f t="shared" si="14"/>
        <v>TungstenH.C. Starck Smelting GmbH &amp; Co.KG</v>
      </c>
      <c r="K494" s="46" t="str">
        <f t="shared" si="15"/>
        <v>TungstenH.C. Starck Smelting GmbH &amp; Co.KG</v>
      </c>
      <c r="T494"/>
    </row>
    <row r="495" spans="1:20" ht="10.5" customHeight="1">
      <c r="A495" s="255" t="s">
        <v>2326</v>
      </c>
      <c r="B495" s="255" t="s">
        <v>4750</v>
      </c>
      <c r="C495" s="255" t="s">
        <v>2661</v>
      </c>
      <c r="D495" s="255" t="s">
        <v>2181</v>
      </c>
      <c r="E495" s="255" t="s">
        <v>1416</v>
      </c>
      <c r="F495" s="255" t="s">
        <v>3125</v>
      </c>
      <c r="G495" s="255"/>
      <c r="H495" s="255" t="s">
        <v>3407</v>
      </c>
      <c r="I495" s="255" t="s">
        <v>3186</v>
      </c>
      <c r="J495" s="46" t="str">
        <f t="shared" si="14"/>
        <v>TungstenHuman Chun-Chang non-ferrous Smelting &amp; Concentrating Co., Ltd.</v>
      </c>
      <c r="K495" s="46" t="str">
        <f t="shared" si="15"/>
        <v>TungstenHuman Chun-Chang non-ferrous Smelting &amp; Concentrating Co., Ltd.</v>
      </c>
      <c r="T495"/>
    </row>
    <row r="496" spans="1:20" ht="10.5" customHeight="1">
      <c r="A496" s="255" t="s">
        <v>2326</v>
      </c>
      <c r="B496" s="255" t="s">
        <v>4286</v>
      </c>
      <c r="C496" s="255" t="s">
        <v>4286</v>
      </c>
      <c r="D496" s="255" t="s">
        <v>2181</v>
      </c>
      <c r="E496" s="255" t="s">
        <v>1415</v>
      </c>
      <c r="F496" s="255" t="s">
        <v>3125</v>
      </c>
      <c r="G496" s="255"/>
      <c r="H496" s="255" t="s">
        <v>4137</v>
      </c>
      <c r="I496" s="255" t="s">
        <v>3186</v>
      </c>
      <c r="J496" s="46" t="str">
        <f t="shared" si="14"/>
        <v>TungstenHunan Chenzhou Mining Co., Ltd.</v>
      </c>
      <c r="K496" s="46" t="str">
        <f t="shared" si="15"/>
        <v>TungstenHunan Chenzhou Mining Co., Ltd.</v>
      </c>
      <c r="T496"/>
    </row>
    <row r="497" spans="1:20" ht="10.5" customHeight="1">
      <c r="A497" s="255" t="s">
        <v>2326</v>
      </c>
      <c r="B497" s="255" t="s">
        <v>2657</v>
      </c>
      <c r="C497" s="255" t="s">
        <v>4286</v>
      </c>
      <c r="D497" s="255" t="s">
        <v>2181</v>
      </c>
      <c r="E497" s="255" t="s">
        <v>1415</v>
      </c>
      <c r="F497" s="255" t="s">
        <v>3125</v>
      </c>
      <c r="G497" s="255"/>
      <c r="H497" s="255" t="s">
        <v>4137</v>
      </c>
      <c r="I497" s="255" t="s">
        <v>3186</v>
      </c>
      <c r="J497" s="46" t="str">
        <f t="shared" si="14"/>
        <v>TungstenHunan Chenzhou Mining Group Co., Ltd.</v>
      </c>
      <c r="K497" s="46" t="str">
        <f t="shared" si="15"/>
        <v>TungstenHunan Chenzhou Mining Group Co., Ltd.</v>
      </c>
      <c r="T497"/>
    </row>
    <row r="498" spans="1:20" ht="10.5" customHeight="1">
      <c r="A498" s="255" t="s">
        <v>2326</v>
      </c>
      <c r="B498" s="255" t="s">
        <v>3591</v>
      </c>
      <c r="C498" s="255" t="s">
        <v>3591</v>
      </c>
      <c r="D498" s="255" t="s">
        <v>2181</v>
      </c>
      <c r="E498" s="255" t="s">
        <v>3592</v>
      </c>
      <c r="F498" s="255" t="s">
        <v>3125</v>
      </c>
      <c r="G498" s="255"/>
      <c r="H498" s="255" t="s">
        <v>3407</v>
      </c>
      <c r="I498" s="255" t="s">
        <v>3186</v>
      </c>
      <c r="J498" s="46" t="str">
        <f t="shared" si="14"/>
        <v>TungstenHunan Chuangda Vanadium Tungsten Co., Ltd. Wuji</v>
      </c>
      <c r="K498" s="46" t="str">
        <f t="shared" si="15"/>
        <v>TungstenHunan Chuangda Vanadium Tungsten Co., Ltd. Wuji</v>
      </c>
      <c r="T498"/>
    </row>
    <row r="499" spans="1:20" ht="10.5" customHeight="1">
      <c r="A499" s="255" t="s">
        <v>2326</v>
      </c>
      <c r="B499" s="255" t="s">
        <v>3589</v>
      </c>
      <c r="C499" s="255" t="s">
        <v>3589</v>
      </c>
      <c r="D499" s="255" t="s">
        <v>2181</v>
      </c>
      <c r="E499" s="255" t="s">
        <v>3590</v>
      </c>
      <c r="F499" s="255" t="s">
        <v>3125</v>
      </c>
      <c r="G499" s="255"/>
      <c r="H499" s="255" t="s">
        <v>3407</v>
      </c>
      <c r="I499" s="255" t="s">
        <v>3186</v>
      </c>
      <c r="J499" s="46" t="str">
        <f t="shared" si="14"/>
        <v>TungstenHunan Chuangda Vanadium Tungsten Co., Ltd. Yanglin</v>
      </c>
      <c r="K499" s="46" t="str">
        <f t="shared" si="15"/>
        <v>TungstenHunan Chuangda Vanadium Tungsten Co., Ltd. Yanglin</v>
      </c>
      <c r="T499"/>
    </row>
    <row r="500" spans="1:20" ht="10.5" customHeight="1">
      <c r="A500" s="255" t="s">
        <v>2326</v>
      </c>
      <c r="B500" s="255" t="s">
        <v>2661</v>
      </c>
      <c r="C500" s="255" t="s">
        <v>2661</v>
      </c>
      <c r="D500" s="255" t="s">
        <v>2181</v>
      </c>
      <c r="E500" s="255" t="s">
        <v>1416</v>
      </c>
      <c r="F500" s="255" t="s">
        <v>3125</v>
      </c>
      <c r="G500" s="255"/>
      <c r="H500" s="255" t="s">
        <v>3407</v>
      </c>
      <c r="I500" s="255" t="s">
        <v>3186</v>
      </c>
      <c r="J500" s="46" t="str">
        <f t="shared" si="14"/>
        <v>TungstenHunan Chunchang Nonferrous Metals Co., Ltd.</v>
      </c>
      <c r="K500" s="46" t="str">
        <f t="shared" si="15"/>
        <v>TungstenHunan Chunchang Nonferrous Metals Co., Ltd.</v>
      </c>
      <c r="T500"/>
    </row>
    <row r="501" spans="1:20" ht="10.5" customHeight="1">
      <c r="A501" s="255" t="s">
        <v>2326</v>
      </c>
      <c r="B501" s="255" t="s">
        <v>3596</v>
      </c>
      <c r="C501" s="255" t="s">
        <v>3596</v>
      </c>
      <c r="D501" s="255" t="s">
        <v>1717</v>
      </c>
      <c r="E501" s="255" t="s">
        <v>3597</v>
      </c>
      <c r="F501" s="255" t="s">
        <v>3125</v>
      </c>
      <c r="G501" s="255"/>
      <c r="H501" s="255" t="s">
        <v>3598</v>
      </c>
      <c r="I501" s="255" t="s">
        <v>3599</v>
      </c>
      <c r="J501" s="46" t="str">
        <f t="shared" si="14"/>
        <v>TungstenHydrometallurg, JSC</v>
      </c>
      <c r="K501" s="46" t="str">
        <f t="shared" si="15"/>
        <v>TungstenHydrometallurg, JSC</v>
      </c>
      <c r="T501"/>
    </row>
    <row r="502" spans="1:20" ht="10.5" customHeight="1">
      <c r="A502" s="255" t="s">
        <v>2326</v>
      </c>
      <c r="B502" s="255" t="s">
        <v>2662</v>
      </c>
      <c r="C502" s="255" t="s">
        <v>2662</v>
      </c>
      <c r="D502" s="255" t="s">
        <v>2249</v>
      </c>
      <c r="E502" s="255" t="s">
        <v>1417</v>
      </c>
      <c r="F502" s="255" t="s">
        <v>3125</v>
      </c>
      <c r="G502" s="255"/>
      <c r="H502" s="255" t="s">
        <v>4138</v>
      </c>
      <c r="I502" s="255" t="s">
        <v>3174</v>
      </c>
      <c r="J502" s="46" t="str">
        <f t="shared" si="14"/>
        <v>TungstenJapan New Metals Co., Ltd.</v>
      </c>
      <c r="K502" s="46" t="str">
        <f t="shared" si="15"/>
        <v>TungstenJapan New Metals Co., Ltd.</v>
      </c>
      <c r="T502"/>
    </row>
    <row r="503" spans="1:20" ht="10.5" customHeight="1">
      <c r="A503" s="255" t="s">
        <v>2326</v>
      </c>
      <c r="B503" s="255" t="s">
        <v>2762</v>
      </c>
      <c r="C503" s="255" t="s">
        <v>2762</v>
      </c>
      <c r="D503" s="255" t="s">
        <v>2181</v>
      </c>
      <c r="E503" s="255" t="s">
        <v>2763</v>
      </c>
      <c r="F503" s="255" t="s">
        <v>3125</v>
      </c>
      <c r="G503" s="255"/>
      <c r="H503" s="255" t="s">
        <v>3471</v>
      </c>
      <c r="I503" s="255" t="s">
        <v>3204</v>
      </c>
      <c r="J503" s="46" t="str">
        <f t="shared" si="14"/>
        <v>TungstenJiangwu H.C. Starck Tungsten Products Co., Ltd.</v>
      </c>
      <c r="K503" s="46" t="str">
        <f t="shared" si="15"/>
        <v>TungstenJiangwu H.C. Starck Tungsten Products Co., Ltd.</v>
      </c>
      <c r="T503"/>
    </row>
    <row r="504" spans="1:20" ht="10.5" customHeight="1">
      <c r="A504" s="255" t="s">
        <v>2326</v>
      </c>
      <c r="B504" s="255" t="s">
        <v>4368</v>
      </c>
      <c r="C504" s="255" t="s">
        <v>4368</v>
      </c>
      <c r="D504" s="255" t="s">
        <v>2181</v>
      </c>
      <c r="E504" s="255" t="s">
        <v>4369</v>
      </c>
      <c r="F504" s="255" t="s">
        <v>3125</v>
      </c>
      <c r="G504" s="255"/>
      <c r="H504" s="255" t="s">
        <v>4751</v>
      </c>
      <c r="I504" s="255" t="s">
        <v>3204</v>
      </c>
      <c r="J504" s="46" t="str">
        <f t="shared" si="14"/>
        <v>TungstenJiangxi Dayu Longxintai Tungsten Co., Ltd.</v>
      </c>
      <c r="K504" s="46" t="str">
        <f t="shared" si="15"/>
        <v>TungstenJiangxi Dayu Longxintai Tungsten Co., Ltd.</v>
      </c>
      <c r="T504"/>
    </row>
    <row r="505" spans="1:20" ht="10.5" customHeight="1">
      <c r="A505" s="255" t="s">
        <v>2326</v>
      </c>
      <c r="B505" s="255" t="s">
        <v>219</v>
      </c>
      <c r="C505" s="255" t="s">
        <v>219</v>
      </c>
      <c r="D505" s="255" t="s">
        <v>2181</v>
      </c>
      <c r="E505" s="255" t="s">
        <v>199</v>
      </c>
      <c r="F505" s="255" t="s">
        <v>3125</v>
      </c>
      <c r="G505" s="255"/>
      <c r="H505" s="255" t="s">
        <v>3576</v>
      </c>
      <c r="I505" s="255" t="s">
        <v>3204</v>
      </c>
      <c r="J505" s="46" t="str">
        <f t="shared" si="14"/>
        <v>TungstenJiangxi Gan Bei Tungsten Co., Ltd.</v>
      </c>
      <c r="K505" s="46" t="str">
        <f t="shared" si="15"/>
        <v>TungstenJiangxi Gan Bei Tungsten Co., Ltd.</v>
      </c>
      <c r="T505"/>
    </row>
    <row r="506" spans="1:20" ht="10.5" customHeight="1">
      <c r="A506" s="255" t="s">
        <v>2326</v>
      </c>
      <c r="B506" s="255" t="s">
        <v>1465</v>
      </c>
      <c r="C506" s="255" t="s">
        <v>1465</v>
      </c>
      <c r="D506" s="255" t="s">
        <v>2181</v>
      </c>
      <c r="E506" s="255" t="s">
        <v>1426</v>
      </c>
      <c r="F506" s="255" t="s">
        <v>3125</v>
      </c>
      <c r="G506" s="255"/>
      <c r="H506" s="255" t="s">
        <v>3572</v>
      </c>
      <c r="I506" s="255" t="s">
        <v>3204</v>
      </c>
      <c r="J506" s="46" t="str">
        <f t="shared" si="14"/>
        <v>TungstenJiangxi Minmetals Gao'an Non-ferrous Metals Co., Ltd.</v>
      </c>
      <c r="K506" s="46" t="str">
        <f t="shared" si="15"/>
        <v>TungstenJiangxi Minmetals Gao'an Non-ferrous Metals Co., Ltd.</v>
      </c>
      <c r="T506"/>
    </row>
    <row r="507" spans="1:20" ht="10.5" customHeight="1">
      <c r="A507" s="255" t="s">
        <v>2326</v>
      </c>
      <c r="B507" s="255" t="s">
        <v>216</v>
      </c>
      <c r="C507" s="255" t="s">
        <v>216</v>
      </c>
      <c r="D507" s="255" t="s">
        <v>2181</v>
      </c>
      <c r="E507" s="255" t="s">
        <v>204</v>
      </c>
      <c r="F507" s="255" t="s">
        <v>3125</v>
      </c>
      <c r="G507" s="255"/>
      <c r="H507" s="255" t="s">
        <v>3573</v>
      </c>
      <c r="I507" s="255" t="s">
        <v>3204</v>
      </c>
      <c r="J507" s="46" t="str">
        <f t="shared" si="14"/>
        <v>TungstenJiangxi Tonggu Non-ferrous Metallurgical &amp; Chemical Co., Ltd.</v>
      </c>
      <c r="K507" s="46" t="str">
        <f t="shared" si="15"/>
        <v>TungstenJiangxi Tonggu Non-ferrous Metallurgical &amp; Chemical Co., Ltd.</v>
      </c>
      <c r="T507"/>
    </row>
    <row r="508" spans="1:20" ht="10.5" customHeight="1">
      <c r="A508" s="255" t="s">
        <v>2326</v>
      </c>
      <c r="B508" s="255" t="s">
        <v>4319</v>
      </c>
      <c r="C508" s="255" t="s">
        <v>211</v>
      </c>
      <c r="D508" s="255" t="s">
        <v>2181</v>
      </c>
      <c r="E508" s="255" t="s">
        <v>1419</v>
      </c>
      <c r="F508" s="255" t="s">
        <v>3125</v>
      </c>
      <c r="G508" s="255"/>
      <c r="H508" s="255" t="s">
        <v>3471</v>
      </c>
      <c r="I508" s="255" t="s">
        <v>3204</v>
      </c>
      <c r="J508" s="46" t="str">
        <f t="shared" si="14"/>
        <v>TungstenJiangxi Tungsten Co Ltd</v>
      </c>
      <c r="K508" s="46" t="str">
        <f t="shared" si="15"/>
        <v>TungstenJiangxi Tungsten Co Ltd</v>
      </c>
      <c r="T508"/>
    </row>
    <row r="509" spans="1:20" ht="12.4">
      <c r="A509" s="255" t="s">
        <v>2326</v>
      </c>
      <c r="B509" s="255" t="s">
        <v>3562</v>
      </c>
      <c r="C509" s="255" t="s">
        <v>211</v>
      </c>
      <c r="D509" s="255" t="s">
        <v>2181</v>
      </c>
      <c r="E509" s="255" t="s">
        <v>1419</v>
      </c>
      <c r="F509" s="255" t="s">
        <v>3125</v>
      </c>
      <c r="G509" s="255"/>
      <c r="H509" s="255" t="s">
        <v>3471</v>
      </c>
      <c r="I509" s="255" t="s">
        <v>3204</v>
      </c>
      <c r="J509" s="46" t="str">
        <f t="shared" si="14"/>
        <v>TungstenJiangxi Tungsten Industry Group Co. Ltd.</v>
      </c>
      <c r="K509" s="46" t="str">
        <f t="shared" si="15"/>
        <v>TungstenJiangxi Tungsten Industry Group Co. Ltd.</v>
      </c>
      <c r="T509"/>
    </row>
    <row r="510" spans="1:20" ht="12.4">
      <c r="A510" s="255" t="s">
        <v>2326</v>
      </c>
      <c r="B510" s="255" t="s">
        <v>215</v>
      </c>
      <c r="C510" s="255" t="s">
        <v>215</v>
      </c>
      <c r="D510" s="255" t="s">
        <v>2181</v>
      </c>
      <c r="E510" s="255" t="s">
        <v>203</v>
      </c>
      <c r="F510" s="255" t="s">
        <v>3125</v>
      </c>
      <c r="G510" s="255"/>
      <c r="H510" s="255" t="s">
        <v>3471</v>
      </c>
      <c r="I510" s="255" t="s">
        <v>3204</v>
      </c>
      <c r="J510" s="46" t="str">
        <f t="shared" si="14"/>
        <v>TungstenJiangxi Xinsheng Tungsten Industry Co., Ltd.</v>
      </c>
      <c r="K510" s="46" t="str">
        <f t="shared" si="15"/>
        <v>TungstenJiangxi Xinsheng Tungsten Industry Co., Ltd.</v>
      </c>
      <c r="T510"/>
    </row>
    <row r="511" spans="1:20" ht="12.4">
      <c r="A511" s="255" t="s">
        <v>2326</v>
      </c>
      <c r="B511" s="255" t="s">
        <v>2725</v>
      </c>
      <c r="C511" s="255" t="s">
        <v>2725</v>
      </c>
      <c r="D511" s="255" t="s">
        <v>2181</v>
      </c>
      <c r="E511" s="255" t="s">
        <v>2726</v>
      </c>
      <c r="F511" s="255" t="s">
        <v>3125</v>
      </c>
      <c r="G511" s="255"/>
      <c r="H511" s="255" t="s">
        <v>3576</v>
      </c>
      <c r="I511" s="255" t="s">
        <v>3204</v>
      </c>
      <c r="J511" s="46" t="str">
        <f t="shared" si="14"/>
        <v>TungstenJiangxi Xiushui Xianggan Nonferrous Metals Co., Ltd.</v>
      </c>
      <c r="K511" s="46" t="str">
        <f t="shared" si="15"/>
        <v>TungstenJiangxi Xiushui Xianggan Nonferrous Metals Co., Ltd.</v>
      </c>
      <c r="T511"/>
    </row>
    <row r="512" spans="1:20" ht="12.4">
      <c r="A512" s="255" t="s">
        <v>2326</v>
      </c>
      <c r="B512" s="255" t="s">
        <v>214</v>
      </c>
      <c r="C512" s="255" t="s">
        <v>214</v>
      </c>
      <c r="D512" s="255" t="s">
        <v>2181</v>
      </c>
      <c r="E512" s="255" t="s">
        <v>202</v>
      </c>
      <c r="F512" s="255" t="s">
        <v>3125</v>
      </c>
      <c r="G512" s="255"/>
      <c r="H512" s="255" t="s">
        <v>3471</v>
      </c>
      <c r="I512" s="255" t="s">
        <v>3204</v>
      </c>
      <c r="J512" s="46" t="str">
        <f t="shared" si="14"/>
        <v>TungstenJiangxi Yaosheng Tungsten Co., Ltd.</v>
      </c>
      <c r="K512" s="46" t="str">
        <f t="shared" si="15"/>
        <v>TungstenJiangxi Yaosheng Tungsten Co., Ltd.</v>
      </c>
      <c r="T512"/>
    </row>
    <row r="513" spans="1:20" ht="12.4">
      <c r="A513" s="255" t="s">
        <v>2326</v>
      </c>
      <c r="B513" s="255" t="s">
        <v>212</v>
      </c>
      <c r="C513" s="255" t="s">
        <v>212</v>
      </c>
      <c r="D513" s="255" t="s">
        <v>1759</v>
      </c>
      <c r="E513" s="255" t="s">
        <v>1420</v>
      </c>
      <c r="F513" s="255" t="s">
        <v>3125</v>
      </c>
      <c r="G513" s="255"/>
      <c r="H513" s="255" t="s">
        <v>3563</v>
      </c>
      <c r="I513" s="255" t="s">
        <v>3431</v>
      </c>
      <c r="J513" s="46" t="str">
        <f t="shared" si="14"/>
        <v>TungstenKennametal Fallon</v>
      </c>
      <c r="K513" s="46" t="str">
        <f t="shared" si="15"/>
        <v>TungstenKennametal Fallon</v>
      </c>
      <c r="T513"/>
    </row>
    <row r="514" spans="1:20" ht="12.4">
      <c r="A514" s="255" t="s">
        <v>2326</v>
      </c>
      <c r="B514" s="255" t="s">
        <v>209</v>
      </c>
      <c r="C514" s="255" t="s">
        <v>209</v>
      </c>
      <c r="D514" s="255" t="s">
        <v>1759</v>
      </c>
      <c r="E514" s="255" t="s">
        <v>1409</v>
      </c>
      <c r="F514" s="255" t="s">
        <v>3125</v>
      </c>
      <c r="G514" s="255"/>
      <c r="H514" s="255" t="s">
        <v>3555</v>
      </c>
      <c r="I514" s="255" t="s">
        <v>3556</v>
      </c>
      <c r="J514" s="46" t="str">
        <f t="shared" si="14"/>
        <v>TungstenKennametal Huntsville</v>
      </c>
      <c r="K514" s="46" t="str">
        <f t="shared" si="15"/>
        <v>TungstenKennametal Huntsville</v>
      </c>
      <c r="T514"/>
    </row>
    <row r="515" spans="1:20" ht="12.4">
      <c r="A515" s="255" t="s">
        <v>2326</v>
      </c>
      <c r="B515" s="255" t="s">
        <v>217</v>
      </c>
      <c r="C515" s="255" t="s">
        <v>217</v>
      </c>
      <c r="D515" s="255" t="s">
        <v>2181</v>
      </c>
      <c r="E515" s="255" t="s">
        <v>205</v>
      </c>
      <c r="F515" s="255" t="s">
        <v>3125</v>
      </c>
      <c r="G515" s="255"/>
      <c r="H515" s="255" t="s">
        <v>3574</v>
      </c>
      <c r="I515" s="255" t="s">
        <v>3161</v>
      </c>
      <c r="J515" s="46" t="str">
        <f t="shared" si="14"/>
        <v>TungstenMalipo Haiyu Tungsten Co., Ltd.</v>
      </c>
      <c r="K515" s="46" t="str">
        <f t="shared" si="15"/>
        <v>TungstenMalipo Haiyu Tungsten Co., Ltd.</v>
      </c>
      <c r="T515"/>
    </row>
    <row r="516" spans="1:20" ht="12.4">
      <c r="A516" s="255" t="s">
        <v>2326</v>
      </c>
      <c r="B516" s="255" t="s">
        <v>4373</v>
      </c>
      <c r="C516" s="255" t="s">
        <v>4373</v>
      </c>
      <c r="D516" s="255" t="s">
        <v>1717</v>
      </c>
      <c r="E516" s="255" t="s">
        <v>4374</v>
      </c>
      <c r="F516" s="255" t="s">
        <v>3125</v>
      </c>
      <c r="G516" s="255"/>
      <c r="H516" s="255" t="s">
        <v>4375</v>
      </c>
      <c r="I516" s="255" t="s">
        <v>3294</v>
      </c>
      <c r="J516" s="46" t="str">
        <f t="shared" si="14"/>
        <v>TungstenMoliren Ltd</v>
      </c>
      <c r="K516" s="46" t="str">
        <f t="shared" si="15"/>
        <v>TungstenMoliren Ltd</v>
      </c>
      <c r="T516"/>
    </row>
    <row r="517" spans="1:20" ht="12.4">
      <c r="A517" s="255" t="s">
        <v>2326</v>
      </c>
      <c r="B517" s="255" t="s">
        <v>3593</v>
      </c>
      <c r="C517" s="255" t="s">
        <v>3593</v>
      </c>
      <c r="D517" s="255" t="s">
        <v>1759</v>
      </c>
      <c r="E517" s="255" t="s">
        <v>3594</v>
      </c>
      <c r="F517" s="255" t="s">
        <v>3125</v>
      </c>
      <c r="G517" s="255"/>
      <c r="H517" s="255" t="s">
        <v>3595</v>
      </c>
      <c r="I517" s="255" t="s">
        <v>3230</v>
      </c>
      <c r="J517" s="46" t="str">
        <f t="shared" ref="J517:J537" si="16">A517&amp;B517</f>
        <v>TungstenNiagara Refining LLC</v>
      </c>
      <c r="K517" s="46" t="str">
        <f t="shared" ref="K517:K537" si="17">A517&amp;B517</f>
        <v>TungstenNiagara Refining LLC</v>
      </c>
      <c r="T517"/>
    </row>
    <row r="518" spans="1:20" ht="12.4">
      <c r="A518" s="255" t="s">
        <v>2326</v>
      </c>
      <c r="B518" s="255" t="s">
        <v>2765</v>
      </c>
      <c r="C518" s="255" t="s">
        <v>2765</v>
      </c>
      <c r="D518" s="255" t="s">
        <v>1766</v>
      </c>
      <c r="E518" s="255" t="s">
        <v>2764</v>
      </c>
      <c r="F518" s="255" t="s">
        <v>3125</v>
      </c>
      <c r="G518" s="255"/>
      <c r="H518" s="255" t="s">
        <v>3587</v>
      </c>
      <c r="I518" s="255" t="s">
        <v>3588</v>
      </c>
      <c r="J518" s="46" t="str">
        <f t="shared" si="16"/>
        <v>TungstenNui Phao H.C. Starck Tungsten Chemicals Manufacturing LLC</v>
      </c>
      <c r="K518" s="46" t="str">
        <f t="shared" si="17"/>
        <v>TungstenNui Phao H.C. Starck Tungsten Chemicals Manufacturing LLC</v>
      </c>
      <c r="T518"/>
    </row>
    <row r="519" spans="1:20" ht="12.4">
      <c r="A519" s="255" t="s">
        <v>2326</v>
      </c>
      <c r="B519" s="255" t="s">
        <v>4752</v>
      </c>
      <c r="C519" s="255" t="s">
        <v>4752</v>
      </c>
      <c r="D519" s="255" t="s">
        <v>1705</v>
      </c>
      <c r="E519" s="255" t="s">
        <v>4376</v>
      </c>
      <c r="F519" s="255" t="s">
        <v>3125</v>
      </c>
      <c r="G519" s="255"/>
      <c r="H519" s="255" t="s">
        <v>4377</v>
      </c>
      <c r="I519" s="255" t="s">
        <v>4378</v>
      </c>
      <c r="J519" s="46" t="str">
        <f t="shared" si="16"/>
        <v>TungstenPhilippine Chuangxin Industrial Co., Inc.</v>
      </c>
      <c r="K519" s="46" t="str">
        <f t="shared" si="17"/>
        <v>TungstenPhilippine Chuangxin Industrial Co., Inc.</v>
      </c>
      <c r="T519"/>
    </row>
    <row r="520" spans="1:20" ht="12.4">
      <c r="A520" s="255" t="s">
        <v>2326</v>
      </c>
      <c r="B520" s="255" t="s">
        <v>3581</v>
      </c>
      <c r="C520" s="255" t="s">
        <v>3581</v>
      </c>
      <c r="D520" s="255" t="s">
        <v>1717</v>
      </c>
      <c r="E520" s="255" t="s">
        <v>3582</v>
      </c>
      <c r="F520" s="255" t="s">
        <v>3125</v>
      </c>
      <c r="G520" s="255"/>
      <c r="H520" s="255" t="s">
        <v>3583</v>
      </c>
      <c r="I520" s="255" t="s">
        <v>3584</v>
      </c>
      <c r="J520" s="46" t="str">
        <f t="shared" si="16"/>
        <v>TungstenPobedit, JSC</v>
      </c>
      <c r="K520" s="46" t="str">
        <f t="shared" si="17"/>
        <v>TungstenPobedit, JSC</v>
      </c>
      <c r="T520"/>
    </row>
    <row r="521" spans="1:20" ht="12.4">
      <c r="A521" s="255" t="s">
        <v>2326</v>
      </c>
      <c r="B521" s="255" t="s">
        <v>2727</v>
      </c>
      <c r="C521" s="255" t="s">
        <v>2727</v>
      </c>
      <c r="D521" s="255" t="s">
        <v>1766</v>
      </c>
      <c r="E521" s="255" t="s">
        <v>2728</v>
      </c>
      <c r="F521" s="255" t="s">
        <v>3125</v>
      </c>
      <c r="G521" s="255"/>
      <c r="H521" s="255" t="s">
        <v>3585</v>
      </c>
      <c r="I521" s="255" t="s">
        <v>3586</v>
      </c>
      <c r="J521" s="46" t="str">
        <f t="shared" si="16"/>
        <v>TungstenSanher Tungsten Vietnam Co., Ltd.</v>
      </c>
      <c r="K521" s="46" t="str">
        <f t="shared" si="17"/>
        <v>TungstenSanher Tungsten Vietnam Co., Ltd.</v>
      </c>
      <c r="T521"/>
    </row>
    <row r="522" spans="1:20" ht="12.4">
      <c r="A522" s="255" t="s">
        <v>2326</v>
      </c>
      <c r="B522" s="255" t="s">
        <v>3571</v>
      </c>
      <c r="C522" s="255" t="s">
        <v>1466</v>
      </c>
      <c r="D522" s="255" t="s">
        <v>2181</v>
      </c>
      <c r="E522" s="255" t="s">
        <v>1425</v>
      </c>
      <c r="F522" s="255" t="s">
        <v>3125</v>
      </c>
      <c r="G522" s="255"/>
      <c r="H522" s="255" t="s">
        <v>3570</v>
      </c>
      <c r="I522" s="255" t="s">
        <v>3335</v>
      </c>
      <c r="J522" s="46" t="str">
        <f t="shared" si="16"/>
        <v>TungstenShaoguan Xinhai Rendan Tungsten Industry Co. Ltd</v>
      </c>
      <c r="K522" s="46" t="str">
        <f t="shared" si="17"/>
        <v>TungstenShaoguan Xinhai Rendan Tungsten Industry Co. Ltd</v>
      </c>
      <c r="T522"/>
    </row>
    <row r="523" spans="1:20" ht="12.4">
      <c r="A523" s="255" t="s">
        <v>2326</v>
      </c>
      <c r="B523" s="255" t="s">
        <v>4379</v>
      </c>
      <c r="C523" s="255" t="s">
        <v>4379</v>
      </c>
      <c r="D523" s="255" t="s">
        <v>2181</v>
      </c>
      <c r="E523" s="255" t="s">
        <v>4380</v>
      </c>
      <c r="F523" s="255" t="s">
        <v>3125</v>
      </c>
      <c r="G523" s="255"/>
      <c r="H523" s="255" t="s">
        <v>3407</v>
      </c>
      <c r="I523" s="255" t="s">
        <v>3186</v>
      </c>
      <c r="J523" s="46" t="str">
        <f t="shared" si="16"/>
        <v>TungstenSouth-East Nonferrous Metal Company Limited of Hengyang City</v>
      </c>
      <c r="K523" s="46" t="str">
        <f t="shared" si="17"/>
        <v>TungstenSouth-East Nonferrous Metal Company Limited of Hengyang City</v>
      </c>
      <c r="T523"/>
    </row>
    <row r="524" spans="1:20" ht="12.4">
      <c r="A524" s="255" t="s">
        <v>2326</v>
      </c>
      <c r="B524" s="255" t="s">
        <v>2</v>
      </c>
      <c r="C524" s="255" t="s">
        <v>2</v>
      </c>
      <c r="D524" s="255" t="s">
        <v>1766</v>
      </c>
      <c r="E524" s="255" t="s">
        <v>1421</v>
      </c>
      <c r="F524" s="255" t="s">
        <v>3125</v>
      </c>
      <c r="G524" s="255"/>
      <c r="H524" s="255" t="s">
        <v>3564</v>
      </c>
      <c r="I524" s="255" t="s">
        <v>4139</v>
      </c>
      <c r="J524" s="46" t="str">
        <f t="shared" si="16"/>
        <v>TungstenTejing (Vietnam) Tungsten Co., Ltd.</v>
      </c>
      <c r="K524" s="46" t="str">
        <f t="shared" si="17"/>
        <v>TungstenTejing (Vietnam) Tungsten Co., Ltd.</v>
      </c>
      <c r="T524"/>
    </row>
    <row r="525" spans="1:20" ht="12.4">
      <c r="A525" s="255" t="s">
        <v>2326</v>
      </c>
      <c r="B525" s="255" t="s">
        <v>4180</v>
      </c>
      <c r="C525" s="255" t="s">
        <v>4180</v>
      </c>
      <c r="D525" s="255" t="s">
        <v>1766</v>
      </c>
      <c r="E525" s="255" t="s">
        <v>2577</v>
      </c>
      <c r="F525" s="255" t="s">
        <v>3125</v>
      </c>
      <c r="G525" s="255"/>
      <c r="H525" s="255" t="s">
        <v>3564</v>
      </c>
      <c r="I525" s="255" t="s">
        <v>3565</v>
      </c>
      <c r="J525" s="46" t="str">
        <f t="shared" si="16"/>
        <v>TungstenVietnam Youngsun Tungsten Industry Co., Ltd.</v>
      </c>
      <c r="K525" s="46" t="str">
        <f t="shared" si="17"/>
        <v>TungstenVietnam Youngsun Tungsten Industry Co., Ltd.</v>
      </c>
      <c r="T525"/>
    </row>
    <row r="526" spans="1:20" ht="12.4">
      <c r="A526" s="255" t="s">
        <v>2326</v>
      </c>
      <c r="B526" s="255" t="s">
        <v>3568</v>
      </c>
      <c r="C526" s="255" t="s">
        <v>1785</v>
      </c>
      <c r="D526" s="255" t="s">
        <v>2155</v>
      </c>
      <c r="E526" s="255" t="s">
        <v>1422</v>
      </c>
      <c r="F526" s="255" t="s">
        <v>3125</v>
      </c>
      <c r="G526" s="255"/>
      <c r="H526" s="255" t="s">
        <v>3566</v>
      </c>
      <c r="I526" s="255" t="s">
        <v>3415</v>
      </c>
      <c r="J526" s="46" t="str">
        <f t="shared" si="16"/>
        <v>TungstenWBH</v>
      </c>
      <c r="K526" s="46" t="str">
        <f t="shared" si="17"/>
        <v>TungstenWBH</v>
      </c>
      <c r="T526"/>
    </row>
    <row r="527" spans="1:20" ht="12.4">
      <c r="A527" s="255" t="s">
        <v>2326</v>
      </c>
      <c r="B527" s="255" t="s">
        <v>3567</v>
      </c>
      <c r="C527" s="255" t="s">
        <v>1785</v>
      </c>
      <c r="D527" s="255" t="s">
        <v>2155</v>
      </c>
      <c r="E527" s="255" t="s">
        <v>1422</v>
      </c>
      <c r="F527" s="255" t="s">
        <v>3125</v>
      </c>
      <c r="G527" s="255"/>
      <c r="H527" s="255" t="s">
        <v>3566</v>
      </c>
      <c r="I527" s="255" t="s">
        <v>3415</v>
      </c>
      <c r="J527" s="46" t="str">
        <f t="shared" si="16"/>
        <v>TungstenWBH,Wolfram [Austria]</v>
      </c>
      <c r="K527" s="46" t="str">
        <f t="shared" si="17"/>
        <v>TungstenWBH,Wolfram [Austria]</v>
      </c>
      <c r="T527"/>
    </row>
    <row r="528" spans="1:20" ht="12.4">
      <c r="A528" s="255" t="s">
        <v>2326</v>
      </c>
      <c r="B528" s="255" t="s">
        <v>1785</v>
      </c>
      <c r="C528" s="255" t="s">
        <v>1785</v>
      </c>
      <c r="D528" s="255" t="s">
        <v>2155</v>
      </c>
      <c r="E528" s="255" t="s">
        <v>1422</v>
      </c>
      <c r="F528" s="255" t="s">
        <v>3125</v>
      </c>
      <c r="G528" s="255"/>
      <c r="H528" s="255" t="s">
        <v>3566</v>
      </c>
      <c r="I528" s="255" t="s">
        <v>3415</v>
      </c>
      <c r="J528" s="46" t="str">
        <f t="shared" si="16"/>
        <v>TungstenWolfram Bergbau und Hütten AG</v>
      </c>
      <c r="K528" s="46" t="str">
        <f t="shared" si="17"/>
        <v>TungstenWolfram Bergbau und Hütten AG</v>
      </c>
      <c r="T528"/>
    </row>
    <row r="529" spans="1:20" ht="12.4">
      <c r="A529" s="255" t="s">
        <v>2326</v>
      </c>
      <c r="B529" s="255" t="s">
        <v>4381</v>
      </c>
      <c r="C529" s="255" t="s">
        <v>4381</v>
      </c>
      <c r="D529" s="255" t="s">
        <v>2256</v>
      </c>
      <c r="E529" s="255" t="s">
        <v>4382</v>
      </c>
      <c r="F529" s="255" t="s">
        <v>3125</v>
      </c>
      <c r="G529" s="255"/>
      <c r="H529" s="255" t="s">
        <v>4383</v>
      </c>
      <c r="I529" s="255" t="s">
        <v>4384</v>
      </c>
      <c r="J529" s="46" t="str">
        <f t="shared" si="16"/>
        <v>TungstenWoltech Korea Co., Ltd.</v>
      </c>
      <c r="K529" s="46" t="str">
        <f t="shared" si="17"/>
        <v>TungstenWoltech Korea Co., Ltd.</v>
      </c>
      <c r="T529"/>
    </row>
    <row r="530" spans="1:20" ht="12.4">
      <c r="A530" s="255" t="s">
        <v>2326</v>
      </c>
      <c r="B530" s="255" t="s">
        <v>3575</v>
      </c>
      <c r="C530" s="255" t="s">
        <v>218</v>
      </c>
      <c r="D530" s="255" t="s">
        <v>2181</v>
      </c>
      <c r="E530" s="255" t="s">
        <v>206</v>
      </c>
      <c r="F530" s="255" t="s">
        <v>3125</v>
      </c>
      <c r="G530" s="255"/>
      <c r="H530" s="255" t="s">
        <v>3569</v>
      </c>
      <c r="I530" s="255" t="s">
        <v>3332</v>
      </c>
      <c r="J530" s="46" t="str">
        <f t="shared" si="16"/>
        <v>TungstenXiamen H.C.</v>
      </c>
      <c r="K530" s="46" t="str">
        <f t="shared" si="17"/>
        <v>TungstenXiamen H.C.</v>
      </c>
      <c r="T530"/>
    </row>
    <row r="531" spans="1:20" ht="12.4">
      <c r="A531" s="255" t="s">
        <v>2326</v>
      </c>
      <c r="B531" s="255" t="s">
        <v>218</v>
      </c>
      <c r="C531" s="255" t="s">
        <v>218</v>
      </c>
      <c r="D531" s="255" t="s">
        <v>2181</v>
      </c>
      <c r="E531" s="255" t="s">
        <v>206</v>
      </c>
      <c r="F531" s="255" t="s">
        <v>3125</v>
      </c>
      <c r="G531" s="255"/>
      <c r="H531" s="255" t="s">
        <v>3569</v>
      </c>
      <c r="I531" s="255" t="s">
        <v>3332</v>
      </c>
      <c r="J531" s="46" t="str">
        <f t="shared" si="16"/>
        <v>TungstenXiamen Tungsten (H.C.) Co., Ltd.</v>
      </c>
      <c r="K531" s="46" t="str">
        <f t="shared" si="17"/>
        <v>TungstenXiamen Tungsten (H.C.) Co., Ltd.</v>
      </c>
      <c r="T531"/>
    </row>
    <row r="532" spans="1:20" ht="12.4">
      <c r="A532" s="255" t="s">
        <v>2326</v>
      </c>
      <c r="B532" s="255" t="s">
        <v>2663</v>
      </c>
      <c r="C532" s="255" t="s">
        <v>2663</v>
      </c>
      <c r="D532" s="255" t="s">
        <v>2181</v>
      </c>
      <c r="E532" s="255" t="s">
        <v>1423</v>
      </c>
      <c r="F532" s="255" t="s">
        <v>3125</v>
      </c>
      <c r="G532" s="255"/>
      <c r="H532" s="255" t="s">
        <v>3569</v>
      </c>
      <c r="I532" s="255" t="s">
        <v>3332</v>
      </c>
      <c r="J532" s="46" t="str">
        <f t="shared" si="16"/>
        <v>TungstenXiamen Tungsten Co., Ltd.</v>
      </c>
      <c r="K532" s="46" t="str">
        <f t="shared" si="17"/>
        <v>TungstenXiamen Tungsten Co., Ltd.</v>
      </c>
      <c r="T532"/>
    </row>
    <row r="533" spans="1:20" ht="12.4">
      <c r="A533" s="255" t="s">
        <v>2326</v>
      </c>
      <c r="B533" s="255" t="s">
        <v>4385</v>
      </c>
      <c r="C533" s="255" t="s">
        <v>4385</v>
      </c>
      <c r="D533" s="255" t="s">
        <v>2181</v>
      </c>
      <c r="E533" s="255" t="s">
        <v>4386</v>
      </c>
      <c r="F533" s="255" t="s">
        <v>3125</v>
      </c>
      <c r="G533" s="255"/>
      <c r="H533" s="255" t="s">
        <v>3471</v>
      </c>
      <c r="I533" s="255" t="s">
        <v>3204</v>
      </c>
      <c r="J533" s="46" t="str">
        <f t="shared" si="16"/>
        <v>TungstenXinfeng Huarui Tungsten &amp; Molybdenum New Material Co., Ltd.</v>
      </c>
      <c r="K533" s="46" t="str">
        <f t="shared" si="17"/>
        <v>TungstenXinfeng Huarui Tungsten &amp; Molybdenum New Material Co., Ltd.</v>
      </c>
      <c r="T533"/>
    </row>
    <row r="534" spans="1:20" ht="12.4">
      <c r="A534" s="255" t="s">
        <v>2326</v>
      </c>
      <c r="B534" s="255" t="s">
        <v>1466</v>
      </c>
      <c r="C534" s="255" t="s">
        <v>1466</v>
      </c>
      <c r="D534" s="255" t="s">
        <v>2181</v>
      </c>
      <c r="E534" s="255" t="s">
        <v>1425</v>
      </c>
      <c r="F534" s="255" t="s">
        <v>3125</v>
      </c>
      <c r="G534" s="255"/>
      <c r="H534" s="255" t="s">
        <v>3570</v>
      </c>
      <c r="I534" s="255" t="s">
        <v>3335</v>
      </c>
      <c r="J534" s="46" t="str">
        <f t="shared" si="16"/>
        <v>TungstenXinhai Rendan Shaoguan Tungsten Co., Ltd.</v>
      </c>
      <c r="K534" s="46" t="str">
        <f t="shared" si="17"/>
        <v>TungstenXinhai Rendan Shaoguan Tungsten Co., Ltd.</v>
      </c>
      <c r="T534"/>
    </row>
    <row r="535" spans="1:20" ht="12.4">
      <c r="A535" s="255" t="s">
        <v>2326</v>
      </c>
      <c r="B535" s="255" t="s">
        <v>3558</v>
      </c>
      <c r="C535" s="255" t="s">
        <v>2659</v>
      </c>
      <c r="D535" s="255" t="s">
        <v>2181</v>
      </c>
      <c r="E535" s="255" t="s">
        <v>1411</v>
      </c>
      <c r="F535" s="255" t="s">
        <v>3125</v>
      </c>
      <c r="G535" s="255"/>
      <c r="H535" s="255" t="s">
        <v>3471</v>
      </c>
      <c r="I535" s="255" t="s">
        <v>3204</v>
      </c>
      <c r="J535" s="46" t="str">
        <f t="shared" si="16"/>
        <v>TungstenZhangyuan Tungsten Co Ltd</v>
      </c>
      <c r="K535" s="46" t="str">
        <f t="shared" si="17"/>
        <v>TungstenZhangyuan Tungsten Co Ltd</v>
      </c>
      <c r="T535"/>
    </row>
    <row r="536" spans="1:20" ht="10.5" customHeight="1">
      <c r="A536" s="255" t="s">
        <v>2326</v>
      </c>
      <c r="B536" s="255" t="s">
        <v>3604</v>
      </c>
      <c r="C536" s="255"/>
      <c r="D536" s="255"/>
      <c r="E536" s="255"/>
      <c r="F536" s="255"/>
      <c r="G536" s="255"/>
      <c r="H536" s="255"/>
      <c r="I536" s="255"/>
      <c r="J536" s="46" t="str">
        <f t="shared" si="16"/>
        <v>TungstenSmelter not listed</v>
      </c>
      <c r="K536" s="46" t="str">
        <f t="shared" si="17"/>
        <v>TungstenSmelter not listed</v>
      </c>
    </row>
    <row r="537" spans="1:20" ht="10.5" customHeight="1">
      <c r="A537" s="255" t="s">
        <v>2326</v>
      </c>
      <c r="B537" s="255" t="s">
        <v>2573</v>
      </c>
      <c r="C537" s="255" t="s">
        <v>926</v>
      </c>
      <c r="D537" s="255" t="s">
        <v>926</v>
      </c>
      <c r="E537" s="255"/>
      <c r="F537" s="255"/>
      <c r="G537" s="255"/>
      <c r="H537" s="255"/>
      <c r="I537" s="255"/>
      <c r="J537" s="46" t="str">
        <f t="shared" si="16"/>
        <v>TungstenSmelter not yet identified</v>
      </c>
      <c r="K537" s="46" t="str">
        <f t="shared" si="17"/>
        <v>TungstenSmelter not yet identified</v>
      </c>
    </row>
  </sheetData>
  <sheetProtection password="E985" sheet="1" objects="1" scenarios="1" formatRows="0"/>
  <mergeCells count="1">
    <mergeCell ref="A1:G1"/>
  </mergeCells>
  <phoneticPr fontId="29"/>
  <conditionalFormatting sqref="K5:K224 K227:K290 K293:K300 K458:K525 K303:K455">
    <cfRule type="cellIs" dxfId="6" priority="7" stopIfTrue="1" operator="equal">
      <formula>"Yes"</formula>
    </cfRule>
  </conditionalFormatting>
  <conditionalFormatting sqref="K225:K226">
    <cfRule type="cellIs" dxfId="5" priority="6" stopIfTrue="1" operator="equal">
      <formula>"Yes"</formula>
    </cfRule>
  </conditionalFormatting>
  <conditionalFormatting sqref="K291:K292">
    <cfRule type="cellIs" dxfId="4" priority="5" stopIfTrue="1" operator="equal">
      <formula>"Yes"</formula>
    </cfRule>
  </conditionalFormatting>
  <conditionalFormatting sqref="K456:K457">
    <cfRule type="cellIs" dxfId="3" priority="4" stopIfTrue="1" operator="equal">
      <formula>"Yes"</formula>
    </cfRule>
  </conditionalFormatting>
  <conditionalFormatting sqref="K526">
    <cfRule type="cellIs" dxfId="2" priority="3" stopIfTrue="1" operator="equal">
      <formula>"Yes"</formula>
    </cfRule>
  </conditionalFormatting>
  <conditionalFormatting sqref="K301:K302">
    <cfRule type="cellIs" dxfId="1" priority="2" stopIfTrue="1" operator="equal">
      <formula>"Yes"</formula>
    </cfRule>
  </conditionalFormatting>
  <conditionalFormatting sqref="K536:K537">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V313"/>
  <sheetViews>
    <sheetView zoomScale="75" zoomScaleNormal="75" zoomScalePageLayoutView="75" workbookViewId="0">
      <pane xSplit="3" ySplit="1" topLeftCell="D203" activePane="bottomRight" state="frozen"/>
      <selection pane="topRight" activeCell="D1" sqref="D1"/>
      <selection pane="bottomLeft" activeCell="A2" sqref="A2"/>
      <selection pane="bottomRight" activeCell="D207" sqref="D207"/>
    </sheetView>
  </sheetViews>
  <sheetFormatPr baseColWidth="10" defaultColWidth="8.64453125" defaultRowHeight="13.5"/>
  <cols>
    <col min="1" max="1" width="14.64453125" style="198" customWidth="1"/>
    <col min="2" max="2" width="14" style="198" customWidth="1"/>
    <col min="3" max="3" width="6.3515625" style="198" customWidth="1"/>
    <col min="4" max="4" width="50.87890625" style="198" customWidth="1"/>
    <col min="5" max="5" width="44.87890625" style="198" customWidth="1"/>
    <col min="6" max="11" width="40" style="198" customWidth="1"/>
    <col min="12" max="12" width="40" style="275" customWidth="1"/>
    <col min="13" max="13" width="40" style="48" customWidth="1"/>
    <col min="14" max="16384" width="8.64453125" style="48"/>
  </cols>
  <sheetData>
    <row r="1" spans="1:13">
      <c r="B1" s="198" t="s">
        <v>2770</v>
      </c>
      <c r="C1" s="198" t="s">
        <v>1206</v>
      </c>
      <c r="D1" s="198" t="s">
        <v>1529</v>
      </c>
      <c r="E1" s="200" t="s">
        <v>2771</v>
      </c>
      <c r="F1" s="200" t="s">
        <v>2772</v>
      </c>
      <c r="G1" s="198" t="s">
        <v>977</v>
      </c>
      <c r="H1" s="198" t="s">
        <v>978</v>
      </c>
      <c r="I1" s="198" t="s">
        <v>979</v>
      </c>
      <c r="J1" s="198" t="s">
        <v>980</v>
      </c>
      <c r="K1" s="198" t="s">
        <v>981</v>
      </c>
      <c r="L1" s="275" t="s">
        <v>982</v>
      </c>
      <c r="M1" s="48" t="s">
        <v>4395</v>
      </c>
    </row>
    <row r="2" spans="1:13" ht="94.5">
      <c r="A2" s="198" t="str">
        <f>B2&amp;C2</f>
        <v>InstructionsA1</v>
      </c>
      <c r="B2" s="198" t="s">
        <v>976</v>
      </c>
      <c r="C2" s="198" t="s">
        <v>1207</v>
      </c>
      <c r="D2" s="198" t="s">
        <v>4840</v>
      </c>
      <c r="E2" s="200" t="s">
        <v>1041</v>
      </c>
      <c r="F2" s="200" t="s">
        <v>1428</v>
      </c>
      <c r="G2" s="198" t="s">
        <v>639</v>
      </c>
      <c r="H2" s="198" t="s">
        <v>531</v>
      </c>
      <c r="I2" s="198" t="s">
        <v>220</v>
      </c>
      <c r="J2" s="198" t="s">
        <v>2631</v>
      </c>
      <c r="K2" s="276" t="s">
        <v>728</v>
      </c>
      <c r="L2" s="275" t="s">
        <v>99</v>
      </c>
      <c r="M2" s="198" t="s">
        <v>4396</v>
      </c>
    </row>
    <row r="3" spans="1:13">
      <c r="A3" s="198" t="str">
        <f t="shared" ref="A3:A79" si="0">B3&amp;C3</f>
        <v>InstructionsA2</v>
      </c>
      <c r="B3" s="198" t="s">
        <v>976</v>
      </c>
      <c r="C3" s="198" t="s">
        <v>1208</v>
      </c>
      <c r="D3" s="198" t="s">
        <v>1519</v>
      </c>
      <c r="E3" s="198" t="s">
        <v>1042</v>
      </c>
      <c r="F3" s="200" t="s">
        <v>2023</v>
      </c>
      <c r="G3" s="198" t="s">
        <v>1961</v>
      </c>
      <c r="H3" s="198" t="s">
        <v>1519</v>
      </c>
      <c r="I3" s="198" t="s">
        <v>1962</v>
      </c>
      <c r="J3" s="198" t="s">
        <v>1963</v>
      </c>
      <c r="K3" s="277" t="s">
        <v>729</v>
      </c>
      <c r="L3" s="275" t="s">
        <v>2394</v>
      </c>
      <c r="M3" s="198" t="s">
        <v>4397</v>
      </c>
    </row>
    <row r="4" spans="1:13" ht="409.5">
      <c r="A4" s="198" t="str">
        <f t="shared" si="0"/>
        <v>InstructionsA3</v>
      </c>
      <c r="B4" s="198" t="s">
        <v>976</v>
      </c>
      <c r="C4" s="198" t="s">
        <v>1209</v>
      </c>
      <c r="D4" s="198" t="s">
        <v>4947</v>
      </c>
      <c r="E4" s="200" t="s">
        <v>4779</v>
      </c>
      <c r="F4" s="200" t="s">
        <v>4780</v>
      </c>
      <c r="G4" s="198" t="s">
        <v>4781</v>
      </c>
      <c r="H4" s="198" t="s">
        <v>4782</v>
      </c>
      <c r="I4" s="198" t="s">
        <v>4783</v>
      </c>
      <c r="J4" s="198" t="s">
        <v>4784</v>
      </c>
      <c r="K4" s="276" t="s">
        <v>4785</v>
      </c>
      <c r="L4" s="275" t="s">
        <v>4786</v>
      </c>
      <c r="M4" s="262" t="s">
        <v>4787</v>
      </c>
    </row>
    <row r="5" spans="1:13" ht="324">
      <c r="A5" s="198" t="str">
        <f t="shared" si="0"/>
        <v>InstructionsA4</v>
      </c>
      <c r="B5" s="198" t="s">
        <v>976</v>
      </c>
      <c r="C5" s="198" t="s">
        <v>1210</v>
      </c>
      <c r="D5" s="198" t="s">
        <v>1427</v>
      </c>
      <c r="E5" s="200" t="s">
        <v>2773</v>
      </c>
      <c r="F5" s="200" t="s">
        <v>1429</v>
      </c>
      <c r="G5" s="198" t="s">
        <v>640</v>
      </c>
      <c r="H5" s="200" t="s">
        <v>532</v>
      </c>
      <c r="I5" s="198" t="s">
        <v>434</v>
      </c>
      <c r="J5" s="198" t="s">
        <v>2632</v>
      </c>
      <c r="K5" s="276" t="s">
        <v>730</v>
      </c>
      <c r="L5" s="275" t="s">
        <v>158</v>
      </c>
      <c r="M5" s="198" t="s">
        <v>4398</v>
      </c>
    </row>
    <row r="6" spans="1:13" ht="54">
      <c r="A6" s="198" t="str">
        <f t="shared" si="0"/>
        <v>InstructionsA6</v>
      </c>
      <c r="B6" s="198" t="s">
        <v>976</v>
      </c>
      <c r="C6" s="198" t="s">
        <v>1211</v>
      </c>
      <c r="D6" s="198" t="s">
        <v>794</v>
      </c>
      <c r="E6" s="200" t="s">
        <v>1043</v>
      </c>
      <c r="F6" s="200" t="s">
        <v>1430</v>
      </c>
      <c r="G6" s="198" t="s">
        <v>1964</v>
      </c>
      <c r="H6" s="198" t="s">
        <v>533</v>
      </c>
      <c r="I6" s="198" t="s">
        <v>435</v>
      </c>
      <c r="J6" s="198" t="s">
        <v>2580</v>
      </c>
      <c r="K6" s="276" t="s">
        <v>731</v>
      </c>
      <c r="L6" s="275" t="s">
        <v>159</v>
      </c>
      <c r="M6" s="198" t="s">
        <v>4399</v>
      </c>
    </row>
    <row r="7" spans="1:13" ht="27">
      <c r="A7" s="198" t="str">
        <f t="shared" si="0"/>
        <v>InstructionsA7</v>
      </c>
      <c r="B7" s="198" t="s">
        <v>976</v>
      </c>
      <c r="C7" s="198" t="s">
        <v>1212</v>
      </c>
      <c r="D7" s="198" t="s">
        <v>4842</v>
      </c>
      <c r="E7" s="200" t="s">
        <v>1044</v>
      </c>
      <c r="F7" s="200" t="s">
        <v>1431</v>
      </c>
      <c r="G7" s="198" t="s">
        <v>1965</v>
      </c>
      <c r="H7" s="198" t="s">
        <v>983</v>
      </c>
      <c r="I7" s="198" t="s">
        <v>436</v>
      </c>
      <c r="J7" s="198" t="s">
        <v>2476</v>
      </c>
      <c r="K7" s="276" t="s">
        <v>732</v>
      </c>
      <c r="L7" s="275" t="s">
        <v>2395</v>
      </c>
      <c r="M7" s="198" t="s">
        <v>4400</v>
      </c>
    </row>
    <row r="8" spans="1:13" ht="40.5">
      <c r="A8" s="198" t="str">
        <f t="shared" si="0"/>
        <v>InstructionsA8</v>
      </c>
      <c r="B8" s="198" t="s">
        <v>976</v>
      </c>
      <c r="C8" s="198" t="s">
        <v>1213</v>
      </c>
      <c r="D8" s="198" t="s">
        <v>803</v>
      </c>
      <c r="E8" s="198" t="s">
        <v>1045</v>
      </c>
      <c r="F8" s="200" t="s">
        <v>1432</v>
      </c>
      <c r="G8" s="198" t="s">
        <v>1966</v>
      </c>
      <c r="H8" s="198" t="s">
        <v>534</v>
      </c>
      <c r="I8" s="198" t="s">
        <v>389</v>
      </c>
      <c r="J8" s="198" t="s">
        <v>2477</v>
      </c>
      <c r="K8" s="276" t="s">
        <v>733</v>
      </c>
      <c r="L8" s="275" t="s">
        <v>2479</v>
      </c>
      <c r="M8" s="198" t="s">
        <v>4401</v>
      </c>
    </row>
    <row r="9" spans="1:13" ht="409.5">
      <c r="A9" s="198" t="str">
        <f t="shared" si="0"/>
        <v>InstructionsA9</v>
      </c>
      <c r="B9" s="198" t="s">
        <v>976</v>
      </c>
      <c r="C9" s="198" t="s">
        <v>2399</v>
      </c>
      <c r="D9" s="198" t="s">
        <v>4264</v>
      </c>
      <c r="E9" s="199" t="s">
        <v>2843</v>
      </c>
      <c r="F9" s="213" t="s">
        <v>4127</v>
      </c>
      <c r="G9" s="199" t="s">
        <v>4112</v>
      </c>
      <c r="H9" s="199" t="s">
        <v>2844</v>
      </c>
      <c r="I9" s="199" t="s">
        <v>2845</v>
      </c>
      <c r="J9" s="199" t="s">
        <v>2798</v>
      </c>
      <c r="K9" s="199" t="s">
        <v>2846</v>
      </c>
      <c r="L9" s="199" t="s">
        <v>2847</v>
      </c>
      <c r="M9" s="278" t="s">
        <v>4402</v>
      </c>
    </row>
    <row r="10" spans="1:13" ht="54">
      <c r="A10" s="198" t="str">
        <f t="shared" si="0"/>
        <v>InstructionsA10</v>
      </c>
      <c r="B10" s="198" t="s">
        <v>976</v>
      </c>
      <c r="C10" s="198" t="s">
        <v>2400</v>
      </c>
      <c r="D10" s="198" t="s">
        <v>804</v>
      </c>
      <c r="E10" s="200" t="s">
        <v>1046</v>
      </c>
      <c r="F10" s="200" t="s">
        <v>506</v>
      </c>
      <c r="G10" s="198" t="s">
        <v>1474</v>
      </c>
      <c r="H10" s="198" t="s">
        <v>535</v>
      </c>
      <c r="I10" s="198" t="s">
        <v>437</v>
      </c>
      <c r="J10" s="198" t="s">
        <v>2581</v>
      </c>
      <c r="K10" s="279" t="s">
        <v>734</v>
      </c>
      <c r="L10" s="275" t="s">
        <v>2480</v>
      </c>
      <c r="M10" s="198" t="s">
        <v>4403</v>
      </c>
    </row>
    <row r="11" spans="1:13" ht="54">
      <c r="A11" s="198" t="str">
        <f>B11&amp;C11</f>
        <v>InstructionsA11</v>
      </c>
      <c r="B11" s="198" t="s">
        <v>976</v>
      </c>
      <c r="C11" s="198" t="s">
        <v>2401</v>
      </c>
      <c r="D11" s="198" t="s">
        <v>805</v>
      </c>
      <c r="E11" s="200" t="s">
        <v>1047</v>
      </c>
      <c r="F11" s="200" t="s">
        <v>1433</v>
      </c>
      <c r="G11" s="198" t="s">
        <v>641</v>
      </c>
      <c r="H11" s="198" t="s">
        <v>820</v>
      </c>
      <c r="I11" s="198" t="s">
        <v>438</v>
      </c>
      <c r="J11" s="198" t="s">
        <v>2582</v>
      </c>
      <c r="K11" s="279" t="s">
        <v>735</v>
      </c>
      <c r="L11" s="275" t="s">
        <v>7</v>
      </c>
      <c r="M11" s="198" t="s">
        <v>4404</v>
      </c>
    </row>
    <row r="12" spans="1:13" ht="54">
      <c r="A12" s="198" t="str">
        <f t="shared" si="0"/>
        <v>InstructionsA12</v>
      </c>
      <c r="B12" s="198" t="s">
        <v>976</v>
      </c>
      <c r="C12" s="198" t="s">
        <v>2402</v>
      </c>
      <c r="D12" s="198" t="s">
        <v>806</v>
      </c>
      <c r="E12" s="200" t="s">
        <v>1048</v>
      </c>
      <c r="F12" s="200" t="s">
        <v>1434</v>
      </c>
      <c r="G12" s="198" t="s">
        <v>642</v>
      </c>
      <c r="H12" s="198" t="s">
        <v>821</v>
      </c>
      <c r="I12" s="198" t="s">
        <v>439</v>
      </c>
      <c r="J12" s="198" t="s">
        <v>2583</v>
      </c>
      <c r="K12" s="279" t="s">
        <v>175</v>
      </c>
      <c r="L12" s="275" t="s">
        <v>8</v>
      </c>
      <c r="M12" s="198" t="s">
        <v>4405</v>
      </c>
    </row>
    <row r="13" spans="1:13" ht="67.5">
      <c r="A13" s="198" t="str">
        <f t="shared" si="0"/>
        <v>InstructionsA13</v>
      </c>
      <c r="B13" s="198" t="s">
        <v>976</v>
      </c>
      <c r="C13" s="198" t="s">
        <v>2403</v>
      </c>
      <c r="D13" s="198" t="s">
        <v>795</v>
      </c>
      <c r="E13" s="200" t="s">
        <v>1049</v>
      </c>
      <c r="F13" s="200" t="s">
        <v>1435</v>
      </c>
      <c r="G13" s="198" t="s">
        <v>643</v>
      </c>
      <c r="H13" s="198" t="s">
        <v>822</v>
      </c>
      <c r="I13" s="198" t="s">
        <v>440</v>
      </c>
      <c r="J13" s="198" t="s">
        <v>2584</v>
      </c>
      <c r="K13" s="279" t="s">
        <v>174</v>
      </c>
      <c r="L13" s="275" t="s">
        <v>9</v>
      </c>
      <c r="M13" s="198" t="s">
        <v>4406</v>
      </c>
    </row>
    <row r="14" spans="1:13" ht="94.5">
      <c r="A14" s="198" t="str">
        <f t="shared" si="0"/>
        <v>InstructionsA14</v>
      </c>
      <c r="B14" s="198" t="s">
        <v>976</v>
      </c>
      <c r="C14" s="198" t="s">
        <v>2404</v>
      </c>
      <c r="D14" s="198" t="s">
        <v>796</v>
      </c>
      <c r="E14" s="200" t="s">
        <v>1050</v>
      </c>
      <c r="F14" s="200" t="s">
        <v>507</v>
      </c>
      <c r="G14" s="198" t="s">
        <v>644</v>
      </c>
      <c r="H14" s="198" t="s">
        <v>823</v>
      </c>
      <c r="I14" s="198" t="s">
        <v>441</v>
      </c>
      <c r="J14" s="198" t="s">
        <v>2633</v>
      </c>
      <c r="K14" s="279" t="s">
        <v>173</v>
      </c>
      <c r="L14" s="275" t="s">
        <v>10</v>
      </c>
      <c r="M14" s="198" t="s">
        <v>4407</v>
      </c>
    </row>
    <row r="15" spans="1:13" ht="40.5">
      <c r="A15" s="198" t="str">
        <f t="shared" si="0"/>
        <v>InstructionsA15</v>
      </c>
      <c r="B15" s="198" t="s">
        <v>976</v>
      </c>
      <c r="C15" s="198" t="s">
        <v>798</v>
      </c>
      <c r="D15" s="198" t="s">
        <v>797</v>
      </c>
      <c r="E15" s="200" t="s">
        <v>1051</v>
      </c>
      <c r="F15" s="200" t="s">
        <v>1436</v>
      </c>
      <c r="G15" s="198" t="s">
        <v>645</v>
      </c>
      <c r="H15" s="198" t="s">
        <v>824</v>
      </c>
      <c r="I15" s="198" t="s">
        <v>442</v>
      </c>
      <c r="J15" s="198" t="s">
        <v>2585</v>
      </c>
      <c r="K15" s="279" t="s">
        <v>172</v>
      </c>
      <c r="L15" s="275" t="s">
        <v>11</v>
      </c>
      <c r="M15" s="198" t="s">
        <v>4408</v>
      </c>
    </row>
    <row r="16" spans="1:13" ht="108">
      <c r="A16" s="198" t="str">
        <f t="shared" si="0"/>
        <v>InstructionsA16</v>
      </c>
      <c r="B16" s="198" t="s">
        <v>976</v>
      </c>
      <c r="C16" s="198" t="s">
        <v>2405</v>
      </c>
      <c r="D16" s="198" t="s">
        <v>807</v>
      </c>
      <c r="E16" s="200" t="s">
        <v>1052</v>
      </c>
      <c r="F16" s="200" t="s">
        <v>508</v>
      </c>
      <c r="G16" s="198" t="s">
        <v>646</v>
      </c>
      <c r="H16" s="198" t="s">
        <v>825</v>
      </c>
      <c r="I16" s="198" t="s">
        <v>443</v>
      </c>
      <c r="J16" s="198" t="s">
        <v>2586</v>
      </c>
      <c r="K16" s="280" t="s">
        <v>736</v>
      </c>
      <c r="L16" s="275" t="s">
        <v>12</v>
      </c>
      <c r="M16" s="198" t="s">
        <v>4409</v>
      </c>
    </row>
    <row r="17" spans="1:13" ht="40.5">
      <c r="A17" s="198" t="str">
        <f t="shared" si="0"/>
        <v>InstructionsA17</v>
      </c>
      <c r="B17" s="198" t="s">
        <v>976</v>
      </c>
      <c r="C17" s="198" t="s">
        <v>2406</v>
      </c>
      <c r="D17" s="198" t="s">
        <v>799</v>
      </c>
      <c r="E17" s="200" t="s">
        <v>1053</v>
      </c>
      <c r="F17" s="200" t="s">
        <v>1437</v>
      </c>
      <c r="G17" s="198" t="s">
        <v>647</v>
      </c>
      <c r="H17" s="198" t="s">
        <v>826</v>
      </c>
      <c r="I17" s="198" t="s">
        <v>444</v>
      </c>
      <c r="J17" s="198" t="s">
        <v>2587</v>
      </c>
      <c r="K17" s="280" t="s">
        <v>737</v>
      </c>
      <c r="L17" s="275" t="s">
        <v>13</v>
      </c>
      <c r="M17" s="198" t="s">
        <v>4410</v>
      </c>
    </row>
    <row r="18" spans="1:13" ht="94.5">
      <c r="A18" s="198" t="str">
        <f t="shared" si="0"/>
        <v>InstructionsA18</v>
      </c>
      <c r="B18" s="198" t="s">
        <v>976</v>
      </c>
      <c r="C18" s="198" t="s">
        <v>2407</v>
      </c>
      <c r="D18" s="198" t="s">
        <v>4229</v>
      </c>
      <c r="E18" s="200" t="s">
        <v>4231</v>
      </c>
      <c r="F18" s="200" t="s">
        <v>4232</v>
      </c>
      <c r="G18" s="198" t="s">
        <v>4233</v>
      </c>
      <c r="H18" s="198" t="s">
        <v>4234</v>
      </c>
      <c r="I18" s="198" t="s">
        <v>4235</v>
      </c>
      <c r="J18" s="198" t="s">
        <v>4236</v>
      </c>
      <c r="K18" s="280" t="s">
        <v>4237</v>
      </c>
      <c r="L18" s="275" t="s">
        <v>4238</v>
      </c>
      <c r="M18" s="198" t="s">
        <v>4411</v>
      </c>
    </row>
    <row r="19" spans="1:13" ht="40.5">
      <c r="A19" s="198" t="str">
        <f t="shared" si="0"/>
        <v>InstructionsA19</v>
      </c>
      <c r="B19" s="198" t="s">
        <v>976</v>
      </c>
      <c r="C19" s="198" t="s">
        <v>2408</v>
      </c>
      <c r="D19" s="198" t="s">
        <v>4230</v>
      </c>
      <c r="E19" s="200" t="s">
        <v>4246</v>
      </c>
      <c r="F19" s="200" t="s">
        <v>4245</v>
      </c>
      <c r="G19" s="198" t="s">
        <v>4244</v>
      </c>
      <c r="H19" s="198" t="s">
        <v>4243</v>
      </c>
      <c r="I19" s="198" t="s">
        <v>4242</v>
      </c>
      <c r="J19" s="198" t="s">
        <v>4241</v>
      </c>
      <c r="K19" s="280" t="s">
        <v>4240</v>
      </c>
      <c r="L19" s="275" t="s">
        <v>4239</v>
      </c>
      <c r="M19" s="198" t="s">
        <v>4412</v>
      </c>
    </row>
    <row r="20" spans="1:13" ht="54">
      <c r="A20" s="198" t="str">
        <f t="shared" si="0"/>
        <v>InstructionsA20</v>
      </c>
      <c r="B20" s="198" t="s">
        <v>976</v>
      </c>
      <c r="C20" s="198" t="s">
        <v>2409</v>
      </c>
      <c r="D20" s="198" t="s">
        <v>808</v>
      </c>
      <c r="E20" s="200" t="s">
        <v>1054</v>
      </c>
      <c r="F20" s="200" t="s">
        <v>1438</v>
      </c>
      <c r="G20" s="198" t="s">
        <v>648</v>
      </c>
      <c r="H20" s="198" t="s">
        <v>827</v>
      </c>
      <c r="I20" s="198" t="s">
        <v>445</v>
      </c>
      <c r="J20" s="198" t="s">
        <v>2588</v>
      </c>
      <c r="K20" s="280" t="s">
        <v>738</v>
      </c>
      <c r="L20" s="275" t="s">
        <v>14</v>
      </c>
      <c r="M20" s="198" t="s">
        <v>4413</v>
      </c>
    </row>
    <row r="21" spans="1:13" ht="54">
      <c r="A21" s="198" t="str">
        <f t="shared" si="0"/>
        <v>InstructionsA21</v>
      </c>
      <c r="B21" s="198" t="s">
        <v>976</v>
      </c>
      <c r="C21" s="198" t="s">
        <v>2410</v>
      </c>
      <c r="D21" s="198" t="s">
        <v>809</v>
      </c>
      <c r="E21" s="200" t="s">
        <v>1055</v>
      </c>
      <c r="F21" s="200" t="s">
        <v>1439</v>
      </c>
      <c r="G21" s="198" t="s">
        <v>649</v>
      </c>
      <c r="H21" s="198" t="s">
        <v>828</v>
      </c>
      <c r="I21" s="198" t="s">
        <v>446</v>
      </c>
      <c r="J21" s="198" t="s">
        <v>2589</v>
      </c>
      <c r="K21" s="280" t="s">
        <v>739</v>
      </c>
      <c r="L21" s="275" t="s">
        <v>15</v>
      </c>
      <c r="M21" s="198" t="s">
        <v>4414</v>
      </c>
    </row>
    <row r="22" spans="1:13" ht="54.75" customHeight="1">
      <c r="A22" s="198" t="str">
        <f t="shared" si="0"/>
        <v>InstructionsA23</v>
      </c>
      <c r="B22" s="198" t="s">
        <v>976</v>
      </c>
      <c r="C22" s="198" t="s">
        <v>2411</v>
      </c>
      <c r="D22" s="198" t="s">
        <v>800</v>
      </c>
      <c r="E22" s="200" t="s">
        <v>479</v>
      </c>
      <c r="F22" s="200" t="s">
        <v>1440</v>
      </c>
      <c r="G22" s="198" t="s">
        <v>650</v>
      </c>
      <c r="H22" s="198" t="s">
        <v>829</v>
      </c>
      <c r="I22" s="198" t="s">
        <v>447</v>
      </c>
      <c r="J22" s="198" t="s">
        <v>2590</v>
      </c>
      <c r="K22" s="280" t="s">
        <v>740</v>
      </c>
      <c r="L22" s="275" t="s">
        <v>16</v>
      </c>
      <c r="M22" s="198" t="s">
        <v>4415</v>
      </c>
    </row>
    <row r="23" spans="1:13" ht="185.65">
      <c r="A23" s="198" t="str">
        <f t="shared" si="0"/>
        <v>InstructionsA24</v>
      </c>
      <c r="B23" s="198" t="s">
        <v>976</v>
      </c>
      <c r="C23" s="198" t="s">
        <v>2412</v>
      </c>
      <c r="D23" s="199" t="s">
        <v>2799</v>
      </c>
      <c r="E23" s="199" t="s">
        <v>2800</v>
      </c>
      <c r="F23" s="213" t="s">
        <v>2801</v>
      </c>
      <c r="G23" s="199" t="s">
        <v>2848</v>
      </c>
      <c r="H23" s="199" t="s">
        <v>2849</v>
      </c>
      <c r="I23" s="199" t="s">
        <v>2850</v>
      </c>
      <c r="J23" s="199" t="s">
        <v>2851</v>
      </c>
      <c r="K23" s="199" t="s">
        <v>2852</v>
      </c>
      <c r="L23" s="199" t="s">
        <v>2853</v>
      </c>
      <c r="M23" s="199" t="s">
        <v>4416</v>
      </c>
    </row>
    <row r="24" spans="1:13" ht="148.5">
      <c r="A24" s="198" t="str">
        <f t="shared" si="0"/>
        <v>InstructionsA25</v>
      </c>
      <c r="B24" s="198" t="s">
        <v>976</v>
      </c>
      <c r="C24" s="198" t="s">
        <v>2413</v>
      </c>
      <c r="D24" s="199" t="s">
        <v>2805</v>
      </c>
      <c r="E24" s="199" t="s">
        <v>2806</v>
      </c>
      <c r="F24" s="213" t="s">
        <v>2807</v>
      </c>
      <c r="G24" s="199" t="s">
        <v>2854</v>
      </c>
      <c r="H24" s="199" t="s">
        <v>2855</v>
      </c>
      <c r="I24" s="199" t="s">
        <v>2856</v>
      </c>
      <c r="J24" s="199" t="s">
        <v>2857</v>
      </c>
      <c r="K24" s="199" t="s">
        <v>2858</v>
      </c>
      <c r="L24" s="199" t="s">
        <v>2859</v>
      </c>
      <c r="M24" s="199" t="s">
        <v>4417</v>
      </c>
    </row>
    <row r="25" spans="1:13" ht="409.5">
      <c r="A25" s="198" t="str">
        <f t="shared" si="0"/>
        <v>InstructionsA26</v>
      </c>
      <c r="B25" s="198" t="s">
        <v>976</v>
      </c>
      <c r="C25" s="198" t="s">
        <v>2414</v>
      </c>
      <c r="D25" s="199" t="s">
        <v>4836</v>
      </c>
      <c r="E25" s="260" t="s">
        <v>4788</v>
      </c>
      <c r="F25" s="213" t="s">
        <v>4789</v>
      </c>
      <c r="G25" s="260" t="s">
        <v>4790</v>
      </c>
      <c r="H25" s="260" t="s">
        <v>4791</v>
      </c>
      <c r="I25" s="260" t="s">
        <v>4792</v>
      </c>
      <c r="J25" s="260" t="s">
        <v>4793</v>
      </c>
      <c r="K25" s="260" t="s">
        <v>4794</v>
      </c>
      <c r="L25" s="260" t="s">
        <v>4795</v>
      </c>
      <c r="M25" s="261" t="s">
        <v>4796</v>
      </c>
    </row>
    <row r="26" spans="1:13" ht="54">
      <c r="A26" s="198" t="str">
        <f t="shared" si="0"/>
        <v>InstructionsA27</v>
      </c>
      <c r="B26" s="198" t="s">
        <v>976</v>
      </c>
      <c r="C26" s="198" t="s">
        <v>801</v>
      </c>
      <c r="D26" s="198" t="s">
        <v>802</v>
      </c>
      <c r="E26" s="200" t="s">
        <v>1056</v>
      </c>
      <c r="F26" s="200" t="s">
        <v>1441</v>
      </c>
      <c r="G26" s="198" t="s">
        <v>651</v>
      </c>
      <c r="H26" s="198" t="s">
        <v>830</v>
      </c>
      <c r="I26" s="198" t="s">
        <v>448</v>
      </c>
      <c r="J26" s="198" t="s">
        <v>2591</v>
      </c>
      <c r="K26" s="280" t="s">
        <v>741</v>
      </c>
      <c r="L26" s="275" t="s">
        <v>17</v>
      </c>
      <c r="M26" s="198" t="s">
        <v>4418</v>
      </c>
    </row>
    <row r="27" spans="1:13" ht="409.5">
      <c r="A27" s="198" t="str">
        <f t="shared" si="0"/>
        <v>InstructionsA28</v>
      </c>
      <c r="B27" s="198" t="s">
        <v>976</v>
      </c>
      <c r="C27" s="198" t="s">
        <v>1886</v>
      </c>
      <c r="D27" s="199" t="s">
        <v>4839</v>
      </c>
      <c r="E27" s="260" t="s">
        <v>4797</v>
      </c>
      <c r="F27" s="213" t="s">
        <v>4798</v>
      </c>
      <c r="G27" s="260" t="s">
        <v>4799</v>
      </c>
      <c r="H27" s="260" t="s">
        <v>4800</v>
      </c>
      <c r="I27" s="260" t="s">
        <v>4801</v>
      </c>
      <c r="J27" s="260" t="s">
        <v>4802</v>
      </c>
      <c r="K27" s="260" t="s">
        <v>4803</v>
      </c>
      <c r="L27" s="260" t="s">
        <v>4804</v>
      </c>
      <c r="M27" s="261" t="s">
        <v>4805</v>
      </c>
    </row>
    <row r="28" spans="1:13" ht="160.9">
      <c r="A28" s="198" t="str">
        <f>B28&amp;C28</f>
        <v>InstructionsA29</v>
      </c>
      <c r="B28" s="198" t="s">
        <v>976</v>
      </c>
      <c r="C28" s="198" t="s">
        <v>2415</v>
      </c>
      <c r="D28" s="199" t="s">
        <v>2808</v>
      </c>
      <c r="E28" s="199" t="s">
        <v>2809</v>
      </c>
      <c r="F28" s="213" t="s">
        <v>2810</v>
      </c>
      <c r="G28" s="199" t="s">
        <v>2860</v>
      </c>
      <c r="H28" s="199" t="s">
        <v>2861</v>
      </c>
      <c r="I28" s="199" t="s">
        <v>2862</v>
      </c>
      <c r="J28" s="199" t="s">
        <v>2863</v>
      </c>
      <c r="K28" s="199" t="s">
        <v>2864</v>
      </c>
      <c r="L28" s="199" t="s">
        <v>2865</v>
      </c>
      <c r="M28" s="199" t="s">
        <v>4419</v>
      </c>
    </row>
    <row r="29" spans="1:13" ht="259.89999999999998">
      <c r="A29" s="198" t="str">
        <f t="shared" si="0"/>
        <v>InstructionsA30</v>
      </c>
      <c r="B29" s="198" t="s">
        <v>976</v>
      </c>
      <c r="C29" s="198" t="s">
        <v>2416</v>
      </c>
      <c r="D29" s="199" t="s">
        <v>2811</v>
      </c>
      <c r="E29" s="199" t="s">
        <v>2812</v>
      </c>
      <c r="F29" s="213" t="s">
        <v>2813</v>
      </c>
      <c r="G29" s="199" t="s">
        <v>2866</v>
      </c>
      <c r="H29" s="199" t="s">
        <v>2867</v>
      </c>
      <c r="I29" s="199" t="s">
        <v>2868</v>
      </c>
      <c r="J29" s="199" t="s">
        <v>2814</v>
      </c>
      <c r="K29" s="199" t="s">
        <v>2869</v>
      </c>
      <c r="L29" s="199" t="s">
        <v>2870</v>
      </c>
      <c r="M29" s="199" t="s">
        <v>4420</v>
      </c>
    </row>
    <row r="30" spans="1:13" ht="235.15">
      <c r="A30" s="198" t="str">
        <f t="shared" si="0"/>
        <v>InstructionsA31</v>
      </c>
      <c r="B30" s="198" t="s">
        <v>976</v>
      </c>
      <c r="C30" s="198" t="s">
        <v>2417</v>
      </c>
      <c r="D30" s="199" t="s">
        <v>2815</v>
      </c>
      <c r="E30" s="199" t="s">
        <v>2816</v>
      </c>
      <c r="F30" s="213" t="s">
        <v>2817</v>
      </c>
      <c r="G30" s="199" t="s">
        <v>2871</v>
      </c>
      <c r="H30" s="199" t="s">
        <v>2872</v>
      </c>
      <c r="I30" s="199" t="s">
        <v>2873</v>
      </c>
      <c r="J30" s="199" t="s">
        <v>2818</v>
      </c>
      <c r="K30" s="199" t="s">
        <v>2874</v>
      </c>
      <c r="L30" s="199" t="s">
        <v>2875</v>
      </c>
      <c r="M30" s="199" t="s">
        <v>4421</v>
      </c>
    </row>
    <row r="31" spans="1:13" ht="148.5">
      <c r="A31" s="198" t="str">
        <f t="shared" si="0"/>
        <v>InstructionsA32</v>
      </c>
      <c r="B31" s="198" t="s">
        <v>976</v>
      </c>
      <c r="C31" s="198" t="s">
        <v>2418</v>
      </c>
      <c r="D31" s="199" t="s">
        <v>2819</v>
      </c>
      <c r="E31" s="199" t="s">
        <v>2820</v>
      </c>
      <c r="F31" s="213" t="s">
        <v>2821</v>
      </c>
      <c r="G31" s="199" t="s">
        <v>2876</v>
      </c>
      <c r="H31" s="199" t="s">
        <v>2877</v>
      </c>
      <c r="I31" s="199" t="s">
        <v>2878</v>
      </c>
      <c r="J31" s="199" t="s">
        <v>2879</v>
      </c>
      <c r="K31" s="199" t="s">
        <v>2880</v>
      </c>
      <c r="L31" s="199" t="s">
        <v>2881</v>
      </c>
      <c r="M31" s="199" t="s">
        <v>4422</v>
      </c>
    </row>
    <row r="32" spans="1:13" ht="136.15">
      <c r="A32" s="198" t="str">
        <f t="shared" si="0"/>
        <v>InstructionsA33</v>
      </c>
      <c r="B32" s="198" t="s">
        <v>976</v>
      </c>
      <c r="C32" s="198" t="s">
        <v>2419</v>
      </c>
      <c r="D32" s="199" t="s">
        <v>2822</v>
      </c>
      <c r="E32" s="199" t="s">
        <v>2823</v>
      </c>
      <c r="F32" s="213" t="s">
        <v>4128</v>
      </c>
      <c r="G32" s="199" t="s">
        <v>2882</v>
      </c>
      <c r="H32" s="199" t="s">
        <v>2883</v>
      </c>
      <c r="I32" s="199" t="s">
        <v>2884</v>
      </c>
      <c r="J32" s="199" t="s">
        <v>2885</v>
      </c>
      <c r="K32" s="199" t="s">
        <v>2886</v>
      </c>
      <c r="L32" s="199" t="s">
        <v>2887</v>
      </c>
      <c r="M32" s="199" t="s">
        <v>4423</v>
      </c>
    </row>
    <row r="33" spans="1:13" ht="40.5">
      <c r="A33" s="198" t="str">
        <f t="shared" si="0"/>
        <v>InstructionsA34</v>
      </c>
      <c r="B33" s="198" t="s">
        <v>976</v>
      </c>
      <c r="C33" s="198" t="s">
        <v>2420</v>
      </c>
      <c r="D33" s="198" t="s">
        <v>1949</v>
      </c>
      <c r="E33" s="198" t="s">
        <v>1832</v>
      </c>
      <c r="F33" s="200" t="s">
        <v>1833</v>
      </c>
      <c r="G33" s="198" t="s">
        <v>1834</v>
      </c>
      <c r="H33" s="198" t="s">
        <v>1835</v>
      </c>
      <c r="I33" s="198" t="s">
        <v>449</v>
      </c>
      <c r="J33" s="198" t="s">
        <v>1967</v>
      </c>
      <c r="K33" s="281" t="s">
        <v>742</v>
      </c>
      <c r="L33" s="275" t="s">
        <v>2481</v>
      </c>
      <c r="M33" s="198" t="s">
        <v>4424</v>
      </c>
    </row>
    <row r="34" spans="1:13" ht="81">
      <c r="A34" s="198" t="str">
        <f t="shared" si="0"/>
        <v>InstructionsA36</v>
      </c>
      <c r="B34" s="198" t="s">
        <v>976</v>
      </c>
      <c r="C34" s="198" t="s">
        <v>2421</v>
      </c>
      <c r="D34" s="198" t="s">
        <v>810</v>
      </c>
      <c r="E34" s="200" t="s">
        <v>1057</v>
      </c>
      <c r="F34" s="200" t="s">
        <v>1442</v>
      </c>
      <c r="G34" s="198" t="s">
        <v>652</v>
      </c>
      <c r="H34" s="282" t="s">
        <v>831</v>
      </c>
      <c r="I34" s="198" t="s">
        <v>450</v>
      </c>
      <c r="J34" s="198" t="s">
        <v>2592</v>
      </c>
      <c r="K34" s="280" t="s">
        <v>743</v>
      </c>
      <c r="L34" s="275" t="s">
        <v>18</v>
      </c>
      <c r="M34" s="198" t="s">
        <v>4425</v>
      </c>
    </row>
    <row r="35" spans="1:13" ht="324">
      <c r="A35" s="198" t="str">
        <f t="shared" si="0"/>
        <v>InstructionsA37</v>
      </c>
      <c r="B35" s="198" t="s">
        <v>976</v>
      </c>
      <c r="C35" s="198" t="s">
        <v>2422</v>
      </c>
      <c r="D35" s="198" t="s">
        <v>1931</v>
      </c>
      <c r="E35" s="200" t="s">
        <v>1058</v>
      </c>
      <c r="F35" s="200" t="s">
        <v>1443</v>
      </c>
      <c r="G35" s="198" t="s">
        <v>653</v>
      </c>
      <c r="H35" s="198" t="s">
        <v>2376</v>
      </c>
      <c r="I35" s="198" t="s">
        <v>451</v>
      </c>
      <c r="J35" s="198" t="s">
        <v>1968</v>
      </c>
      <c r="K35" s="201" t="s">
        <v>463</v>
      </c>
      <c r="L35" s="275" t="s">
        <v>2482</v>
      </c>
      <c r="M35" s="198" t="s">
        <v>4426</v>
      </c>
    </row>
    <row r="36" spans="1:13" ht="38.25">
      <c r="A36" s="198" t="str">
        <f t="shared" si="0"/>
        <v>InstructionsA38</v>
      </c>
      <c r="B36" s="198" t="s">
        <v>976</v>
      </c>
      <c r="C36" s="198" t="s">
        <v>2423</v>
      </c>
      <c r="D36" s="198" t="s">
        <v>818</v>
      </c>
      <c r="E36" s="200" t="s">
        <v>1059</v>
      </c>
      <c r="F36" s="200" t="s">
        <v>1444</v>
      </c>
      <c r="G36" s="198" t="s">
        <v>654</v>
      </c>
      <c r="H36" s="198" t="s">
        <v>2377</v>
      </c>
      <c r="I36" s="198" t="s">
        <v>452</v>
      </c>
      <c r="J36" s="198" t="s">
        <v>1969</v>
      </c>
      <c r="K36" s="276" t="s">
        <v>464</v>
      </c>
      <c r="L36" s="275" t="s">
        <v>2483</v>
      </c>
      <c r="M36" s="198" t="s">
        <v>4427</v>
      </c>
    </row>
    <row r="37" spans="1:13" ht="40.5">
      <c r="A37" s="198" t="str">
        <f t="shared" si="0"/>
        <v>InstructionsA39</v>
      </c>
      <c r="B37" s="198" t="s">
        <v>976</v>
      </c>
      <c r="C37" s="198" t="s">
        <v>2424</v>
      </c>
      <c r="D37" s="198" t="s">
        <v>817</v>
      </c>
      <c r="E37" s="200" t="s">
        <v>1060</v>
      </c>
      <c r="F37" s="200" t="s">
        <v>509</v>
      </c>
      <c r="G37" s="198" t="s">
        <v>2378</v>
      </c>
      <c r="H37" s="198" t="s">
        <v>1475</v>
      </c>
      <c r="I37" s="198" t="s">
        <v>453</v>
      </c>
      <c r="J37" s="198" t="s">
        <v>1970</v>
      </c>
      <c r="K37" s="276" t="s">
        <v>465</v>
      </c>
      <c r="L37" s="275" t="s">
        <v>2484</v>
      </c>
      <c r="M37" s="198" t="s">
        <v>4428</v>
      </c>
    </row>
    <row r="38" spans="1:13" ht="77.25" customHeight="1">
      <c r="A38" s="198" t="str">
        <f t="shared" si="0"/>
        <v>InstructionsA40</v>
      </c>
      <c r="B38" s="198" t="s">
        <v>976</v>
      </c>
      <c r="C38" s="198" t="s">
        <v>811</v>
      </c>
      <c r="D38" s="198" t="s">
        <v>4841</v>
      </c>
      <c r="E38" s="200" t="s">
        <v>1061</v>
      </c>
      <c r="F38" s="200" t="s">
        <v>510</v>
      </c>
      <c r="G38" s="198" t="s">
        <v>655</v>
      </c>
      <c r="H38" s="198" t="s">
        <v>832</v>
      </c>
      <c r="I38" s="198" t="s">
        <v>454</v>
      </c>
      <c r="J38" s="198" t="s">
        <v>2593</v>
      </c>
      <c r="K38" s="280" t="s">
        <v>466</v>
      </c>
      <c r="L38" s="275" t="s">
        <v>1141</v>
      </c>
      <c r="M38" s="198" t="s">
        <v>4429</v>
      </c>
    </row>
    <row r="39" spans="1:13" ht="86.65">
      <c r="A39" s="198" t="str">
        <f t="shared" si="0"/>
        <v>InstructionsA41</v>
      </c>
      <c r="B39" s="198" t="s">
        <v>976</v>
      </c>
      <c r="C39" s="198" t="s">
        <v>1887</v>
      </c>
      <c r="D39" s="199" t="s">
        <v>4263</v>
      </c>
      <c r="E39" s="199" t="s">
        <v>2824</v>
      </c>
      <c r="F39" s="213" t="s">
        <v>4133</v>
      </c>
      <c r="G39" s="199" t="s">
        <v>4113</v>
      </c>
      <c r="H39" s="199" t="s">
        <v>2888</v>
      </c>
      <c r="I39" s="199" t="s">
        <v>2889</v>
      </c>
      <c r="J39" s="199" t="s">
        <v>2890</v>
      </c>
      <c r="K39" s="199" t="s">
        <v>2891</v>
      </c>
      <c r="L39" s="199" t="s">
        <v>2892</v>
      </c>
      <c r="M39" s="199" t="s">
        <v>4430</v>
      </c>
    </row>
    <row r="40" spans="1:13" ht="391.5">
      <c r="A40" s="198" t="str">
        <f t="shared" si="0"/>
        <v>InstructionsA42</v>
      </c>
      <c r="B40" s="198" t="s">
        <v>976</v>
      </c>
      <c r="C40" s="198" t="s">
        <v>2425</v>
      </c>
      <c r="D40" s="198" t="s">
        <v>816</v>
      </c>
      <c r="E40" s="200" t="s">
        <v>2774</v>
      </c>
      <c r="F40" s="200" t="s">
        <v>511</v>
      </c>
      <c r="G40" s="198" t="s">
        <v>4114</v>
      </c>
      <c r="H40" s="282" t="s">
        <v>833</v>
      </c>
      <c r="I40" s="198" t="s">
        <v>455</v>
      </c>
      <c r="J40" s="198" t="s">
        <v>2594</v>
      </c>
      <c r="K40" s="201" t="s">
        <v>276</v>
      </c>
      <c r="L40" s="275" t="s">
        <v>1142</v>
      </c>
      <c r="M40" s="198" t="s">
        <v>4431</v>
      </c>
    </row>
    <row r="41" spans="1:13" ht="111.4">
      <c r="A41" s="198" t="str">
        <f t="shared" si="0"/>
        <v>InstructionsA43</v>
      </c>
      <c r="B41" s="198" t="s">
        <v>976</v>
      </c>
      <c r="C41" s="198" t="s">
        <v>2426</v>
      </c>
      <c r="D41" s="199" t="s">
        <v>2825</v>
      </c>
      <c r="E41" s="199" t="s">
        <v>2826</v>
      </c>
      <c r="F41" s="213" t="s">
        <v>2827</v>
      </c>
      <c r="G41" s="199" t="s">
        <v>2893</v>
      </c>
      <c r="H41" s="199" t="s">
        <v>2894</v>
      </c>
      <c r="I41" s="199" t="s">
        <v>2895</v>
      </c>
      <c r="J41" s="199" t="s">
        <v>2828</v>
      </c>
      <c r="K41" s="199" t="s">
        <v>2896</v>
      </c>
      <c r="L41" s="199" t="s">
        <v>2897</v>
      </c>
      <c r="M41" s="199" t="s">
        <v>4432</v>
      </c>
    </row>
    <row r="42" spans="1:13" ht="38.25">
      <c r="A42" s="198" t="str">
        <f t="shared" si="0"/>
        <v>InstructionsA44</v>
      </c>
      <c r="B42" s="198" t="s">
        <v>976</v>
      </c>
      <c r="C42" s="198" t="s">
        <v>2427</v>
      </c>
      <c r="D42" s="198" t="s">
        <v>815</v>
      </c>
      <c r="E42" s="200" t="s">
        <v>1062</v>
      </c>
      <c r="F42" s="200" t="s">
        <v>1445</v>
      </c>
      <c r="G42" s="198" t="s">
        <v>1476</v>
      </c>
      <c r="H42" s="198" t="s">
        <v>1477</v>
      </c>
      <c r="I42" s="198" t="s">
        <v>456</v>
      </c>
      <c r="J42" s="198" t="s">
        <v>2396</v>
      </c>
      <c r="K42" s="281" t="s">
        <v>277</v>
      </c>
      <c r="L42" s="275" t="s">
        <v>1143</v>
      </c>
      <c r="M42" s="198" t="s">
        <v>4433</v>
      </c>
    </row>
    <row r="43" spans="1:13" ht="229.5">
      <c r="A43" s="198" t="str">
        <f t="shared" si="0"/>
        <v>InstructionsA45</v>
      </c>
      <c r="B43" s="198" t="s">
        <v>976</v>
      </c>
      <c r="C43" s="198" t="s">
        <v>2428</v>
      </c>
      <c r="D43" s="198" t="s">
        <v>814</v>
      </c>
      <c r="E43" s="200" t="s">
        <v>2775</v>
      </c>
      <c r="F43" s="200" t="s">
        <v>512</v>
      </c>
      <c r="G43" s="198" t="s">
        <v>656</v>
      </c>
      <c r="H43" s="198" t="s">
        <v>718</v>
      </c>
      <c r="I43" s="198" t="s">
        <v>457</v>
      </c>
      <c r="J43" s="198" t="s">
        <v>2595</v>
      </c>
      <c r="K43" s="283" t="s">
        <v>278</v>
      </c>
      <c r="L43" s="275" t="s">
        <v>1144</v>
      </c>
      <c r="M43" s="198" t="s">
        <v>4434</v>
      </c>
    </row>
    <row r="44" spans="1:13" ht="54">
      <c r="A44" s="198" t="str">
        <f t="shared" si="0"/>
        <v>InstructionsA46</v>
      </c>
      <c r="B44" s="198" t="s">
        <v>976</v>
      </c>
      <c r="C44" s="198" t="s">
        <v>2429</v>
      </c>
      <c r="D44" s="198" t="s">
        <v>813</v>
      </c>
      <c r="E44" s="200" t="s">
        <v>1063</v>
      </c>
      <c r="F44" s="200" t="s">
        <v>1446</v>
      </c>
      <c r="G44" s="198" t="s">
        <v>1478</v>
      </c>
      <c r="H44" s="198" t="s">
        <v>834</v>
      </c>
      <c r="I44" s="198" t="s">
        <v>458</v>
      </c>
      <c r="J44" s="198" t="s">
        <v>2596</v>
      </c>
      <c r="K44" s="276" t="s">
        <v>279</v>
      </c>
      <c r="L44" s="275" t="s">
        <v>1145</v>
      </c>
      <c r="M44" s="198" t="s">
        <v>4435</v>
      </c>
    </row>
    <row r="45" spans="1:13" ht="94.5">
      <c r="A45" s="198" t="str">
        <f t="shared" si="0"/>
        <v>InstructionsA47</v>
      </c>
      <c r="B45" s="198" t="s">
        <v>976</v>
      </c>
      <c r="C45" s="198" t="s">
        <v>2430</v>
      </c>
      <c r="D45" s="198" t="s">
        <v>812</v>
      </c>
      <c r="E45" s="200" t="s">
        <v>1064</v>
      </c>
      <c r="F45" s="200" t="s">
        <v>1447</v>
      </c>
      <c r="G45" s="198" t="s">
        <v>1199</v>
      </c>
      <c r="H45" s="198" t="s">
        <v>835</v>
      </c>
      <c r="I45" s="198" t="s">
        <v>459</v>
      </c>
      <c r="J45" s="198" t="s">
        <v>2397</v>
      </c>
      <c r="K45" s="201" t="s">
        <v>280</v>
      </c>
      <c r="L45" s="275" t="s">
        <v>1146</v>
      </c>
      <c r="M45" s="198" t="s">
        <v>4436</v>
      </c>
    </row>
    <row r="46" spans="1:13" ht="51">
      <c r="A46" s="198" t="str">
        <f t="shared" si="0"/>
        <v>InstructionsA49</v>
      </c>
      <c r="B46" s="198" t="s">
        <v>976</v>
      </c>
      <c r="C46" s="198" t="s">
        <v>2431</v>
      </c>
      <c r="D46" s="198" t="s">
        <v>1932</v>
      </c>
      <c r="E46" s="200" t="s">
        <v>1065</v>
      </c>
      <c r="F46" s="200" t="s">
        <v>1448</v>
      </c>
      <c r="G46" s="198" t="s">
        <v>2386</v>
      </c>
      <c r="H46" s="198" t="s">
        <v>836</v>
      </c>
      <c r="I46" s="198" t="s">
        <v>460</v>
      </c>
      <c r="J46" s="198" t="s">
        <v>2597</v>
      </c>
      <c r="K46" s="276" t="s">
        <v>281</v>
      </c>
      <c r="L46" s="275" t="s">
        <v>1147</v>
      </c>
      <c r="M46" s="198" t="s">
        <v>4437</v>
      </c>
    </row>
    <row r="47" spans="1:13" ht="27">
      <c r="A47" s="198" t="str">
        <f t="shared" si="0"/>
        <v>InstructionsA50</v>
      </c>
      <c r="B47" s="198" t="s">
        <v>976</v>
      </c>
      <c r="C47" s="198" t="s">
        <v>2432</v>
      </c>
      <c r="D47" s="198" t="s">
        <v>1520</v>
      </c>
      <c r="E47" s="200" t="s">
        <v>1066</v>
      </c>
      <c r="F47" s="200" t="s">
        <v>1449</v>
      </c>
      <c r="G47" s="198" t="s">
        <v>2387</v>
      </c>
      <c r="H47" s="198" t="s">
        <v>837</v>
      </c>
      <c r="I47" s="198" t="s">
        <v>461</v>
      </c>
      <c r="J47" s="198" t="s">
        <v>2398</v>
      </c>
      <c r="K47" s="276" t="s">
        <v>282</v>
      </c>
      <c r="L47" s="275" t="s">
        <v>1148</v>
      </c>
      <c r="M47" s="198" t="s">
        <v>4438</v>
      </c>
    </row>
    <row r="48" spans="1:13" ht="108">
      <c r="A48" s="198" t="str">
        <f t="shared" si="0"/>
        <v>InstructionsA51</v>
      </c>
      <c r="B48" s="198" t="s">
        <v>976</v>
      </c>
      <c r="C48" s="198" t="s">
        <v>2433</v>
      </c>
      <c r="D48" s="198" t="s">
        <v>2368</v>
      </c>
      <c r="E48" s="200" t="s">
        <v>1067</v>
      </c>
      <c r="F48" s="200" t="s">
        <v>1450</v>
      </c>
      <c r="G48" s="198" t="s">
        <v>1204</v>
      </c>
      <c r="H48" s="198" t="s">
        <v>838</v>
      </c>
      <c r="I48" s="198" t="s">
        <v>462</v>
      </c>
      <c r="J48" s="198" t="s">
        <v>2598</v>
      </c>
      <c r="K48" s="276" t="s">
        <v>283</v>
      </c>
      <c r="L48" s="275" t="s">
        <v>1185</v>
      </c>
      <c r="M48" s="198" t="s">
        <v>4439</v>
      </c>
    </row>
    <row r="49" spans="1:256" ht="94.5">
      <c r="A49" s="263" t="s">
        <v>4835</v>
      </c>
      <c r="B49" s="263" t="s">
        <v>976</v>
      </c>
      <c r="C49" s="263" t="s">
        <v>2434</v>
      </c>
      <c r="D49" s="263" t="s">
        <v>4950</v>
      </c>
      <c r="E49" s="200" t="s">
        <v>4954</v>
      </c>
      <c r="F49" s="200" t="s">
        <v>4960</v>
      </c>
      <c r="G49" s="200" t="s">
        <v>4966</v>
      </c>
      <c r="H49" s="198" t="s">
        <v>4972</v>
      </c>
      <c r="I49" s="198" t="s">
        <v>4978</v>
      </c>
      <c r="J49" s="198" t="s">
        <v>4984</v>
      </c>
      <c r="K49" s="198" t="s">
        <v>4990</v>
      </c>
      <c r="L49" s="198" t="s">
        <v>4996</v>
      </c>
      <c r="M49" s="198" t="s">
        <v>5002</v>
      </c>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row>
    <row r="50" spans="1:256" ht="67.5">
      <c r="A50" s="198" t="str">
        <f>B50&amp;C50</f>
        <v>InstructionsA53</v>
      </c>
      <c r="B50" s="198" t="s">
        <v>976</v>
      </c>
      <c r="C50" s="198" t="s">
        <v>2435</v>
      </c>
      <c r="D50" s="198" t="s">
        <v>4846</v>
      </c>
      <c r="E50" s="200" t="s">
        <v>4857</v>
      </c>
      <c r="F50" s="200" t="s">
        <v>4858</v>
      </c>
      <c r="G50" s="198" t="s">
        <v>4859</v>
      </c>
      <c r="H50" s="198" t="s">
        <v>4860</v>
      </c>
      <c r="I50" s="198" t="s">
        <v>4861</v>
      </c>
      <c r="J50" s="198" t="s">
        <v>4862</v>
      </c>
      <c r="K50" s="280" t="s">
        <v>4863</v>
      </c>
      <c r="L50" s="275" t="s">
        <v>4864</v>
      </c>
      <c r="M50" s="262" t="s">
        <v>4865</v>
      </c>
    </row>
    <row r="51" spans="1:256" ht="191.25">
      <c r="A51" s="198" t="str">
        <f t="shared" si="0"/>
        <v>InstructionsA54</v>
      </c>
      <c r="B51" s="198" t="s">
        <v>976</v>
      </c>
      <c r="C51" s="198" t="s">
        <v>2436</v>
      </c>
      <c r="D51" s="198" t="s">
        <v>4953</v>
      </c>
      <c r="E51" s="200" t="s">
        <v>4955</v>
      </c>
      <c r="F51" s="200" t="s">
        <v>4961</v>
      </c>
      <c r="G51" s="198" t="s">
        <v>4967</v>
      </c>
      <c r="H51" s="198" t="s">
        <v>4973</v>
      </c>
      <c r="I51" s="198" t="s">
        <v>4979</v>
      </c>
      <c r="J51" s="198" t="s">
        <v>4985</v>
      </c>
      <c r="K51" s="280" t="s">
        <v>4991</v>
      </c>
      <c r="L51" s="275" t="s">
        <v>4997</v>
      </c>
      <c r="M51" s="262" t="s">
        <v>5003</v>
      </c>
    </row>
    <row r="52" spans="1:256" ht="94.5">
      <c r="A52" s="198" t="str">
        <f t="shared" si="0"/>
        <v>InstructionsA55</v>
      </c>
      <c r="B52" s="198" t="s">
        <v>976</v>
      </c>
      <c r="C52" s="198" t="s">
        <v>2437</v>
      </c>
      <c r="D52" s="198" t="s">
        <v>4847</v>
      </c>
      <c r="E52" s="200" t="s">
        <v>4869</v>
      </c>
      <c r="F52" s="200" t="s">
        <v>4870</v>
      </c>
      <c r="G52" s="198" t="s">
        <v>4871</v>
      </c>
      <c r="H52" s="282" t="s">
        <v>4872</v>
      </c>
      <c r="I52" s="198" t="s">
        <v>4873</v>
      </c>
      <c r="J52" s="198" t="s">
        <v>4874</v>
      </c>
      <c r="K52" s="201" t="s">
        <v>4868</v>
      </c>
      <c r="L52" s="275" t="s">
        <v>4867</v>
      </c>
      <c r="M52" s="262" t="s">
        <v>4866</v>
      </c>
    </row>
    <row r="53" spans="1:256" ht="108">
      <c r="A53" s="198" t="str">
        <f t="shared" si="0"/>
        <v>InstructionsA56</v>
      </c>
      <c r="B53" s="198" t="s">
        <v>976</v>
      </c>
      <c r="C53" s="198" t="s">
        <v>2438</v>
      </c>
      <c r="D53" s="198" t="s">
        <v>4848</v>
      </c>
      <c r="E53" s="284" t="s">
        <v>4875</v>
      </c>
      <c r="F53" s="200" t="s">
        <v>4876</v>
      </c>
      <c r="G53" s="198" t="s">
        <v>4877</v>
      </c>
      <c r="H53" s="198" t="s">
        <v>4878</v>
      </c>
      <c r="I53" s="198" t="s">
        <v>4879</v>
      </c>
      <c r="J53" s="198" t="s">
        <v>4880</v>
      </c>
      <c r="K53" s="201" t="s">
        <v>4881</v>
      </c>
      <c r="L53" s="275" t="s">
        <v>4882</v>
      </c>
      <c r="M53" s="262" t="s">
        <v>4883</v>
      </c>
    </row>
    <row r="54" spans="1:256" ht="148.5">
      <c r="A54" s="198" t="str">
        <f>B54&amp;C54</f>
        <v>InstructionsA57</v>
      </c>
      <c r="B54" s="198" t="s">
        <v>976</v>
      </c>
      <c r="C54" s="198" t="s">
        <v>819</v>
      </c>
      <c r="D54" s="198" t="s">
        <v>4849</v>
      </c>
      <c r="E54" s="200" t="s">
        <v>4884</v>
      </c>
      <c r="F54" s="200" t="s">
        <v>4885</v>
      </c>
      <c r="G54" s="198" t="s">
        <v>4886</v>
      </c>
      <c r="H54" s="198" t="s">
        <v>4887</v>
      </c>
      <c r="I54" s="198" t="s">
        <v>4888</v>
      </c>
      <c r="J54" s="198" t="s">
        <v>4889</v>
      </c>
      <c r="K54" s="201" t="s">
        <v>4890</v>
      </c>
      <c r="L54" s="275" t="s">
        <v>4891</v>
      </c>
      <c r="M54" s="262" t="s">
        <v>4892</v>
      </c>
    </row>
    <row r="55" spans="1:256" ht="94.5">
      <c r="A55" s="198" t="str">
        <f>B55&amp;C55</f>
        <v>InstructionsA58</v>
      </c>
      <c r="B55" s="198" t="s">
        <v>976</v>
      </c>
      <c r="C55" s="198" t="s">
        <v>2439</v>
      </c>
      <c r="D55" s="198" t="s">
        <v>4850</v>
      </c>
      <c r="E55" s="200" t="s">
        <v>4893</v>
      </c>
      <c r="F55" s="200" t="s">
        <v>4894</v>
      </c>
      <c r="G55" s="198" t="s">
        <v>4895</v>
      </c>
      <c r="H55" s="198" t="s">
        <v>4896</v>
      </c>
      <c r="I55" s="198" t="s">
        <v>4897</v>
      </c>
      <c r="J55" s="198" t="s">
        <v>4898</v>
      </c>
      <c r="K55" s="201" t="s">
        <v>4899</v>
      </c>
      <c r="L55" s="275" t="s">
        <v>4900</v>
      </c>
      <c r="M55" s="262" t="s">
        <v>4901</v>
      </c>
    </row>
    <row r="56" spans="1:256" ht="61.9">
      <c r="A56" s="198" t="str">
        <f t="shared" si="0"/>
        <v>InstructionsA59</v>
      </c>
      <c r="B56" s="198" t="s">
        <v>976</v>
      </c>
      <c r="C56" s="198" t="s">
        <v>2440</v>
      </c>
      <c r="D56" s="199" t="s">
        <v>4851</v>
      </c>
      <c r="E56" s="199" t="s">
        <v>4933</v>
      </c>
      <c r="F56" s="213" t="s">
        <v>4902</v>
      </c>
      <c r="G56" s="199" t="s">
        <v>4903</v>
      </c>
      <c r="H56" s="199" t="s">
        <v>4904</v>
      </c>
      <c r="I56" s="199" t="s">
        <v>4905</v>
      </c>
      <c r="J56" s="199" t="s">
        <v>4906</v>
      </c>
      <c r="K56" s="199" t="s">
        <v>4907</v>
      </c>
      <c r="L56" s="199" t="s">
        <v>4908</v>
      </c>
      <c r="M56" s="261" t="s">
        <v>4909</v>
      </c>
    </row>
    <row r="57" spans="1:256" ht="61.9">
      <c r="A57" s="198" t="str">
        <f t="shared" si="0"/>
        <v>InstructionsA60</v>
      </c>
      <c r="B57" s="198" t="s">
        <v>976</v>
      </c>
      <c r="C57" s="198" t="s">
        <v>2441</v>
      </c>
      <c r="D57" s="199" t="s">
        <v>4852</v>
      </c>
      <c r="E57" s="199" t="s">
        <v>4934</v>
      </c>
      <c r="F57" s="213" t="s">
        <v>4910</v>
      </c>
      <c r="G57" s="199" t="s">
        <v>4911</v>
      </c>
      <c r="H57" s="199" t="s">
        <v>4912</v>
      </c>
      <c r="I57" s="199" t="s">
        <v>4913</v>
      </c>
      <c r="J57" s="199" t="s">
        <v>4914</v>
      </c>
      <c r="K57" s="199" t="s">
        <v>4915</v>
      </c>
      <c r="L57" s="199" t="s">
        <v>4916</v>
      </c>
      <c r="M57" s="261" t="s">
        <v>4917</v>
      </c>
    </row>
    <row r="58" spans="1:256" ht="61.9">
      <c r="A58" s="198" t="str">
        <f t="shared" si="0"/>
        <v>InstructionsA61</v>
      </c>
      <c r="B58" s="198" t="s">
        <v>976</v>
      </c>
      <c r="C58" s="198" t="s">
        <v>2442</v>
      </c>
      <c r="D58" s="199" t="s">
        <v>4853</v>
      </c>
      <c r="E58" s="199" t="s">
        <v>4935</v>
      </c>
      <c r="F58" s="213" t="s">
        <v>4918</v>
      </c>
      <c r="G58" s="199" t="s">
        <v>4919</v>
      </c>
      <c r="H58" s="199" t="s">
        <v>4920</v>
      </c>
      <c r="I58" s="199" t="s">
        <v>4921</v>
      </c>
      <c r="J58" s="199" t="s">
        <v>4922</v>
      </c>
      <c r="K58" s="199" t="s">
        <v>4923</v>
      </c>
      <c r="L58" s="199" t="s">
        <v>4924</v>
      </c>
      <c r="M58" s="261" t="s">
        <v>4925</v>
      </c>
    </row>
    <row r="59" spans="1:256" ht="409.5">
      <c r="A59" s="198" t="str">
        <f t="shared" si="0"/>
        <v>InstructionsA62</v>
      </c>
      <c r="B59" s="198" t="s">
        <v>976</v>
      </c>
      <c r="C59" s="198" t="s">
        <v>2443</v>
      </c>
      <c r="D59" s="198" t="s">
        <v>4854</v>
      </c>
      <c r="E59" s="200" t="s">
        <v>4936</v>
      </c>
      <c r="F59" s="200" t="s">
        <v>4937</v>
      </c>
      <c r="G59" s="275" t="s">
        <v>4926</v>
      </c>
      <c r="H59" s="198" t="s">
        <v>4927</v>
      </c>
      <c r="I59" s="198" t="s">
        <v>4928</v>
      </c>
      <c r="J59" s="198" t="s">
        <v>4929</v>
      </c>
      <c r="K59" s="201" t="s">
        <v>4930</v>
      </c>
      <c r="L59" s="275" t="s">
        <v>4931</v>
      </c>
      <c r="M59" s="262" t="s">
        <v>4932</v>
      </c>
    </row>
    <row r="60" spans="1:256" ht="108">
      <c r="A60" s="198" t="str">
        <f t="shared" si="0"/>
        <v>InstructionsA63</v>
      </c>
      <c r="B60" s="198" t="s">
        <v>976</v>
      </c>
      <c r="C60" s="198" t="s">
        <v>2444</v>
      </c>
      <c r="D60" s="198" t="s">
        <v>4855</v>
      </c>
      <c r="E60" s="200" t="s">
        <v>4938</v>
      </c>
      <c r="F60" s="200" t="s">
        <v>4939</v>
      </c>
      <c r="G60" s="198" t="s">
        <v>4940</v>
      </c>
      <c r="H60" s="198" t="s">
        <v>4941</v>
      </c>
      <c r="I60" s="198" t="s">
        <v>4942</v>
      </c>
      <c r="J60" s="198" t="s">
        <v>4943</v>
      </c>
      <c r="K60" s="201" t="s">
        <v>4944</v>
      </c>
      <c r="L60" s="275" t="s">
        <v>4945</v>
      </c>
      <c r="M60" s="262" t="s">
        <v>4946</v>
      </c>
    </row>
    <row r="61" spans="1:256" ht="202.5">
      <c r="A61" s="198" t="str">
        <f t="shared" si="0"/>
        <v>InstructionsA64</v>
      </c>
      <c r="B61" s="198" t="s">
        <v>976</v>
      </c>
      <c r="C61" s="198" t="s">
        <v>2445</v>
      </c>
      <c r="D61" s="198" t="s">
        <v>4757</v>
      </c>
      <c r="E61" s="200" t="s">
        <v>4806</v>
      </c>
      <c r="F61" s="200" t="s">
        <v>4807</v>
      </c>
      <c r="G61" s="198" t="s">
        <v>4808</v>
      </c>
      <c r="H61" s="198" t="s">
        <v>4809</v>
      </c>
      <c r="I61" s="198" t="s">
        <v>4810</v>
      </c>
      <c r="J61" s="198" t="s">
        <v>4811</v>
      </c>
      <c r="K61" s="201" t="s">
        <v>4812</v>
      </c>
      <c r="L61" s="275" t="s">
        <v>4813</v>
      </c>
      <c r="M61" s="262" t="s">
        <v>4814</v>
      </c>
    </row>
    <row r="62" spans="1:256" ht="229.5">
      <c r="A62" s="198" t="str">
        <f t="shared" si="0"/>
        <v>InstructionsA65</v>
      </c>
      <c r="B62" s="198" t="s">
        <v>976</v>
      </c>
      <c r="C62" s="198" t="s">
        <v>1214</v>
      </c>
      <c r="D62" s="198" t="s">
        <v>4758</v>
      </c>
      <c r="E62" s="200" t="s">
        <v>4815</v>
      </c>
      <c r="F62" s="200" t="s">
        <v>4816</v>
      </c>
      <c r="G62" s="198" t="s">
        <v>4817</v>
      </c>
      <c r="H62" s="198" t="s">
        <v>4818</v>
      </c>
      <c r="I62" s="198" t="s">
        <v>4819</v>
      </c>
      <c r="J62" s="198" t="s">
        <v>4820</v>
      </c>
      <c r="K62" s="201" t="s">
        <v>4821</v>
      </c>
      <c r="L62" s="275" t="s">
        <v>4822</v>
      </c>
      <c r="M62" s="262" t="s">
        <v>4823</v>
      </c>
    </row>
    <row r="63" spans="1:256" ht="108">
      <c r="A63" s="198" t="str">
        <f>B63&amp;C63</f>
        <v>InstructionsA66</v>
      </c>
      <c r="B63" s="198" t="s">
        <v>976</v>
      </c>
      <c r="C63" s="198" t="s">
        <v>1215</v>
      </c>
      <c r="D63" s="198" t="s">
        <v>1216</v>
      </c>
      <c r="E63" s="200" t="s">
        <v>1068</v>
      </c>
      <c r="F63" s="200" t="s">
        <v>513</v>
      </c>
      <c r="G63" s="198" t="s">
        <v>657</v>
      </c>
      <c r="H63" s="198" t="s">
        <v>839</v>
      </c>
      <c r="I63" s="198" t="s">
        <v>101</v>
      </c>
      <c r="J63" s="198" t="s">
        <v>2599</v>
      </c>
      <c r="K63" s="201" t="s">
        <v>284</v>
      </c>
      <c r="L63" s="275" t="s">
        <v>19</v>
      </c>
      <c r="M63" s="198" t="s">
        <v>4440</v>
      </c>
    </row>
    <row r="64" spans="1:256" ht="54">
      <c r="A64" s="198" t="str">
        <f t="shared" si="0"/>
        <v>InstructionsA67</v>
      </c>
      <c r="B64" s="198" t="s">
        <v>976</v>
      </c>
      <c r="C64" s="198" t="s">
        <v>1218</v>
      </c>
      <c r="D64" s="198" t="s">
        <v>1217</v>
      </c>
      <c r="E64" s="200" t="s">
        <v>4856</v>
      </c>
      <c r="F64" s="200" t="s">
        <v>840</v>
      </c>
      <c r="G64" s="198" t="s">
        <v>1219</v>
      </c>
      <c r="H64" s="198" t="s">
        <v>579</v>
      </c>
      <c r="I64" s="198" t="s">
        <v>102</v>
      </c>
      <c r="J64" s="198" t="s">
        <v>1220</v>
      </c>
      <c r="K64" s="201" t="s">
        <v>285</v>
      </c>
      <c r="L64" s="275" t="s">
        <v>1221</v>
      </c>
      <c r="M64" s="198" t="s">
        <v>4441</v>
      </c>
    </row>
    <row r="65" spans="1:13" ht="229.5">
      <c r="A65" s="198" t="str">
        <f>B65&amp;C65</f>
        <v>InstructionsA69</v>
      </c>
      <c r="B65" s="198" t="s">
        <v>976</v>
      </c>
      <c r="C65" s="198" t="s">
        <v>1222</v>
      </c>
      <c r="D65" s="198" t="s">
        <v>1230</v>
      </c>
      <c r="E65" s="200" t="s">
        <v>1069</v>
      </c>
      <c r="F65" s="200" t="s">
        <v>841</v>
      </c>
      <c r="G65" s="198" t="s">
        <v>658</v>
      </c>
      <c r="H65" s="200" t="s">
        <v>2776</v>
      </c>
      <c r="I65" s="198" t="s">
        <v>103</v>
      </c>
      <c r="J65" s="198" t="s">
        <v>2634</v>
      </c>
      <c r="K65" s="201" t="s">
        <v>286</v>
      </c>
      <c r="L65" s="275" t="s">
        <v>221</v>
      </c>
      <c r="M65" s="198" t="s">
        <v>4442</v>
      </c>
    </row>
    <row r="66" spans="1:13" ht="54">
      <c r="A66" s="198" t="str">
        <f t="shared" si="0"/>
        <v>InstructionsA71</v>
      </c>
      <c r="B66" s="198" t="s">
        <v>976</v>
      </c>
      <c r="C66" s="198" t="s">
        <v>1223</v>
      </c>
      <c r="D66" s="198" t="s">
        <v>1798</v>
      </c>
      <c r="E66" s="198" t="s">
        <v>2388</v>
      </c>
      <c r="F66" s="200" t="s">
        <v>2389</v>
      </c>
      <c r="G66" s="198" t="s">
        <v>1940</v>
      </c>
      <c r="H66" s="200" t="s">
        <v>580</v>
      </c>
      <c r="I66" s="198" t="s">
        <v>2390</v>
      </c>
      <c r="J66" s="198" t="s">
        <v>2391</v>
      </c>
      <c r="K66" s="201"/>
      <c r="L66" s="275" t="s">
        <v>2489</v>
      </c>
      <c r="M66" s="198" t="s">
        <v>4443</v>
      </c>
    </row>
    <row r="67" spans="1:13" ht="405">
      <c r="A67" s="198" t="str">
        <f t="shared" si="0"/>
        <v>InstructionsA72</v>
      </c>
      <c r="B67" s="198" t="s">
        <v>976</v>
      </c>
      <c r="C67" s="198" t="s">
        <v>1224</v>
      </c>
      <c r="D67" s="198" t="s">
        <v>1799</v>
      </c>
      <c r="E67" s="198" t="s">
        <v>1070</v>
      </c>
      <c r="F67" s="200" t="s">
        <v>2392</v>
      </c>
      <c r="G67" s="198" t="s">
        <v>1200</v>
      </c>
      <c r="H67" s="200" t="s">
        <v>194</v>
      </c>
      <c r="I67" s="198" t="s">
        <v>104</v>
      </c>
      <c r="J67" s="198" t="s">
        <v>2635</v>
      </c>
      <c r="K67" s="201" t="s">
        <v>287</v>
      </c>
      <c r="L67" s="275" t="s">
        <v>1205</v>
      </c>
      <c r="M67" s="198" t="s">
        <v>4444</v>
      </c>
    </row>
    <row r="68" spans="1:13" ht="202.5">
      <c r="A68" s="198" t="str">
        <f t="shared" si="0"/>
        <v>InstructionsA73</v>
      </c>
      <c r="B68" s="198" t="s">
        <v>976</v>
      </c>
      <c r="C68" s="198" t="s">
        <v>1225</v>
      </c>
      <c r="D68" s="198" t="s">
        <v>1822</v>
      </c>
      <c r="E68" s="198" t="s">
        <v>1071</v>
      </c>
      <c r="F68" s="200" t="s">
        <v>1480</v>
      </c>
      <c r="G68" s="198" t="s">
        <v>1481</v>
      </c>
      <c r="H68" s="200" t="s">
        <v>581</v>
      </c>
      <c r="I68" s="198" t="s">
        <v>105</v>
      </c>
      <c r="J68" s="198" t="s">
        <v>2636</v>
      </c>
      <c r="K68" s="201" t="s">
        <v>1703</v>
      </c>
      <c r="L68" s="275" t="s">
        <v>2490</v>
      </c>
      <c r="M68" s="198" t="s">
        <v>4445</v>
      </c>
    </row>
    <row r="69" spans="1:13" ht="189">
      <c r="A69" s="198" t="str">
        <f t="shared" si="0"/>
        <v>InstructionsA74</v>
      </c>
      <c r="B69" s="198" t="s">
        <v>976</v>
      </c>
      <c r="C69" s="198" t="s">
        <v>1226</v>
      </c>
      <c r="D69" s="198" t="s">
        <v>1823</v>
      </c>
      <c r="E69" s="198" t="s">
        <v>1072</v>
      </c>
      <c r="F69" s="200" t="s">
        <v>1482</v>
      </c>
      <c r="G69" s="198" t="s">
        <v>1483</v>
      </c>
      <c r="H69" s="200" t="s">
        <v>195</v>
      </c>
      <c r="I69" s="198" t="s">
        <v>106</v>
      </c>
      <c r="J69" s="198" t="s">
        <v>1484</v>
      </c>
      <c r="K69" s="201" t="s">
        <v>288</v>
      </c>
      <c r="L69" s="275" t="s">
        <v>2491</v>
      </c>
      <c r="M69" s="198" t="s">
        <v>4446</v>
      </c>
    </row>
    <row r="70" spans="1:13" ht="409.5">
      <c r="A70" s="198" t="str">
        <f t="shared" si="0"/>
        <v>InstructionsA75</v>
      </c>
      <c r="B70" s="198" t="s">
        <v>976</v>
      </c>
      <c r="C70" s="198" t="s">
        <v>1227</v>
      </c>
      <c r="D70" s="198" t="s">
        <v>1839</v>
      </c>
      <c r="E70" s="198" t="s">
        <v>1073</v>
      </c>
      <c r="F70" s="200" t="s">
        <v>1889</v>
      </c>
      <c r="G70" s="198" t="s">
        <v>1840</v>
      </c>
      <c r="H70" s="200" t="s">
        <v>196</v>
      </c>
      <c r="I70" s="198" t="s">
        <v>107</v>
      </c>
      <c r="J70" s="198" t="s">
        <v>2471</v>
      </c>
      <c r="K70" s="201" t="s">
        <v>1888</v>
      </c>
      <c r="L70" s="275" t="s">
        <v>2393</v>
      </c>
      <c r="M70" s="198" t="s">
        <v>4447</v>
      </c>
    </row>
    <row r="71" spans="1:13" ht="135">
      <c r="A71" s="198" t="str">
        <f t="shared" si="0"/>
        <v>InstructionsA76</v>
      </c>
      <c r="B71" s="198" t="s">
        <v>976</v>
      </c>
      <c r="C71" s="198" t="s">
        <v>1228</v>
      </c>
      <c r="D71" s="198" t="s">
        <v>1824</v>
      </c>
      <c r="E71" s="198" t="s">
        <v>1074</v>
      </c>
      <c r="F71" s="200" t="s">
        <v>1890</v>
      </c>
      <c r="G71" s="198" t="s">
        <v>1485</v>
      </c>
      <c r="H71" s="200" t="s">
        <v>197</v>
      </c>
      <c r="I71" s="198" t="s">
        <v>108</v>
      </c>
      <c r="J71" s="198" t="s">
        <v>2637</v>
      </c>
      <c r="K71" s="201" t="s">
        <v>2313</v>
      </c>
      <c r="L71" s="275" t="s">
        <v>2492</v>
      </c>
      <c r="M71" s="198" t="s">
        <v>4448</v>
      </c>
    </row>
    <row r="72" spans="1:13" ht="54">
      <c r="A72" s="198" t="str">
        <f t="shared" si="0"/>
        <v>InstructionsA77</v>
      </c>
      <c r="B72" s="198" t="s">
        <v>976</v>
      </c>
      <c r="C72" s="198" t="s">
        <v>1229</v>
      </c>
      <c r="D72" s="198" t="s">
        <v>1825</v>
      </c>
      <c r="E72" s="198" t="s">
        <v>1486</v>
      </c>
      <c r="F72" s="200" t="s">
        <v>1487</v>
      </c>
      <c r="G72" s="198" t="s">
        <v>1488</v>
      </c>
      <c r="H72" s="200" t="s">
        <v>198</v>
      </c>
      <c r="I72" s="198" t="s">
        <v>109</v>
      </c>
      <c r="J72" s="198" t="s">
        <v>1971</v>
      </c>
      <c r="K72" s="201" t="s">
        <v>2314</v>
      </c>
      <c r="L72" s="275" t="s">
        <v>2493</v>
      </c>
      <c r="M72" s="198" t="s">
        <v>4449</v>
      </c>
    </row>
    <row r="73" spans="1:13">
      <c r="A73" s="198" t="str">
        <f t="shared" si="0"/>
        <v>DefinitionsB2</v>
      </c>
      <c r="B73" s="198" t="s">
        <v>1841</v>
      </c>
      <c r="C73" s="198" t="s">
        <v>1891</v>
      </c>
      <c r="D73" s="198" t="s">
        <v>1972</v>
      </c>
      <c r="E73" s="198" t="s">
        <v>1533</v>
      </c>
      <c r="F73" s="200" t="s">
        <v>2024</v>
      </c>
      <c r="G73" s="198" t="s">
        <v>1538</v>
      </c>
      <c r="H73" s="200" t="s">
        <v>1972</v>
      </c>
      <c r="I73" s="198" t="s">
        <v>110</v>
      </c>
      <c r="J73" s="198" t="s">
        <v>1973</v>
      </c>
      <c r="K73" s="201" t="s">
        <v>2315</v>
      </c>
      <c r="L73" s="275" t="s">
        <v>1149</v>
      </c>
      <c r="M73" s="198" t="s">
        <v>4450</v>
      </c>
    </row>
    <row r="74" spans="1:13">
      <c r="A74" s="198" t="str">
        <f>B74&amp;C74</f>
        <v>DefinitionsB3</v>
      </c>
      <c r="B74" s="198" t="s">
        <v>1841</v>
      </c>
      <c r="C74" s="198" t="s">
        <v>1842</v>
      </c>
      <c r="D74" s="198" t="s">
        <v>1902</v>
      </c>
      <c r="E74" s="200" t="s">
        <v>1075</v>
      </c>
      <c r="F74" s="200" t="s">
        <v>1902</v>
      </c>
      <c r="G74" s="198" t="s">
        <v>1902</v>
      </c>
      <c r="H74" s="200" t="s">
        <v>1902</v>
      </c>
      <c r="I74" s="198" t="s">
        <v>1902</v>
      </c>
      <c r="J74" s="198" t="s">
        <v>1902</v>
      </c>
      <c r="K74" s="201" t="s">
        <v>1902</v>
      </c>
      <c r="L74" s="275" t="s">
        <v>1902</v>
      </c>
      <c r="M74" s="198" t="s">
        <v>4451</v>
      </c>
    </row>
    <row r="75" spans="1:13">
      <c r="A75" s="198" t="str">
        <f t="shared" si="0"/>
        <v>DefinitionsB4</v>
      </c>
      <c r="B75" s="198" t="s">
        <v>1841</v>
      </c>
      <c r="C75" s="198" t="s">
        <v>1843</v>
      </c>
      <c r="D75" s="198" t="s">
        <v>1904</v>
      </c>
      <c r="E75" s="200" t="s">
        <v>1076</v>
      </c>
      <c r="F75" s="200" t="s">
        <v>842</v>
      </c>
      <c r="G75" s="198" t="s">
        <v>659</v>
      </c>
      <c r="H75" s="200" t="s">
        <v>184</v>
      </c>
      <c r="I75" s="198" t="s">
        <v>111</v>
      </c>
      <c r="J75" s="198" t="s">
        <v>2600</v>
      </c>
      <c r="K75" s="201" t="s">
        <v>289</v>
      </c>
      <c r="L75" s="275" t="s">
        <v>222</v>
      </c>
      <c r="M75" s="198" t="s">
        <v>4452</v>
      </c>
    </row>
    <row r="76" spans="1:13" ht="27">
      <c r="A76" s="198" t="str">
        <f t="shared" si="0"/>
        <v>DefinitionsB5</v>
      </c>
      <c r="B76" s="198" t="s">
        <v>1841</v>
      </c>
      <c r="C76" s="198" t="s">
        <v>1844</v>
      </c>
      <c r="D76" s="198" t="s">
        <v>1906</v>
      </c>
      <c r="E76" s="200" t="s">
        <v>1077</v>
      </c>
      <c r="F76" s="200" t="s">
        <v>1974</v>
      </c>
      <c r="G76" s="198" t="s">
        <v>1201</v>
      </c>
      <c r="H76" s="198" t="s">
        <v>582</v>
      </c>
      <c r="I76" s="198" t="s">
        <v>112</v>
      </c>
      <c r="J76" s="198" t="s">
        <v>144</v>
      </c>
      <c r="K76" s="201" t="s">
        <v>2316</v>
      </c>
      <c r="L76" s="275" t="s">
        <v>1150</v>
      </c>
      <c r="M76" s="198" t="s">
        <v>4453</v>
      </c>
    </row>
    <row r="77" spans="1:13" ht="27">
      <c r="A77" s="198" t="str">
        <f t="shared" si="0"/>
        <v>DefinitionsB6</v>
      </c>
      <c r="B77" s="198" t="s">
        <v>1841</v>
      </c>
      <c r="C77" s="198" t="s">
        <v>1845</v>
      </c>
      <c r="D77" s="198" t="s">
        <v>1907</v>
      </c>
      <c r="E77" s="200" t="s">
        <v>1078</v>
      </c>
      <c r="F77" s="200" t="s">
        <v>2039</v>
      </c>
      <c r="G77" s="198" t="s">
        <v>1202</v>
      </c>
      <c r="H77" s="200" t="s">
        <v>583</v>
      </c>
      <c r="I77" s="198" t="s">
        <v>113</v>
      </c>
      <c r="J77" s="198" t="s">
        <v>145</v>
      </c>
      <c r="K77" s="201" t="s">
        <v>2317</v>
      </c>
      <c r="L77" s="275" t="s">
        <v>1151</v>
      </c>
      <c r="M77" s="198" t="s">
        <v>4454</v>
      </c>
    </row>
    <row r="78" spans="1:13" ht="27">
      <c r="A78" s="198" t="str">
        <f t="shared" si="0"/>
        <v>DefinitionsB7</v>
      </c>
      <c r="B78" s="198" t="s">
        <v>1841</v>
      </c>
      <c r="C78" s="198" t="s">
        <v>1846</v>
      </c>
      <c r="D78" s="198" t="s">
        <v>1909</v>
      </c>
      <c r="E78" s="200" t="s">
        <v>1079</v>
      </c>
      <c r="F78" s="200" t="s">
        <v>843</v>
      </c>
      <c r="G78" s="198" t="s">
        <v>660</v>
      </c>
      <c r="H78" s="200" t="s">
        <v>584</v>
      </c>
      <c r="I78" s="198" t="s">
        <v>114</v>
      </c>
      <c r="J78" s="198" t="s">
        <v>146</v>
      </c>
      <c r="K78" s="201" t="s">
        <v>290</v>
      </c>
      <c r="L78" s="275" t="s">
        <v>223</v>
      </c>
      <c r="M78" s="198" t="s">
        <v>4455</v>
      </c>
    </row>
    <row r="79" spans="1:13" ht="25.5">
      <c r="A79" s="198" t="str">
        <f t="shared" si="0"/>
        <v>DefinitionsB8</v>
      </c>
      <c r="B79" s="198" t="s">
        <v>1841</v>
      </c>
      <c r="C79" s="198" t="s">
        <v>1847</v>
      </c>
      <c r="D79" s="198" t="s">
        <v>1525</v>
      </c>
      <c r="E79" s="200" t="s">
        <v>1080</v>
      </c>
      <c r="F79" s="200" t="s">
        <v>2040</v>
      </c>
      <c r="G79" s="198" t="s">
        <v>1203</v>
      </c>
      <c r="H79" s="198" t="s">
        <v>1975</v>
      </c>
      <c r="I79" s="198" t="s">
        <v>115</v>
      </c>
      <c r="J79" s="198" t="s">
        <v>2475</v>
      </c>
      <c r="K79" s="201" t="s">
        <v>2318</v>
      </c>
      <c r="L79" s="275" t="s">
        <v>1152</v>
      </c>
      <c r="M79" s="198" t="s">
        <v>4456</v>
      </c>
    </row>
    <row r="80" spans="1:13">
      <c r="A80" s="198" t="str">
        <f>B80&amp;C80</f>
        <v>DefinitionsB9</v>
      </c>
      <c r="B80" s="198" t="s">
        <v>1841</v>
      </c>
      <c r="C80" s="198" t="s">
        <v>1848</v>
      </c>
      <c r="D80" s="198" t="s">
        <v>1911</v>
      </c>
      <c r="E80" s="200" t="s">
        <v>1081</v>
      </c>
      <c r="F80" s="200" t="s">
        <v>844</v>
      </c>
      <c r="G80" s="198" t="s">
        <v>661</v>
      </c>
      <c r="H80" s="198" t="s">
        <v>585</v>
      </c>
      <c r="I80" s="198" t="s">
        <v>116</v>
      </c>
      <c r="J80" s="198" t="s">
        <v>2601</v>
      </c>
      <c r="K80" s="201" t="s">
        <v>291</v>
      </c>
      <c r="L80" s="275" t="s">
        <v>224</v>
      </c>
      <c r="M80" s="198" t="s">
        <v>4457</v>
      </c>
    </row>
    <row r="81" spans="1:13">
      <c r="A81" s="198" t="str">
        <f t="shared" ref="A81:A168" si="1">B81&amp;C81</f>
        <v>DefinitionsB10</v>
      </c>
      <c r="B81" s="198" t="s">
        <v>1841</v>
      </c>
      <c r="C81" s="198" t="s">
        <v>1849</v>
      </c>
      <c r="D81" s="198" t="s">
        <v>1913</v>
      </c>
      <c r="E81" s="200" t="s">
        <v>1082</v>
      </c>
      <c r="F81" s="200" t="s">
        <v>845</v>
      </c>
      <c r="G81" s="198" t="s">
        <v>1976</v>
      </c>
      <c r="H81" s="198" t="s">
        <v>1977</v>
      </c>
      <c r="I81" s="198" t="s">
        <v>117</v>
      </c>
      <c r="J81" s="198" t="s">
        <v>147</v>
      </c>
      <c r="K81" s="201" t="s">
        <v>292</v>
      </c>
      <c r="L81" s="275" t="s">
        <v>1153</v>
      </c>
      <c r="M81" s="198" t="s">
        <v>4458</v>
      </c>
    </row>
    <row r="82" spans="1:13" ht="38.25">
      <c r="A82" s="198" t="str">
        <f t="shared" si="1"/>
        <v>DefinitionsB11</v>
      </c>
      <c r="B82" s="198" t="s">
        <v>1841</v>
      </c>
      <c r="C82" s="198" t="s">
        <v>1850</v>
      </c>
      <c r="D82" s="198" t="s">
        <v>1537</v>
      </c>
      <c r="E82" s="198" t="s">
        <v>1083</v>
      </c>
      <c r="F82" s="200" t="s">
        <v>846</v>
      </c>
      <c r="G82" s="198" t="s">
        <v>1537</v>
      </c>
      <c r="H82" s="198" t="s">
        <v>1537</v>
      </c>
      <c r="I82" s="198" t="s">
        <v>1537</v>
      </c>
      <c r="J82" s="198" t="s">
        <v>1537</v>
      </c>
      <c r="K82" s="201" t="s">
        <v>1537</v>
      </c>
      <c r="L82" s="275" t="s">
        <v>1537</v>
      </c>
      <c r="M82" s="198" t="s">
        <v>4459</v>
      </c>
    </row>
    <row r="83" spans="1:13">
      <c r="A83" s="198" t="str">
        <f t="shared" si="1"/>
        <v>DefinitionsB12</v>
      </c>
      <c r="B83" s="198" t="s">
        <v>1841</v>
      </c>
      <c r="C83" s="198" t="s">
        <v>1851</v>
      </c>
      <c r="D83" s="198" t="s">
        <v>1526</v>
      </c>
      <c r="E83" s="198" t="s">
        <v>1084</v>
      </c>
      <c r="F83" s="200" t="s">
        <v>1978</v>
      </c>
      <c r="G83" s="198" t="s">
        <v>1979</v>
      </c>
      <c r="H83" s="198" t="s">
        <v>1980</v>
      </c>
      <c r="I83" s="198" t="s">
        <v>1980</v>
      </c>
      <c r="J83" s="198" t="s">
        <v>2602</v>
      </c>
      <c r="K83" s="201" t="s">
        <v>1526</v>
      </c>
      <c r="L83" s="275" t="s">
        <v>1980</v>
      </c>
      <c r="M83" s="198" t="s">
        <v>4460</v>
      </c>
    </row>
    <row r="84" spans="1:13" ht="25.5">
      <c r="A84" s="198" t="str">
        <f t="shared" si="1"/>
        <v>DefinitionsB13</v>
      </c>
      <c r="B84" s="198" t="s">
        <v>1841</v>
      </c>
      <c r="C84" s="198" t="s">
        <v>1852</v>
      </c>
      <c r="D84" s="198" t="s">
        <v>1915</v>
      </c>
      <c r="E84" s="198" t="s">
        <v>1085</v>
      </c>
      <c r="F84" s="200" t="s">
        <v>2041</v>
      </c>
      <c r="G84" s="198" t="s">
        <v>1527</v>
      </c>
      <c r="H84" s="198" t="s">
        <v>1981</v>
      </c>
      <c r="I84" s="198" t="s">
        <v>1982</v>
      </c>
      <c r="J84" s="198" t="s">
        <v>2603</v>
      </c>
      <c r="K84" s="201" t="s">
        <v>293</v>
      </c>
      <c r="L84" s="275" t="s">
        <v>1154</v>
      </c>
      <c r="M84" s="198" t="s">
        <v>4461</v>
      </c>
    </row>
    <row r="85" spans="1:13">
      <c r="A85" s="198" t="str">
        <f t="shared" si="1"/>
        <v>DefinitionsB14</v>
      </c>
      <c r="B85" s="198" t="s">
        <v>1841</v>
      </c>
      <c r="C85" s="198" t="s">
        <v>1853</v>
      </c>
      <c r="D85" s="198" t="s">
        <v>1521</v>
      </c>
      <c r="E85" s="198" t="s">
        <v>1983</v>
      </c>
      <c r="F85" s="200" t="s">
        <v>1521</v>
      </c>
      <c r="G85" s="198" t="s">
        <v>1521</v>
      </c>
      <c r="H85" s="198" t="s">
        <v>1521</v>
      </c>
      <c r="I85" s="198" t="s">
        <v>1521</v>
      </c>
      <c r="J85" s="198" t="s">
        <v>1521</v>
      </c>
      <c r="K85" s="201" t="s">
        <v>1521</v>
      </c>
      <c r="L85" s="275" t="s">
        <v>1521</v>
      </c>
      <c r="M85" s="198" t="s">
        <v>4462</v>
      </c>
    </row>
    <row r="86" spans="1:13">
      <c r="A86" s="198" t="str">
        <f t="shared" si="1"/>
        <v>DefinitionsB15</v>
      </c>
      <c r="B86" s="198" t="s">
        <v>1841</v>
      </c>
      <c r="C86" s="198" t="s">
        <v>1854</v>
      </c>
      <c r="D86" s="198" t="s">
        <v>1522</v>
      </c>
      <c r="E86" s="198" t="s">
        <v>1086</v>
      </c>
      <c r="F86" s="200" t="s">
        <v>1536</v>
      </c>
      <c r="G86" s="198" t="s">
        <v>1536</v>
      </c>
      <c r="H86" s="198" t="s">
        <v>1536</v>
      </c>
      <c r="I86" s="198" t="s">
        <v>118</v>
      </c>
      <c r="J86" s="198" t="s">
        <v>1536</v>
      </c>
      <c r="K86" s="201" t="s">
        <v>1522</v>
      </c>
      <c r="L86" s="275" t="s">
        <v>1536</v>
      </c>
      <c r="M86" s="198" t="s">
        <v>4463</v>
      </c>
    </row>
    <row r="87" spans="1:13" ht="27">
      <c r="A87" s="198" t="str">
        <f t="shared" si="1"/>
        <v>DefinitionsB16</v>
      </c>
      <c r="B87" s="198" t="s">
        <v>1841</v>
      </c>
      <c r="C87" s="198" t="s">
        <v>1855</v>
      </c>
      <c r="D87" s="198" t="s">
        <v>1922</v>
      </c>
      <c r="E87" s="200" t="s">
        <v>1984</v>
      </c>
      <c r="F87" s="200" t="s">
        <v>1985</v>
      </c>
      <c r="G87" s="198" t="s">
        <v>662</v>
      </c>
      <c r="H87" s="198" t="s">
        <v>1986</v>
      </c>
      <c r="I87" s="198" t="s">
        <v>119</v>
      </c>
      <c r="J87" s="198" t="s">
        <v>148</v>
      </c>
      <c r="K87" s="201" t="s">
        <v>294</v>
      </c>
      <c r="L87" s="275" t="s">
        <v>1155</v>
      </c>
      <c r="M87" s="198" t="s">
        <v>4464</v>
      </c>
    </row>
    <row r="88" spans="1:13" ht="27">
      <c r="A88" s="198" t="str">
        <f t="shared" si="1"/>
        <v>DefinitionsB17</v>
      </c>
      <c r="B88" s="198" t="s">
        <v>1841</v>
      </c>
      <c r="C88" s="198" t="s">
        <v>1856</v>
      </c>
      <c r="D88" s="198" t="s">
        <v>3605</v>
      </c>
      <c r="E88" s="200" t="s">
        <v>1087</v>
      </c>
      <c r="F88" s="200" t="s">
        <v>847</v>
      </c>
      <c r="G88" s="198" t="s">
        <v>663</v>
      </c>
      <c r="H88" s="198" t="s">
        <v>586</v>
      </c>
      <c r="I88" s="198" t="s">
        <v>120</v>
      </c>
      <c r="J88" s="198" t="s">
        <v>149</v>
      </c>
      <c r="K88" s="201" t="s">
        <v>295</v>
      </c>
      <c r="L88" s="275" t="s">
        <v>225</v>
      </c>
      <c r="M88" s="198" t="s">
        <v>4465</v>
      </c>
    </row>
    <row r="89" spans="1:13">
      <c r="A89" s="198" t="str">
        <f t="shared" si="1"/>
        <v>DefinitionsB18</v>
      </c>
      <c r="B89" s="198" t="s">
        <v>1841</v>
      </c>
      <c r="C89" s="198" t="s">
        <v>1857</v>
      </c>
      <c r="D89" s="198" t="s">
        <v>1924</v>
      </c>
      <c r="E89" s="200" t="s">
        <v>1088</v>
      </c>
      <c r="F89" s="200" t="s">
        <v>848</v>
      </c>
      <c r="G89" s="198" t="s">
        <v>664</v>
      </c>
      <c r="H89" s="198" t="s">
        <v>587</v>
      </c>
      <c r="I89" s="198" t="s">
        <v>121</v>
      </c>
      <c r="J89" s="198" t="s">
        <v>150</v>
      </c>
      <c r="K89" s="201" t="s">
        <v>296</v>
      </c>
      <c r="L89" s="275" t="s">
        <v>226</v>
      </c>
      <c r="M89" s="198" t="s">
        <v>4466</v>
      </c>
    </row>
    <row r="90" spans="1:13">
      <c r="A90" s="198" t="str">
        <f t="shared" si="1"/>
        <v>DefinitionsB19</v>
      </c>
      <c r="B90" s="198" t="s">
        <v>1841</v>
      </c>
      <c r="C90" s="198" t="s">
        <v>1858</v>
      </c>
      <c r="D90" s="198" t="s">
        <v>1925</v>
      </c>
      <c r="E90" s="200" t="s">
        <v>1089</v>
      </c>
      <c r="F90" s="200" t="s">
        <v>1925</v>
      </c>
      <c r="G90" s="198" t="s">
        <v>1925</v>
      </c>
      <c r="H90" s="198" t="s">
        <v>1925</v>
      </c>
      <c r="I90" s="198" t="s">
        <v>1925</v>
      </c>
      <c r="J90" s="198" t="s">
        <v>1925</v>
      </c>
      <c r="K90" s="201" t="s">
        <v>1925</v>
      </c>
      <c r="L90" s="275" t="s">
        <v>1925</v>
      </c>
      <c r="M90" s="198" t="s">
        <v>4467</v>
      </c>
    </row>
    <row r="91" spans="1:13" ht="27">
      <c r="A91" s="198" t="str">
        <f t="shared" si="1"/>
        <v>DefinitionsB20</v>
      </c>
      <c r="B91" s="198" t="s">
        <v>1841</v>
      </c>
      <c r="C91" s="198" t="s">
        <v>1859</v>
      </c>
      <c r="D91" s="198" t="s">
        <v>1927</v>
      </c>
      <c r="E91" s="200" t="s">
        <v>1090</v>
      </c>
      <c r="F91" s="200" t="s">
        <v>849</v>
      </c>
      <c r="G91" s="198" t="s">
        <v>665</v>
      </c>
      <c r="H91" s="198" t="s">
        <v>588</v>
      </c>
      <c r="I91" s="198" t="s">
        <v>122</v>
      </c>
      <c r="J91" s="198" t="s">
        <v>1927</v>
      </c>
      <c r="K91" s="201" t="s">
        <v>297</v>
      </c>
      <c r="L91" s="275" t="s">
        <v>1927</v>
      </c>
      <c r="M91" s="198" t="s">
        <v>4468</v>
      </c>
    </row>
    <row r="92" spans="1:13" ht="27">
      <c r="A92" s="198" t="str">
        <f t="shared" si="1"/>
        <v>DefinitionsB21</v>
      </c>
      <c r="B92" s="198" t="s">
        <v>1841</v>
      </c>
      <c r="C92" s="198" t="s">
        <v>1860</v>
      </c>
      <c r="D92" s="198" t="s">
        <v>1929</v>
      </c>
      <c r="E92" s="200" t="s">
        <v>1091</v>
      </c>
      <c r="F92" s="200" t="s">
        <v>850</v>
      </c>
      <c r="G92" s="198" t="s">
        <v>666</v>
      </c>
      <c r="H92" s="198" t="s">
        <v>589</v>
      </c>
      <c r="I92" s="198" t="s">
        <v>123</v>
      </c>
      <c r="J92" s="198" t="s">
        <v>151</v>
      </c>
      <c r="K92" s="201" t="s">
        <v>298</v>
      </c>
      <c r="L92" s="275" t="s">
        <v>227</v>
      </c>
      <c r="M92" s="198" t="s">
        <v>4469</v>
      </c>
    </row>
    <row r="93" spans="1:13">
      <c r="A93" s="198" t="str">
        <f t="shared" si="1"/>
        <v>DefinitionsB22</v>
      </c>
      <c r="B93" s="198" t="s">
        <v>1841</v>
      </c>
      <c r="C93" s="198" t="s">
        <v>1861</v>
      </c>
      <c r="D93" s="198" t="s">
        <v>1112</v>
      </c>
      <c r="E93" s="200" t="s">
        <v>1092</v>
      </c>
      <c r="F93" s="200" t="s">
        <v>851</v>
      </c>
      <c r="G93" s="198" t="s">
        <v>667</v>
      </c>
      <c r="H93" s="198" t="s">
        <v>590</v>
      </c>
      <c r="I93" s="198" t="s">
        <v>124</v>
      </c>
      <c r="J93" s="198" t="s">
        <v>152</v>
      </c>
      <c r="K93" s="201" t="s">
        <v>299</v>
      </c>
      <c r="L93" s="275" t="s">
        <v>228</v>
      </c>
      <c r="M93" s="198" t="s">
        <v>4470</v>
      </c>
    </row>
    <row r="94" spans="1:13">
      <c r="A94" s="198" t="str">
        <f t="shared" si="1"/>
        <v>DefinitionsB23</v>
      </c>
      <c r="B94" s="198" t="s">
        <v>1841</v>
      </c>
      <c r="C94" s="198" t="s">
        <v>1862</v>
      </c>
      <c r="D94" s="198" t="s">
        <v>1524</v>
      </c>
      <c r="E94" s="198" t="s">
        <v>1093</v>
      </c>
      <c r="F94" s="200" t="s">
        <v>1987</v>
      </c>
      <c r="G94" s="198" t="s">
        <v>1524</v>
      </c>
      <c r="H94" s="198" t="s">
        <v>1988</v>
      </c>
      <c r="I94" s="198" t="s">
        <v>1988</v>
      </c>
      <c r="J94" s="198" t="s">
        <v>1524</v>
      </c>
      <c r="K94" s="201" t="s">
        <v>1524</v>
      </c>
      <c r="L94" s="275" t="s">
        <v>1524</v>
      </c>
      <c r="M94" s="198" t="s">
        <v>4471</v>
      </c>
    </row>
    <row r="95" spans="1:13">
      <c r="A95" s="198" t="str">
        <f t="shared" si="1"/>
        <v>DefinitionsB24</v>
      </c>
      <c r="B95" s="198" t="s">
        <v>1841</v>
      </c>
      <c r="C95" s="198" t="s">
        <v>1892</v>
      </c>
      <c r="D95" s="198" t="s">
        <v>1837</v>
      </c>
      <c r="E95" s="198" t="s">
        <v>1989</v>
      </c>
      <c r="F95" s="200" t="s">
        <v>1990</v>
      </c>
      <c r="G95" s="198" t="s">
        <v>1991</v>
      </c>
      <c r="H95" s="198" t="s">
        <v>1992</v>
      </c>
      <c r="I95" s="198" t="s">
        <v>1993</v>
      </c>
      <c r="J95" s="198" t="s">
        <v>1994</v>
      </c>
      <c r="K95" s="201" t="s">
        <v>2319</v>
      </c>
      <c r="L95" s="275" t="s">
        <v>1156</v>
      </c>
      <c r="M95" s="198" t="s">
        <v>4472</v>
      </c>
    </row>
    <row r="96" spans="1:13" ht="27">
      <c r="A96" s="198" t="str">
        <f t="shared" si="1"/>
        <v>DefinitionsB25</v>
      </c>
      <c r="B96" s="198" t="s">
        <v>1841</v>
      </c>
      <c r="C96" s="198" t="s">
        <v>910</v>
      </c>
      <c r="D96" s="198" t="s">
        <v>1116</v>
      </c>
      <c r="E96" s="198" t="s">
        <v>1094</v>
      </c>
      <c r="F96" s="200" t="s">
        <v>852</v>
      </c>
      <c r="G96" s="198" t="s">
        <v>668</v>
      </c>
      <c r="H96" s="200" t="s">
        <v>591</v>
      </c>
      <c r="I96" s="198" t="s">
        <v>125</v>
      </c>
      <c r="J96" s="198" t="s">
        <v>2604</v>
      </c>
      <c r="K96" s="201" t="s">
        <v>300</v>
      </c>
      <c r="L96" s="275" t="s">
        <v>1157</v>
      </c>
      <c r="M96" s="198" t="s">
        <v>4473</v>
      </c>
    </row>
    <row r="97" spans="1:13">
      <c r="A97" s="198" t="str">
        <f t="shared" si="1"/>
        <v>DefinitionsB26</v>
      </c>
      <c r="B97" s="198" t="s">
        <v>1841</v>
      </c>
      <c r="C97" s="198" t="s">
        <v>1117</v>
      </c>
      <c r="D97" s="198" t="s">
        <v>1523</v>
      </c>
      <c r="E97" s="200" t="s">
        <v>1995</v>
      </c>
      <c r="F97" s="200" t="s">
        <v>1996</v>
      </c>
      <c r="G97" s="198" t="s">
        <v>1997</v>
      </c>
      <c r="H97" s="198" t="s">
        <v>1523</v>
      </c>
      <c r="I97" s="198" t="s">
        <v>1523</v>
      </c>
      <c r="J97" s="198" t="s">
        <v>1523</v>
      </c>
      <c r="K97" s="201" t="s">
        <v>1523</v>
      </c>
      <c r="L97" s="275" t="s">
        <v>1523</v>
      </c>
      <c r="M97" s="198" t="s">
        <v>4474</v>
      </c>
    </row>
    <row r="98" spans="1:13" ht="25.5">
      <c r="A98" s="198" t="str">
        <f t="shared" si="1"/>
        <v>DefinitionsB27</v>
      </c>
      <c r="B98" s="198" t="s">
        <v>1841</v>
      </c>
      <c r="C98" s="198" t="s">
        <v>1120</v>
      </c>
      <c r="D98" s="198" t="s">
        <v>2042</v>
      </c>
      <c r="E98" s="198" t="s">
        <v>1998</v>
      </c>
      <c r="F98" s="200" t="s">
        <v>1547</v>
      </c>
      <c r="G98" s="198" t="s">
        <v>1999</v>
      </c>
      <c r="H98" s="198" t="s">
        <v>2000</v>
      </c>
      <c r="I98" s="198" t="s">
        <v>2001</v>
      </c>
      <c r="J98" s="198" t="s">
        <v>2002</v>
      </c>
      <c r="K98" s="201" t="s">
        <v>2320</v>
      </c>
      <c r="L98" s="275" t="s">
        <v>1158</v>
      </c>
      <c r="M98" s="198" t="s">
        <v>4475</v>
      </c>
    </row>
    <row r="99" spans="1:13">
      <c r="A99" s="198" t="str">
        <f>B99&amp;C99</f>
        <v>DefinitionsB28</v>
      </c>
      <c r="B99" s="198" t="s">
        <v>1841</v>
      </c>
      <c r="C99" s="198" t="s">
        <v>1123</v>
      </c>
      <c r="D99" s="198" t="s">
        <v>1128</v>
      </c>
      <c r="E99" s="200" t="s">
        <v>1095</v>
      </c>
      <c r="F99" s="200" t="s">
        <v>2383</v>
      </c>
      <c r="G99" s="198" t="s">
        <v>669</v>
      </c>
      <c r="H99" s="198" t="s">
        <v>592</v>
      </c>
      <c r="I99" s="198" t="s">
        <v>126</v>
      </c>
      <c r="J99" s="198" t="s">
        <v>153</v>
      </c>
      <c r="K99" s="201" t="s">
        <v>301</v>
      </c>
      <c r="L99" s="275" t="s">
        <v>229</v>
      </c>
      <c r="M99" s="198" t="s">
        <v>4476</v>
      </c>
    </row>
    <row r="100" spans="1:13" ht="25.5">
      <c r="A100" s="198" t="str">
        <f t="shared" si="1"/>
        <v>DefinitionsB29</v>
      </c>
      <c r="B100" s="198" t="s">
        <v>1841</v>
      </c>
      <c r="C100" s="198" t="s">
        <v>1126</v>
      </c>
      <c r="D100" s="198" t="s">
        <v>1130</v>
      </c>
      <c r="E100" s="200" t="s">
        <v>1096</v>
      </c>
      <c r="F100" s="200" t="s">
        <v>1548</v>
      </c>
      <c r="G100" s="198" t="s">
        <v>670</v>
      </c>
      <c r="H100" s="198" t="s">
        <v>2003</v>
      </c>
      <c r="I100" s="198" t="s">
        <v>127</v>
      </c>
      <c r="J100" s="198" t="s">
        <v>154</v>
      </c>
      <c r="K100" s="201" t="s">
        <v>302</v>
      </c>
      <c r="L100" s="275" t="s">
        <v>1159</v>
      </c>
      <c r="M100" s="198" t="s">
        <v>4477</v>
      </c>
    </row>
    <row r="101" spans="1:13" ht="25.5">
      <c r="A101" s="198" t="str">
        <f t="shared" si="1"/>
        <v>DefinitionsB30</v>
      </c>
      <c r="B101" s="198" t="s">
        <v>1841</v>
      </c>
      <c r="C101" s="198" t="s">
        <v>1131</v>
      </c>
      <c r="D101" s="198" t="s">
        <v>1134</v>
      </c>
      <c r="E101" s="200" t="s">
        <v>1097</v>
      </c>
      <c r="F101" s="200" t="s">
        <v>1549</v>
      </c>
      <c r="G101" s="198" t="s">
        <v>671</v>
      </c>
      <c r="H101" s="198" t="s">
        <v>2004</v>
      </c>
      <c r="I101" s="198" t="s">
        <v>128</v>
      </c>
      <c r="J101" s="198" t="s">
        <v>155</v>
      </c>
      <c r="K101" s="201" t="s">
        <v>303</v>
      </c>
      <c r="L101" s="275" t="s">
        <v>1160</v>
      </c>
      <c r="M101" s="198" t="s">
        <v>4478</v>
      </c>
    </row>
    <row r="102" spans="1:13" ht="25.5">
      <c r="A102" s="198" t="str">
        <f t="shared" si="1"/>
        <v>DefinitionsB31</v>
      </c>
      <c r="B102" s="198" t="s">
        <v>1841</v>
      </c>
      <c r="C102" s="198" t="s">
        <v>911</v>
      </c>
      <c r="D102" s="198" t="s">
        <v>1137</v>
      </c>
      <c r="E102" s="200" t="s">
        <v>1098</v>
      </c>
      <c r="F102" s="200" t="s">
        <v>1550</v>
      </c>
      <c r="G102" s="198" t="s">
        <v>672</v>
      </c>
      <c r="H102" s="198" t="s">
        <v>2005</v>
      </c>
      <c r="I102" s="198" t="s">
        <v>129</v>
      </c>
      <c r="J102" s="198" t="s">
        <v>156</v>
      </c>
      <c r="K102" s="201" t="s">
        <v>304</v>
      </c>
      <c r="L102" s="275" t="s">
        <v>1161</v>
      </c>
      <c r="M102" s="198" t="s">
        <v>4479</v>
      </c>
    </row>
    <row r="103" spans="1:13">
      <c r="A103" s="198" t="str">
        <f t="shared" si="1"/>
        <v>DefinitionsC2</v>
      </c>
      <c r="B103" s="198" t="s">
        <v>1841</v>
      </c>
      <c r="C103" s="198" t="s">
        <v>1893</v>
      </c>
      <c r="D103" s="198" t="s">
        <v>2006</v>
      </c>
      <c r="E103" s="200" t="s">
        <v>1099</v>
      </c>
      <c r="F103" s="200" t="s">
        <v>2025</v>
      </c>
      <c r="G103" s="198" t="s">
        <v>1539</v>
      </c>
      <c r="H103" s="198" t="s">
        <v>2006</v>
      </c>
      <c r="I103" s="198" t="s">
        <v>130</v>
      </c>
      <c r="J103" s="198" t="s">
        <v>2007</v>
      </c>
      <c r="K103" s="201" t="s">
        <v>2321</v>
      </c>
      <c r="L103" s="275" t="s">
        <v>1162</v>
      </c>
      <c r="M103" s="198" t="s">
        <v>4480</v>
      </c>
    </row>
    <row r="104" spans="1:13">
      <c r="A104" s="198" t="str">
        <f>B104&amp;C104</f>
        <v>DefinitionsC3</v>
      </c>
      <c r="B104" s="198" t="s">
        <v>1841</v>
      </c>
      <c r="C104" s="198" t="s">
        <v>1863</v>
      </c>
      <c r="D104" s="198" t="s">
        <v>1903</v>
      </c>
      <c r="E104" s="200" t="s">
        <v>1100</v>
      </c>
      <c r="F104" s="200" t="s">
        <v>853</v>
      </c>
      <c r="G104" s="198" t="s">
        <v>673</v>
      </c>
      <c r="H104" s="198" t="s">
        <v>593</v>
      </c>
      <c r="I104" s="198" t="s">
        <v>131</v>
      </c>
      <c r="J104" s="198" t="s">
        <v>157</v>
      </c>
      <c r="K104" s="201" t="s">
        <v>305</v>
      </c>
      <c r="L104" s="275" t="s">
        <v>230</v>
      </c>
      <c r="M104" s="198" t="s">
        <v>4481</v>
      </c>
    </row>
    <row r="105" spans="1:13" ht="94.5">
      <c r="A105" s="198" t="str">
        <f t="shared" si="1"/>
        <v>DefinitionsC4</v>
      </c>
      <c r="B105" s="198" t="s">
        <v>1841</v>
      </c>
      <c r="C105" s="198" t="s">
        <v>1864</v>
      </c>
      <c r="D105" s="198" t="s">
        <v>1905</v>
      </c>
      <c r="E105" s="200" t="s">
        <v>1101</v>
      </c>
      <c r="F105" s="200" t="s">
        <v>854</v>
      </c>
      <c r="G105" s="198" t="s">
        <v>4222</v>
      </c>
      <c r="H105" s="198" t="s">
        <v>594</v>
      </c>
      <c r="I105" s="198" t="s">
        <v>132</v>
      </c>
      <c r="J105" s="198" t="s">
        <v>2605</v>
      </c>
      <c r="K105" s="201" t="s">
        <v>306</v>
      </c>
      <c r="L105" s="275" t="s">
        <v>231</v>
      </c>
      <c r="M105" s="198" t="s">
        <v>4482</v>
      </c>
    </row>
    <row r="106" spans="1:13" ht="272.25">
      <c r="A106" s="198" t="str">
        <f t="shared" si="1"/>
        <v>DefinitionsC5</v>
      </c>
      <c r="B106" s="198" t="s">
        <v>1841</v>
      </c>
      <c r="C106" s="198" t="s">
        <v>1865</v>
      </c>
      <c r="D106" s="199" t="s">
        <v>2829</v>
      </c>
      <c r="E106" s="199" t="s">
        <v>2830</v>
      </c>
      <c r="F106" s="213" t="s">
        <v>2831</v>
      </c>
      <c r="G106" s="199" t="s">
        <v>4223</v>
      </c>
      <c r="H106" s="199" t="s">
        <v>2898</v>
      </c>
      <c r="I106" s="199" t="s">
        <v>2899</v>
      </c>
      <c r="J106" s="199" t="s">
        <v>2900</v>
      </c>
      <c r="K106" s="199" t="s">
        <v>2901</v>
      </c>
      <c r="L106" s="199" t="s">
        <v>2902</v>
      </c>
      <c r="M106" s="199" t="s">
        <v>4483</v>
      </c>
    </row>
    <row r="107" spans="1:13" ht="121.5">
      <c r="A107" s="198" t="str">
        <f t="shared" si="1"/>
        <v>DefinitionsC6</v>
      </c>
      <c r="B107" s="198" t="s">
        <v>1841</v>
      </c>
      <c r="C107" s="198" t="s">
        <v>1866</v>
      </c>
      <c r="D107" s="198" t="s">
        <v>1908</v>
      </c>
      <c r="E107" s="200" t="s">
        <v>1102</v>
      </c>
      <c r="F107" s="200" t="s">
        <v>855</v>
      </c>
      <c r="G107" s="198" t="s">
        <v>674</v>
      </c>
      <c r="H107" s="198" t="s">
        <v>419</v>
      </c>
      <c r="I107" s="198" t="s">
        <v>133</v>
      </c>
      <c r="J107" s="198" t="s">
        <v>2606</v>
      </c>
      <c r="K107" s="201" t="s">
        <v>536</v>
      </c>
      <c r="L107" s="275" t="s">
        <v>1163</v>
      </c>
      <c r="M107" s="198" t="s">
        <v>4484</v>
      </c>
    </row>
    <row r="108" spans="1:13" ht="351">
      <c r="A108" s="198" t="str">
        <f>B108&amp;C108</f>
        <v>DefinitionsC7</v>
      </c>
      <c r="B108" s="198" t="s">
        <v>1841</v>
      </c>
      <c r="C108" s="198" t="s">
        <v>1867</v>
      </c>
      <c r="D108" s="198" t="s">
        <v>1910</v>
      </c>
      <c r="E108" s="200" t="s">
        <v>1103</v>
      </c>
      <c r="F108" s="200" t="s">
        <v>856</v>
      </c>
      <c r="G108" s="198" t="s">
        <v>675</v>
      </c>
      <c r="H108" s="200" t="s">
        <v>420</v>
      </c>
      <c r="I108" s="198" t="s">
        <v>134</v>
      </c>
      <c r="J108" s="198" t="s">
        <v>2607</v>
      </c>
      <c r="K108" s="201" t="s">
        <v>537</v>
      </c>
      <c r="L108" s="275" t="s">
        <v>232</v>
      </c>
      <c r="M108" s="198" t="s">
        <v>4485</v>
      </c>
    </row>
    <row r="109" spans="1:13" ht="229.5">
      <c r="A109" s="198" t="str">
        <f t="shared" si="1"/>
        <v>DefinitionsC8</v>
      </c>
      <c r="B109" s="198" t="s">
        <v>1841</v>
      </c>
      <c r="C109" s="198" t="s">
        <v>1868</v>
      </c>
      <c r="D109" s="198" t="s">
        <v>2312</v>
      </c>
      <c r="E109" s="200" t="s">
        <v>1104</v>
      </c>
      <c r="F109" s="200" t="s">
        <v>857</v>
      </c>
      <c r="G109" s="198" t="s">
        <v>676</v>
      </c>
      <c r="H109" s="198" t="s">
        <v>421</v>
      </c>
      <c r="I109" s="198" t="s">
        <v>135</v>
      </c>
      <c r="J109" s="198" t="s">
        <v>2638</v>
      </c>
      <c r="K109" s="201" t="s">
        <v>538</v>
      </c>
      <c r="L109" s="275" t="s">
        <v>1164</v>
      </c>
      <c r="M109" s="198" t="s">
        <v>4486</v>
      </c>
    </row>
    <row r="110" spans="1:13" ht="162">
      <c r="A110" s="198" t="str">
        <f>B110&amp;C110</f>
        <v>DefinitionsC9</v>
      </c>
      <c r="B110" s="198" t="s">
        <v>1841</v>
      </c>
      <c r="C110" s="198" t="s">
        <v>1869</v>
      </c>
      <c r="D110" s="198" t="s">
        <v>1912</v>
      </c>
      <c r="E110" s="200" t="s">
        <v>1105</v>
      </c>
      <c r="F110" s="200" t="s">
        <v>858</v>
      </c>
      <c r="G110" s="198" t="s">
        <v>677</v>
      </c>
      <c r="H110" s="282" t="s">
        <v>422</v>
      </c>
      <c r="I110" s="198" t="s">
        <v>136</v>
      </c>
      <c r="J110" s="198" t="s">
        <v>2639</v>
      </c>
      <c r="K110" s="201" t="s">
        <v>539</v>
      </c>
      <c r="L110" s="275" t="s">
        <v>233</v>
      </c>
      <c r="M110" s="198" t="s">
        <v>4487</v>
      </c>
    </row>
    <row r="111" spans="1:13" ht="202.5">
      <c r="A111" s="198" t="str">
        <f t="shared" si="1"/>
        <v>DefinitionsC10</v>
      </c>
      <c r="B111" s="198" t="s">
        <v>1841</v>
      </c>
      <c r="C111" s="198" t="s">
        <v>1870</v>
      </c>
      <c r="D111" s="198" t="s">
        <v>1914</v>
      </c>
      <c r="E111" s="200" t="s">
        <v>1106</v>
      </c>
      <c r="F111" s="200" t="s">
        <v>859</v>
      </c>
      <c r="G111" s="198" t="s">
        <v>678</v>
      </c>
      <c r="H111" s="198" t="s">
        <v>423</v>
      </c>
      <c r="I111" s="198" t="s">
        <v>137</v>
      </c>
      <c r="J111" s="198" t="s">
        <v>2640</v>
      </c>
      <c r="K111" s="201" t="s">
        <v>540</v>
      </c>
      <c r="L111" s="275" t="s">
        <v>234</v>
      </c>
      <c r="M111" s="198" t="s">
        <v>4488</v>
      </c>
    </row>
    <row r="112" spans="1:13" ht="81">
      <c r="A112" s="198" t="str">
        <f t="shared" si="1"/>
        <v>DefinitionsC11</v>
      </c>
      <c r="B112" s="198" t="s">
        <v>1841</v>
      </c>
      <c r="C112" s="198" t="s">
        <v>1871</v>
      </c>
      <c r="D112" s="198" t="s">
        <v>1836</v>
      </c>
      <c r="E112" s="200" t="s">
        <v>1107</v>
      </c>
      <c r="F112" s="200" t="s">
        <v>860</v>
      </c>
      <c r="G112" s="198" t="s">
        <v>2008</v>
      </c>
      <c r="H112" s="198" t="s">
        <v>424</v>
      </c>
      <c r="I112" s="198" t="s">
        <v>138</v>
      </c>
      <c r="J112" s="198" t="s">
        <v>2009</v>
      </c>
      <c r="K112" s="201" t="s">
        <v>541</v>
      </c>
      <c r="L112" s="275" t="s">
        <v>1165</v>
      </c>
      <c r="M112" s="198" t="s">
        <v>4489</v>
      </c>
    </row>
    <row r="113" spans="1:13">
      <c r="A113" s="198" t="str">
        <f t="shared" si="1"/>
        <v>DefinitionsC12</v>
      </c>
      <c r="B113" s="198" t="s">
        <v>1841</v>
      </c>
      <c r="C113" s="198" t="s">
        <v>1872</v>
      </c>
      <c r="D113" s="198" t="s">
        <v>2446</v>
      </c>
      <c r="E113" s="198" t="s">
        <v>1534</v>
      </c>
      <c r="F113" s="200" t="s">
        <v>2026</v>
      </c>
      <c r="G113" s="198" t="s">
        <v>2010</v>
      </c>
      <c r="H113" s="198" t="s">
        <v>2011</v>
      </c>
      <c r="I113" s="198" t="s">
        <v>2012</v>
      </c>
      <c r="J113" s="198" t="s">
        <v>2013</v>
      </c>
      <c r="K113" s="201" t="s">
        <v>542</v>
      </c>
      <c r="L113" s="275" t="s">
        <v>1166</v>
      </c>
      <c r="M113" s="198" t="s">
        <v>4490</v>
      </c>
    </row>
    <row r="114" spans="1:13" ht="135">
      <c r="A114" s="198" t="str">
        <f t="shared" si="1"/>
        <v>DefinitionsC13</v>
      </c>
      <c r="B114" s="198" t="s">
        <v>1841</v>
      </c>
      <c r="C114" s="198" t="s">
        <v>1873</v>
      </c>
      <c r="D114" s="198" t="s">
        <v>1916</v>
      </c>
      <c r="E114" s="200" t="s">
        <v>1108</v>
      </c>
      <c r="F114" s="200" t="s">
        <v>861</v>
      </c>
      <c r="G114" s="198" t="s">
        <v>679</v>
      </c>
      <c r="H114" s="285" t="s">
        <v>425</v>
      </c>
      <c r="I114" s="198" t="s">
        <v>139</v>
      </c>
      <c r="J114" s="198" t="s">
        <v>2641</v>
      </c>
      <c r="K114" s="201" t="s">
        <v>543</v>
      </c>
      <c r="L114" s="275" t="s">
        <v>1167</v>
      </c>
      <c r="M114" s="198" t="s">
        <v>4491</v>
      </c>
    </row>
    <row r="115" spans="1:13" ht="40.5">
      <c r="A115" s="198" t="str">
        <f t="shared" si="1"/>
        <v>DefinitionsC14</v>
      </c>
      <c r="B115" s="198" t="s">
        <v>1841</v>
      </c>
      <c r="C115" s="198" t="s">
        <v>1874</v>
      </c>
      <c r="D115" s="198" t="s">
        <v>1917</v>
      </c>
      <c r="E115" s="198" t="s">
        <v>2014</v>
      </c>
      <c r="F115" s="200" t="s">
        <v>1919</v>
      </c>
      <c r="G115" s="198" t="s">
        <v>1918</v>
      </c>
      <c r="H115" s="198" t="s">
        <v>1917</v>
      </c>
      <c r="I115" s="198" t="s">
        <v>140</v>
      </c>
      <c r="J115" s="198" t="s">
        <v>1917</v>
      </c>
      <c r="K115" s="201" t="s">
        <v>544</v>
      </c>
      <c r="L115" s="275" t="s">
        <v>1917</v>
      </c>
      <c r="M115" s="198" t="s">
        <v>4492</v>
      </c>
    </row>
    <row r="116" spans="1:13" ht="40.5">
      <c r="A116" s="198" t="str">
        <f t="shared" si="1"/>
        <v>DefinitionsC15</v>
      </c>
      <c r="B116" s="198" t="s">
        <v>1841</v>
      </c>
      <c r="C116" s="198" t="s">
        <v>1875</v>
      </c>
      <c r="D116" s="198" t="s">
        <v>1528</v>
      </c>
      <c r="E116" s="198" t="s">
        <v>2015</v>
      </c>
      <c r="F116" s="200" t="s">
        <v>2027</v>
      </c>
      <c r="G116" s="198" t="s">
        <v>1540</v>
      </c>
      <c r="H116" s="198" t="s">
        <v>1528</v>
      </c>
      <c r="I116" s="198" t="s">
        <v>141</v>
      </c>
      <c r="J116" s="198" t="s">
        <v>1528</v>
      </c>
      <c r="K116" s="201" t="s">
        <v>1920</v>
      </c>
      <c r="L116" s="275" t="s">
        <v>1528</v>
      </c>
      <c r="M116" s="198" t="s">
        <v>4493</v>
      </c>
    </row>
    <row r="117" spans="1:13" ht="135">
      <c r="A117" s="198" t="str">
        <f t="shared" si="1"/>
        <v>DefinitionsC16</v>
      </c>
      <c r="B117" s="198" t="s">
        <v>1841</v>
      </c>
      <c r="C117" s="198" t="s">
        <v>1876</v>
      </c>
      <c r="D117" s="198" t="s">
        <v>1921</v>
      </c>
      <c r="E117" s="200" t="s">
        <v>1109</v>
      </c>
      <c r="F117" s="200" t="s">
        <v>862</v>
      </c>
      <c r="G117" s="198" t="s">
        <v>986</v>
      </c>
      <c r="H117" s="198" t="s">
        <v>426</v>
      </c>
      <c r="I117" s="198" t="s">
        <v>142</v>
      </c>
      <c r="J117" s="198" t="s">
        <v>2608</v>
      </c>
      <c r="K117" s="201" t="s">
        <v>545</v>
      </c>
      <c r="L117" s="275" t="s">
        <v>235</v>
      </c>
      <c r="M117" s="198" t="s">
        <v>4494</v>
      </c>
    </row>
    <row r="118" spans="1:13" ht="175.5">
      <c r="A118" s="198" t="str">
        <f t="shared" si="1"/>
        <v>DefinitionsC17</v>
      </c>
      <c r="B118" s="198" t="s">
        <v>1841</v>
      </c>
      <c r="C118" s="198" t="s">
        <v>1877</v>
      </c>
      <c r="D118" s="198" t="s">
        <v>3606</v>
      </c>
      <c r="E118" s="200" t="s">
        <v>1110</v>
      </c>
      <c r="F118" s="200" t="s">
        <v>4134</v>
      </c>
      <c r="G118" s="198" t="s">
        <v>4224</v>
      </c>
      <c r="H118" s="198" t="s">
        <v>2777</v>
      </c>
      <c r="I118" s="198" t="s">
        <v>143</v>
      </c>
      <c r="J118" s="198" t="s">
        <v>2609</v>
      </c>
      <c r="K118" s="201" t="s">
        <v>546</v>
      </c>
      <c r="L118" s="275" t="s">
        <v>236</v>
      </c>
      <c r="M118" s="198" t="s">
        <v>4495</v>
      </c>
    </row>
    <row r="119" spans="1:13" ht="409.5">
      <c r="A119" s="198" t="str">
        <f t="shared" si="1"/>
        <v>DefinitionsC18</v>
      </c>
      <c r="B119" s="198" t="s">
        <v>1841</v>
      </c>
      <c r="C119" s="198" t="s">
        <v>1878</v>
      </c>
      <c r="D119" s="198" t="s">
        <v>1923</v>
      </c>
      <c r="E119" s="200" t="s">
        <v>744</v>
      </c>
      <c r="F119" s="200" t="s">
        <v>4129</v>
      </c>
      <c r="G119" s="198" t="s">
        <v>987</v>
      </c>
      <c r="H119" s="285" t="s">
        <v>427</v>
      </c>
      <c r="I119" s="198" t="s">
        <v>307</v>
      </c>
      <c r="J119" s="198" t="s">
        <v>2610</v>
      </c>
      <c r="K119" s="201" t="s">
        <v>547</v>
      </c>
      <c r="L119" s="275" t="s">
        <v>237</v>
      </c>
      <c r="M119" s="198" t="s">
        <v>4496</v>
      </c>
    </row>
    <row r="120" spans="1:13" ht="297">
      <c r="A120" s="198" t="str">
        <f t="shared" si="1"/>
        <v>DefinitionsC19</v>
      </c>
      <c r="B120" s="198" t="s">
        <v>1841</v>
      </c>
      <c r="C120" s="198" t="s">
        <v>1879</v>
      </c>
      <c r="D120" s="198" t="s">
        <v>1926</v>
      </c>
      <c r="E120" s="200" t="s">
        <v>745</v>
      </c>
      <c r="F120" s="286" t="s">
        <v>863</v>
      </c>
      <c r="G120" s="198" t="s">
        <v>988</v>
      </c>
      <c r="H120" s="198" t="s">
        <v>428</v>
      </c>
      <c r="I120" s="198" t="s">
        <v>308</v>
      </c>
      <c r="J120" s="198" t="s">
        <v>2611</v>
      </c>
      <c r="K120" s="201" t="s">
        <v>548</v>
      </c>
      <c r="L120" s="275" t="s">
        <v>238</v>
      </c>
      <c r="M120" s="198" t="s">
        <v>4497</v>
      </c>
    </row>
    <row r="121" spans="1:13" ht="135">
      <c r="A121" s="198" t="str">
        <f t="shared" si="1"/>
        <v>DefinitionsC20</v>
      </c>
      <c r="B121" s="198" t="s">
        <v>1841</v>
      </c>
      <c r="C121" s="198" t="s">
        <v>1880</v>
      </c>
      <c r="D121" s="198" t="s">
        <v>1928</v>
      </c>
      <c r="E121" s="200" t="s">
        <v>746</v>
      </c>
      <c r="F121" s="286" t="s">
        <v>864</v>
      </c>
      <c r="G121" s="198" t="s">
        <v>989</v>
      </c>
      <c r="H121" s="198" t="s">
        <v>429</v>
      </c>
      <c r="I121" s="198" t="s">
        <v>309</v>
      </c>
      <c r="J121" s="198" t="s">
        <v>2612</v>
      </c>
      <c r="K121" s="201" t="s">
        <v>549</v>
      </c>
      <c r="L121" s="275" t="s">
        <v>239</v>
      </c>
      <c r="M121" s="198" t="s">
        <v>4498</v>
      </c>
    </row>
    <row r="122" spans="1:13" ht="378">
      <c r="A122" s="198" t="str">
        <f t="shared" si="1"/>
        <v>DefinitionsC21</v>
      </c>
      <c r="B122" s="198" t="s">
        <v>1841</v>
      </c>
      <c r="C122" s="198" t="s">
        <v>1881</v>
      </c>
      <c r="D122" s="198" t="s">
        <v>1930</v>
      </c>
      <c r="E122" s="200" t="s">
        <v>747</v>
      </c>
      <c r="F122" s="286" t="s">
        <v>595</v>
      </c>
      <c r="G122" s="198" t="s">
        <v>990</v>
      </c>
      <c r="H122" s="282" t="s">
        <v>2802</v>
      </c>
      <c r="I122" s="198" t="s">
        <v>310</v>
      </c>
      <c r="J122" s="198" t="s">
        <v>2613</v>
      </c>
      <c r="K122" s="201" t="s">
        <v>550</v>
      </c>
      <c r="L122" s="275" t="s">
        <v>240</v>
      </c>
      <c r="M122" s="198" t="s">
        <v>4499</v>
      </c>
    </row>
    <row r="123" spans="1:13" ht="283.5">
      <c r="A123" s="198" t="str">
        <f t="shared" si="1"/>
        <v>DefinitionsC22</v>
      </c>
      <c r="B123" s="198" t="s">
        <v>1841</v>
      </c>
      <c r="C123" s="198" t="s">
        <v>1882</v>
      </c>
      <c r="D123" s="198" t="s">
        <v>1111</v>
      </c>
      <c r="E123" s="200" t="s">
        <v>748</v>
      </c>
      <c r="F123" s="286" t="s">
        <v>596</v>
      </c>
      <c r="G123" s="198" t="s">
        <v>991</v>
      </c>
      <c r="H123" s="282" t="s">
        <v>430</v>
      </c>
      <c r="I123" s="198" t="s">
        <v>311</v>
      </c>
      <c r="J123" s="198" t="s">
        <v>2614</v>
      </c>
      <c r="K123" s="201" t="s">
        <v>551</v>
      </c>
      <c r="L123" s="275" t="s">
        <v>241</v>
      </c>
      <c r="M123" s="198" t="s">
        <v>4500</v>
      </c>
    </row>
    <row r="124" spans="1:13" ht="27">
      <c r="A124" s="198" t="str">
        <f t="shared" si="1"/>
        <v>DefinitionsC23</v>
      </c>
      <c r="B124" s="198" t="s">
        <v>1841</v>
      </c>
      <c r="C124" s="198" t="s">
        <v>1883</v>
      </c>
      <c r="D124" s="198" t="s">
        <v>1113</v>
      </c>
      <c r="E124" s="198" t="s">
        <v>1535</v>
      </c>
      <c r="F124" s="200" t="s">
        <v>2028</v>
      </c>
      <c r="G124" s="198" t="s">
        <v>1489</v>
      </c>
      <c r="H124" s="198" t="s">
        <v>1490</v>
      </c>
      <c r="I124" s="198" t="s">
        <v>312</v>
      </c>
      <c r="J124" s="198" t="s">
        <v>1491</v>
      </c>
      <c r="K124" s="201" t="s">
        <v>552</v>
      </c>
      <c r="L124" s="275" t="s">
        <v>1168</v>
      </c>
      <c r="M124" s="198" t="s">
        <v>4501</v>
      </c>
    </row>
    <row r="125" spans="1:13" ht="81">
      <c r="A125" s="198" t="str">
        <f t="shared" si="1"/>
        <v>DefinitionsC24</v>
      </c>
      <c r="B125" s="198" t="s">
        <v>1841</v>
      </c>
      <c r="C125" s="198" t="s">
        <v>1114</v>
      </c>
      <c r="D125" s="198" t="s">
        <v>1838</v>
      </c>
      <c r="E125" s="200" t="s">
        <v>749</v>
      </c>
      <c r="F125" s="200" t="s">
        <v>1492</v>
      </c>
      <c r="G125" s="198" t="s">
        <v>1493</v>
      </c>
      <c r="H125" s="198" t="s">
        <v>431</v>
      </c>
      <c r="I125" s="198" t="s">
        <v>313</v>
      </c>
      <c r="J125" s="198" t="s">
        <v>1494</v>
      </c>
      <c r="K125" s="201" t="s">
        <v>553</v>
      </c>
      <c r="L125" s="275" t="s">
        <v>1169</v>
      </c>
      <c r="M125" s="198" t="s">
        <v>4502</v>
      </c>
    </row>
    <row r="126" spans="1:13" ht="189">
      <c r="A126" s="198" t="str">
        <f t="shared" si="1"/>
        <v>DefinitionsC25</v>
      </c>
      <c r="B126" s="198" t="s">
        <v>1841</v>
      </c>
      <c r="C126" s="198" t="s">
        <v>1115</v>
      </c>
      <c r="D126" s="198" t="s">
        <v>1119</v>
      </c>
      <c r="E126" s="200" t="s">
        <v>750</v>
      </c>
      <c r="F126" s="200" t="s">
        <v>597</v>
      </c>
      <c r="G126" s="198" t="s">
        <v>992</v>
      </c>
      <c r="H126" s="198" t="s">
        <v>2803</v>
      </c>
      <c r="I126" s="198" t="s">
        <v>314</v>
      </c>
      <c r="J126" s="198" t="s">
        <v>2615</v>
      </c>
      <c r="K126" s="201" t="s">
        <v>554</v>
      </c>
      <c r="L126" s="275" t="s">
        <v>242</v>
      </c>
      <c r="M126" s="198" t="s">
        <v>4503</v>
      </c>
    </row>
    <row r="127" spans="1:13" ht="27">
      <c r="A127" s="198" t="str">
        <f t="shared" si="1"/>
        <v>DefinitionsC26</v>
      </c>
      <c r="B127" s="198" t="s">
        <v>1841</v>
      </c>
      <c r="C127" s="198" t="s">
        <v>1118</v>
      </c>
      <c r="D127" s="198" t="s">
        <v>1122</v>
      </c>
      <c r="E127" s="200" t="s">
        <v>751</v>
      </c>
      <c r="F127" s="200" t="s">
        <v>598</v>
      </c>
      <c r="G127" s="198" t="s">
        <v>2016</v>
      </c>
      <c r="H127" s="198" t="s">
        <v>1122</v>
      </c>
      <c r="I127" s="198" t="s">
        <v>315</v>
      </c>
      <c r="J127" s="198" t="s">
        <v>1122</v>
      </c>
      <c r="K127" s="201" t="s">
        <v>1122</v>
      </c>
      <c r="L127" s="275" t="s">
        <v>1122</v>
      </c>
      <c r="M127" s="198" t="s">
        <v>4504</v>
      </c>
    </row>
    <row r="128" spans="1:13" ht="165.75">
      <c r="A128" s="198" t="str">
        <f t="shared" si="1"/>
        <v>DefinitionsC27</v>
      </c>
      <c r="B128" s="198" t="s">
        <v>1841</v>
      </c>
      <c r="C128" s="198" t="s">
        <v>1121</v>
      </c>
      <c r="D128" s="198" t="s">
        <v>1125</v>
      </c>
      <c r="E128" s="200" t="s">
        <v>752</v>
      </c>
      <c r="F128" s="200" t="s">
        <v>599</v>
      </c>
      <c r="G128" s="198" t="s">
        <v>993</v>
      </c>
      <c r="H128" s="198" t="s">
        <v>2778</v>
      </c>
      <c r="I128" s="198" t="s">
        <v>316</v>
      </c>
      <c r="J128" s="198" t="s">
        <v>2642</v>
      </c>
      <c r="K128" s="201" t="s">
        <v>555</v>
      </c>
      <c r="L128" s="275" t="s">
        <v>243</v>
      </c>
      <c r="M128" s="198" t="s">
        <v>4505</v>
      </c>
    </row>
    <row r="129" spans="1:13" ht="108">
      <c r="A129" s="198" t="str">
        <f>B129&amp;C129</f>
        <v>DefinitionsC28</v>
      </c>
      <c r="B129" s="198" t="s">
        <v>1841</v>
      </c>
      <c r="C129" s="198" t="s">
        <v>1124</v>
      </c>
      <c r="D129" s="198" t="s">
        <v>1129</v>
      </c>
      <c r="E129" s="200" t="s">
        <v>753</v>
      </c>
      <c r="F129" s="200" t="s">
        <v>600</v>
      </c>
      <c r="G129" s="198" t="s">
        <v>994</v>
      </c>
      <c r="H129" s="198" t="s">
        <v>719</v>
      </c>
      <c r="I129" s="198" t="s">
        <v>317</v>
      </c>
      <c r="J129" s="198" t="s">
        <v>2643</v>
      </c>
      <c r="K129" s="201" t="s">
        <v>556</v>
      </c>
      <c r="L129" s="275" t="s">
        <v>244</v>
      </c>
      <c r="M129" s="198" t="s">
        <v>4506</v>
      </c>
    </row>
    <row r="130" spans="1:13" ht="210.75">
      <c r="A130" s="198" t="str">
        <f t="shared" si="1"/>
        <v>DefinitionsC29</v>
      </c>
      <c r="B130" s="198" t="s">
        <v>1841</v>
      </c>
      <c r="C130" s="198" t="s">
        <v>1127</v>
      </c>
      <c r="D130" s="198" t="s">
        <v>1133</v>
      </c>
      <c r="E130" s="200" t="s">
        <v>754</v>
      </c>
      <c r="F130" s="200" t="s">
        <v>4225</v>
      </c>
      <c r="G130" s="198" t="s">
        <v>995</v>
      </c>
      <c r="H130" s="198" t="s">
        <v>2779</v>
      </c>
      <c r="I130" s="198" t="s">
        <v>318</v>
      </c>
      <c r="J130" s="198" t="s">
        <v>2616</v>
      </c>
      <c r="K130" s="201" t="s">
        <v>557</v>
      </c>
      <c r="L130" s="275" t="s">
        <v>245</v>
      </c>
      <c r="M130" s="198" t="s">
        <v>4507</v>
      </c>
    </row>
    <row r="131" spans="1:13" ht="243">
      <c r="A131" s="198" t="str">
        <f t="shared" si="1"/>
        <v>DefinitionsC30</v>
      </c>
      <c r="B131" s="198" t="s">
        <v>1841</v>
      </c>
      <c r="C131" s="198" t="s">
        <v>1132</v>
      </c>
      <c r="D131" s="198" t="s">
        <v>1136</v>
      </c>
      <c r="E131" s="287" t="s">
        <v>4227</v>
      </c>
      <c r="F131" s="288" t="s">
        <v>4226</v>
      </c>
      <c r="G131" s="198" t="s">
        <v>996</v>
      </c>
      <c r="H131" s="200" t="s">
        <v>432</v>
      </c>
      <c r="I131" s="198" t="s">
        <v>319</v>
      </c>
      <c r="J131" s="198" t="s">
        <v>2617</v>
      </c>
      <c r="K131" s="201" t="s">
        <v>558</v>
      </c>
      <c r="L131" s="275" t="s">
        <v>246</v>
      </c>
      <c r="M131" s="198" t="s">
        <v>4508</v>
      </c>
    </row>
    <row r="132" spans="1:13" ht="229.5">
      <c r="A132" s="198" t="str">
        <f t="shared" si="1"/>
        <v>DefinitionsC31</v>
      </c>
      <c r="B132" s="198" t="s">
        <v>1841</v>
      </c>
      <c r="C132" s="198" t="s">
        <v>1135</v>
      </c>
      <c r="D132" s="198" t="s">
        <v>792</v>
      </c>
      <c r="E132" s="200" t="s">
        <v>755</v>
      </c>
      <c r="F132" s="200" t="s">
        <v>4228</v>
      </c>
      <c r="G132" s="198" t="s">
        <v>997</v>
      </c>
      <c r="H132" s="200" t="s">
        <v>433</v>
      </c>
      <c r="I132" s="198" t="s">
        <v>320</v>
      </c>
      <c r="J132" s="198" t="s">
        <v>2644</v>
      </c>
      <c r="K132" s="201" t="s">
        <v>559</v>
      </c>
      <c r="L132" s="275" t="s">
        <v>247</v>
      </c>
      <c r="M132" s="198" t="s">
        <v>4509</v>
      </c>
    </row>
    <row r="133" spans="1:13">
      <c r="A133" s="198" t="str">
        <f t="shared" si="1"/>
        <v>DeclarationD2</v>
      </c>
      <c r="B133" s="198" t="s">
        <v>1884</v>
      </c>
      <c r="C133" s="198" t="s">
        <v>1894</v>
      </c>
      <c r="D133" s="198" t="s">
        <v>793</v>
      </c>
      <c r="E133" s="198" t="s">
        <v>793</v>
      </c>
      <c r="F133" s="200" t="s">
        <v>793</v>
      </c>
      <c r="G133" s="198" t="s">
        <v>793</v>
      </c>
      <c r="H133" s="198" t="s">
        <v>793</v>
      </c>
      <c r="I133" s="198" t="s">
        <v>793</v>
      </c>
      <c r="J133" s="198" t="s">
        <v>793</v>
      </c>
      <c r="K133" s="198" t="s">
        <v>793</v>
      </c>
      <c r="L133" s="275" t="s">
        <v>793</v>
      </c>
      <c r="M133" s="275" t="s">
        <v>793</v>
      </c>
    </row>
    <row r="134" spans="1:13" s="225" customFormat="1" ht="27">
      <c r="A134" s="198" t="str">
        <f t="shared" si="1"/>
        <v>DeclarationF3</v>
      </c>
      <c r="B134" s="198" t="s">
        <v>1884</v>
      </c>
      <c r="C134" s="198" t="s">
        <v>3600</v>
      </c>
      <c r="D134" s="198" t="s">
        <v>3601</v>
      </c>
      <c r="E134" s="198" t="s">
        <v>3617</v>
      </c>
      <c r="F134" s="198" t="s">
        <v>3618</v>
      </c>
      <c r="G134" s="198" t="s">
        <v>3619</v>
      </c>
      <c r="H134" s="198" t="s">
        <v>3620</v>
      </c>
      <c r="I134" s="198" t="s">
        <v>3621</v>
      </c>
      <c r="J134" s="198" t="s">
        <v>3622</v>
      </c>
      <c r="K134" s="198" t="s">
        <v>3623</v>
      </c>
      <c r="L134" s="198" t="s">
        <v>3624</v>
      </c>
      <c r="M134" s="198" t="s">
        <v>4510</v>
      </c>
    </row>
    <row r="135" spans="1:13" s="225" customFormat="1" ht="27">
      <c r="A135" s="198" t="str">
        <f t="shared" si="1"/>
        <v>DeclarationI3</v>
      </c>
      <c r="B135" s="198" t="s">
        <v>1884</v>
      </c>
      <c r="C135" s="198" t="s">
        <v>3602</v>
      </c>
      <c r="D135" s="198" t="s">
        <v>3603</v>
      </c>
      <c r="E135" s="198" t="s">
        <v>3625</v>
      </c>
      <c r="F135" s="198" t="s">
        <v>3626</v>
      </c>
      <c r="G135" s="198" t="s">
        <v>3627</v>
      </c>
      <c r="H135" s="198" t="s">
        <v>3628</v>
      </c>
      <c r="I135" s="198" t="s">
        <v>3629</v>
      </c>
      <c r="J135" s="198" t="s">
        <v>3630</v>
      </c>
      <c r="K135" s="198" t="s">
        <v>3631</v>
      </c>
      <c r="L135" s="198" t="s">
        <v>3632</v>
      </c>
      <c r="M135" s="198" t="s">
        <v>4511</v>
      </c>
    </row>
    <row r="136" spans="1:13" s="225" customFormat="1">
      <c r="A136" s="198" t="str">
        <f t="shared" si="1"/>
        <v>DeclarationI4</v>
      </c>
      <c r="B136" s="198" t="s">
        <v>1884</v>
      </c>
      <c r="C136" s="198" t="s">
        <v>2539</v>
      </c>
      <c r="D136" s="198" t="s">
        <v>1826</v>
      </c>
      <c r="E136" s="198" t="s">
        <v>3633</v>
      </c>
      <c r="F136" s="198" t="s">
        <v>3634</v>
      </c>
      <c r="G136" s="198" t="s">
        <v>3635</v>
      </c>
      <c r="H136" s="198" t="s">
        <v>3636</v>
      </c>
      <c r="I136" s="198" t="s">
        <v>3637</v>
      </c>
      <c r="J136" s="198" t="s">
        <v>3638</v>
      </c>
      <c r="K136" s="198" t="s">
        <v>3639</v>
      </c>
      <c r="L136" s="198" t="s">
        <v>3640</v>
      </c>
      <c r="M136" s="198" t="s">
        <v>4512</v>
      </c>
    </row>
    <row r="137" spans="1:13" ht="54">
      <c r="A137" s="198" t="str">
        <f t="shared" si="1"/>
        <v>DeclarationB4</v>
      </c>
      <c r="B137" s="198" t="s">
        <v>1884</v>
      </c>
      <c r="C137" s="198" t="s">
        <v>1843</v>
      </c>
      <c r="D137" s="198" t="s">
        <v>1502</v>
      </c>
      <c r="E137" s="198" t="s">
        <v>756</v>
      </c>
      <c r="F137" s="200" t="s">
        <v>2029</v>
      </c>
      <c r="G137" s="198" t="s">
        <v>1541</v>
      </c>
      <c r="H137" s="198" t="s">
        <v>680</v>
      </c>
      <c r="I137" s="198" t="s">
        <v>321</v>
      </c>
      <c r="J137" s="198" t="s">
        <v>2618</v>
      </c>
      <c r="K137" s="201" t="s">
        <v>560</v>
      </c>
      <c r="L137" s="275" t="s">
        <v>873</v>
      </c>
      <c r="M137" s="198" t="s">
        <v>4513</v>
      </c>
    </row>
    <row r="138" spans="1:13" ht="27">
      <c r="A138" s="198" t="str">
        <f t="shared" si="1"/>
        <v>DeclarationB6</v>
      </c>
      <c r="B138" s="198" t="s">
        <v>1884</v>
      </c>
      <c r="C138" s="198" t="s">
        <v>1845</v>
      </c>
      <c r="D138" s="198" t="s">
        <v>4948</v>
      </c>
      <c r="E138" s="198" t="s">
        <v>4956</v>
      </c>
      <c r="F138" s="200" t="s">
        <v>4962</v>
      </c>
      <c r="G138" s="198" t="s">
        <v>4968</v>
      </c>
      <c r="H138" s="198" t="s">
        <v>4974</v>
      </c>
      <c r="I138" s="198" t="s">
        <v>4980</v>
      </c>
      <c r="J138" s="198" t="s">
        <v>4986</v>
      </c>
      <c r="K138" s="201" t="s">
        <v>4992</v>
      </c>
      <c r="L138" s="275" t="s">
        <v>4998</v>
      </c>
      <c r="M138" s="198" t="s">
        <v>5004</v>
      </c>
    </row>
    <row r="139" spans="1:13" ht="81">
      <c r="A139" s="198" t="str">
        <f t="shared" si="1"/>
        <v>DeclarationB7</v>
      </c>
      <c r="B139" s="198" t="s">
        <v>1884</v>
      </c>
      <c r="C139" s="198" t="s">
        <v>1846</v>
      </c>
      <c r="D139" s="198" t="s">
        <v>1956</v>
      </c>
      <c r="E139" s="198" t="s">
        <v>1800</v>
      </c>
      <c r="F139" s="200" t="s">
        <v>1801</v>
      </c>
      <c r="G139" s="198" t="s">
        <v>1802</v>
      </c>
      <c r="H139" s="198" t="s">
        <v>681</v>
      </c>
      <c r="I139" s="198" t="s">
        <v>322</v>
      </c>
      <c r="J139" s="198" t="s">
        <v>2472</v>
      </c>
      <c r="K139" s="201" t="s">
        <v>561</v>
      </c>
      <c r="L139" s="275" t="s">
        <v>874</v>
      </c>
      <c r="M139" s="198" t="s">
        <v>4514</v>
      </c>
    </row>
    <row r="140" spans="1:13" ht="15.75">
      <c r="A140" s="198" t="str">
        <f t="shared" si="1"/>
        <v>DeclarationB8</v>
      </c>
      <c r="B140" s="198" t="s">
        <v>1884</v>
      </c>
      <c r="C140" s="198" t="s">
        <v>1847</v>
      </c>
      <c r="D140" s="198" t="s">
        <v>1499</v>
      </c>
      <c r="E140" s="198" t="s">
        <v>2780</v>
      </c>
      <c r="F140" s="200" t="s">
        <v>2032</v>
      </c>
      <c r="G140" s="198" t="s">
        <v>2017</v>
      </c>
      <c r="H140" s="198" t="s">
        <v>1542</v>
      </c>
      <c r="I140" s="198" t="s">
        <v>323</v>
      </c>
      <c r="J140" s="198" t="s">
        <v>1543</v>
      </c>
      <c r="K140" s="201" t="s">
        <v>562</v>
      </c>
      <c r="L140" s="275" t="s">
        <v>875</v>
      </c>
      <c r="M140" s="198" t="s">
        <v>4515</v>
      </c>
    </row>
    <row r="141" spans="1:13" ht="15.75">
      <c r="A141" s="198" t="str">
        <f t="shared" si="1"/>
        <v>DeclarationB9</v>
      </c>
      <c r="B141" s="198" t="s">
        <v>1884</v>
      </c>
      <c r="C141" s="198" t="s">
        <v>1848</v>
      </c>
      <c r="D141" s="198" t="s">
        <v>934</v>
      </c>
      <c r="E141" s="200" t="s">
        <v>478</v>
      </c>
      <c r="F141" s="200" t="s">
        <v>601</v>
      </c>
      <c r="G141" s="198" t="s">
        <v>998</v>
      </c>
      <c r="H141" s="198" t="s">
        <v>1544</v>
      </c>
      <c r="I141" s="198" t="s">
        <v>324</v>
      </c>
      <c r="J141" s="198" t="s">
        <v>4193</v>
      </c>
      <c r="K141" s="201" t="s">
        <v>563</v>
      </c>
      <c r="L141" s="275" t="s">
        <v>876</v>
      </c>
      <c r="M141" s="198" t="s">
        <v>4516</v>
      </c>
    </row>
    <row r="142" spans="1:13">
      <c r="A142" s="198" t="str">
        <f t="shared" si="1"/>
        <v>DeclarationB10</v>
      </c>
      <c r="B142" s="198" t="s">
        <v>1884</v>
      </c>
      <c r="C142" s="198" t="s">
        <v>951</v>
      </c>
      <c r="D142" s="198" t="s">
        <v>948</v>
      </c>
      <c r="E142" s="198" t="s">
        <v>757</v>
      </c>
      <c r="F142" s="200" t="s">
        <v>602</v>
      </c>
      <c r="G142" s="198" t="s">
        <v>999</v>
      </c>
      <c r="H142" s="198" t="s">
        <v>952</v>
      </c>
      <c r="I142" s="198" t="s">
        <v>325</v>
      </c>
      <c r="J142" s="198" t="s">
        <v>4194</v>
      </c>
      <c r="K142" s="201" t="s">
        <v>564</v>
      </c>
      <c r="L142" s="275" t="s">
        <v>955</v>
      </c>
      <c r="M142" s="198" t="s">
        <v>4517</v>
      </c>
    </row>
    <row r="143" spans="1:13" ht="27">
      <c r="A143" s="198" t="str">
        <f>B143&amp;C143</f>
        <v>DeclarationB10A</v>
      </c>
      <c r="B143" s="198" t="s">
        <v>1884</v>
      </c>
      <c r="C143" s="198" t="s">
        <v>2781</v>
      </c>
      <c r="D143" s="198" t="s">
        <v>948</v>
      </c>
      <c r="E143" s="198" t="s">
        <v>757</v>
      </c>
      <c r="F143" s="200" t="s">
        <v>602</v>
      </c>
      <c r="G143" s="198" t="s">
        <v>999</v>
      </c>
      <c r="H143" s="198" t="s">
        <v>952</v>
      </c>
      <c r="I143" s="198" t="s">
        <v>325</v>
      </c>
      <c r="J143" s="198" t="s">
        <v>4194</v>
      </c>
      <c r="K143" s="201" t="s">
        <v>564</v>
      </c>
      <c r="L143" s="275" t="s">
        <v>955</v>
      </c>
      <c r="M143" s="198" t="s">
        <v>4517</v>
      </c>
    </row>
    <row r="144" spans="1:13" ht="27">
      <c r="A144" s="198" t="str">
        <f>B144&amp;C144</f>
        <v>DeclarationB10C</v>
      </c>
      <c r="B144" s="198" t="s">
        <v>1884</v>
      </c>
      <c r="C144" s="198" t="s">
        <v>2782</v>
      </c>
      <c r="D144" s="198" t="s">
        <v>949</v>
      </c>
      <c r="E144" s="198" t="s">
        <v>2783</v>
      </c>
      <c r="F144" s="200" t="s">
        <v>603</v>
      </c>
      <c r="G144" s="198" t="s">
        <v>1000</v>
      </c>
      <c r="H144" s="198" t="s">
        <v>953</v>
      </c>
      <c r="I144" s="198" t="s">
        <v>326</v>
      </c>
      <c r="J144" s="198" t="s">
        <v>4195</v>
      </c>
      <c r="K144" s="201" t="s">
        <v>565</v>
      </c>
      <c r="L144" s="275" t="s">
        <v>956</v>
      </c>
      <c r="M144" s="198" t="s">
        <v>4518</v>
      </c>
    </row>
    <row r="145" spans="1:13" ht="40.5">
      <c r="A145" s="198" t="str">
        <f>B145&amp;C145</f>
        <v>DeclarationB10B</v>
      </c>
      <c r="B145" s="198" t="s">
        <v>1884</v>
      </c>
      <c r="C145" s="198" t="s">
        <v>2784</v>
      </c>
      <c r="D145" s="198" t="s">
        <v>950</v>
      </c>
      <c r="E145" s="200" t="s">
        <v>758</v>
      </c>
      <c r="F145" s="200" t="s">
        <v>514</v>
      </c>
      <c r="G145" s="198" t="s">
        <v>1001</v>
      </c>
      <c r="H145" s="198" t="s">
        <v>682</v>
      </c>
      <c r="I145" s="198" t="s">
        <v>327</v>
      </c>
      <c r="J145" s="198" t="s">
        <v>954</v>
      </c>
      <c r="K145" s="201" t="s">
        <v>566</v>
      </c>
      <c r="L145" s="275" t="s">
        <v>957</v>
      </c>
      <c r="M145" s="198" t="s">
        <v>4519</v>
      </c>
    </row>
    <row r="146" spans="1:13" s="225" customFormat="1" ht="40.5">
      <c r="A146" s="198" t="str">
        <f>B146&amp;C146</f>
        <v>DeclarationD11</v>
      </c>
      <c r="B146" s="198" t="s">
        <v>1884</v>
      </c>
      <c r="C146" s="198" t="s">
        <v>3116</v>
      </c>
      <c r="D146" s="198" t="s">
        <v>3115</v>
      </c>
      <c r="E146" s="198" t="s">
        <v>3641</v>
      </c>
      <c r="F146" s="198" t="s">
        <v>3642</v>
      </c>
      <c r="G146" s="198" t="s">
        <v>3643</v>
      </c>
      <c r="H146" s="198" t="s">
        <v>3644</v>
      </c>
      <c r="I146" s="198" t="s">
        <v>3645</v>
      </c>
      <c r="J146" s="198" t="s">
        <v>3646</v>
      </c>
      <c r="K146" s="198" t="s">
        <v>3647</v>
      </c>
      <c r="L146" s="198" t="s">
        <v>3648</v>
      </c>
      <c r="M146" s="198" t="s">
        <v>4520</v>
      </c>
    </row>
    <row r="147" spans="1:13" ht="40.5">
      <c r="A147" s="198" t="str">
        <f t="shared" si="1"/>
        <v>DeclarationB12</v>
      </c>
      <c r="B147" s="198" t="s">
        <v>1884</v>
      </c>
      <c r="C147" s="198" t="s">
        <v>1851</v>
      </c>
      <c r="D147" s="198" t="s">
        <v>895</v>
      </c>
      <c r="E147" s="200" t="s">
        <v>759</v>
      </c>
      <c r="F147" s="200" t="s">
        <v>2033</v>
      </c>
      <c r="G147" s="198" t="s">
        <v>2018</v>
      </c>
      <c r="H147" s="198" t="s">
        <v>683</v>
      </c>
      <c r="I147" s="198" t="s">
        <v>328</v>
      </c>
      <c r="J147" s="198" t="s">
        <v>4196</v>
      </c>
      <c r="K147" s="201" t="s">
        <v>567</v>
      </c>
      <c r="L147" s="275" t="s">
        <v>877</v>
      </c>
      <c r="M147" s="198" t="s">
        <v>4521</v>
      </c>
    </row>
    <row r="148" spans="1:13" ht="27">
      <c r="A148" s="198" t="str">
        <f t="shared" si="1"/>
        <v>DeclarationB13</v>
      </c>
      <c r="B148" s="198" t="s">
        <v>1884</v>
      </c>
      <c r="C148" s="198" t="s">
        <v>1852</v>
      </c>
      <c r="D148" s="198" t="s">
        <v>896</v>
      </c>
      <c r="E148" s="200" t="s">
        <v>760</v>
      </c>
      <c r="F148" s="200" t="s">
        <v>604</v>
      </c>
      <c r="G148" s="198" t="s">
        <v>1002</v>
      </c>
      <c r="H148" s="198" t="s">
        <v>684</v>
      </c>
      <c r="I148" s="198" t="s">
        <v>329</v>
      </c>
      <c r="J148" s="198" t="s">
        <v>4197</v>
      </c>
      <c r="K148" s="201" t="s">
        <v>568</v>
      </c>
      <c r="L148" s="275" t="s">
        <v>79</v>
      </c>
      <c r="M148" s="198" t="s">
        <v>4522</v>
      </c>
    </row>
    <row r="149" spans="1:13">
      <c r="A149" s="198" t="str">
        <f t="shared" si="1"/>
        <v>DeclarationB14</v>
      </c>
      <c r="B149" s="198" t="s">
        <v>1884</v>
      </c>
      <c r="C149" s="198" t="s">
        <v>1853</v>
      </c>
      <c r="D149" s="198" t="s">
        <v>1496</v>
      </c>
      <c r="E149" s="200" t="s">
        <v>761</v>
      </c>
      <c r="F149" s="200" t="s">
        <v>2034</v>
      </c>
      <c r="G149" s="198" t="s">
        <v>2019</v>
      </c>
      <c r="H149" s="198" t="s">
        <v>1545</v>
      </c>
      <c r="I149" s="198" t="s">
        <v>330</v>
      </c>
      <c r="J149" s="198" t="s">
        <v>1545</v>
      </c>
      <c r="K149" s="201" t="s">
        <v>569</v>
      </c>
      <c r="L149" s="275" t="s">
        <v>878</v>
      </c>
      <c r="M149" s="198" t="s">
        <v>4523</v>
      </c>
    </row>
    <row r="150" spans="1:13" ht="13.9">
      <c r="A150" s="198" t="str">
        <f t="shared" si="1"/>
        <v>DeclarationB15</v>
      </c>
      <c r="B150" s="198" t="s">
        <v>1884</v>
      </c>
      <c r="C150" s="198" t="s">
        <v>1854</v>
      </c>
      <c r="D150" s="198" t="s">
        <v>897</v>
      </c>
      <c r="E150" s="198" t="s">
        <v>2785</v>
      </c>
      <c r="F150" s="200" t="s">
        <v>605</v>
      </c>
      <c r="G150" s="198" t="s">
        <v>1546</v>
      </c>
      <c r="H150" s="198" t="s">
        <v>685</v>
      </c>
      <c r="I150" s="198" t="s">
        <v>331</v>
      </c>
      <c r="J150" s="198" t="s">
        <v>4198</v>
      </c>
      <c r="K150" s="201" t="s">
        <v>570</v>
      </c>
      <c r="L150" s="275" t="s">
        <v>248</v>
      </c>
      <c r="M150" s="198" t="s">
        <v>4524</v>
      </c>
    </row>
    <row r="151" spans="1:13" ht="13.9">
      <c r="A151" s="198" t="str">
        <f t="shared" si="1"/>
        <v>DeclarationB16</v>
      </c>
      <c r="B151" s="198" t="s">
        <v>1884</v>
      </c>
      <c r="C151" s="198" t="s">
        <v>1855</v>
      </c>
      <c r="D151" s="198" t="s">
        <v>898</v>
      </c>
      <c r="E151" s="198" t="s">
        <v>2786</v>
      </c>
      <c r="F151" s="200" t="s">
        <v>606</v>
      </c>
      <c r="G151" s="198" t="s">
        <v>2020</v>
      </c>
      <c r="H151" s="198" t="s">
        <v>686</v>
      </c>
      <c r="I151" s="198" t="s">
        <v>332</v>
      </c>
      <c r="J151" s="198" t="s">
        <v>4199</v>
      </c>
      <c r="K151" s="201" t="s">
        <v>571</v>
      </c>
      <c r="L151" s="275" t="s">
        <v>249</v>
      </c>
      <c r="M151" s="198" t="s">
        <v>4525</v>
      </c>
    </row>
    <row r="152" spans="1:13" ht="13.9">
      <c r="A152" s="198" t="str">
        <f t="shared" si="1"/>
        <v>DeclarationB17</v>
      </c>
      <c r="B152" s="198" t="s">
        <v>1884</v>
      </c>
      <c r="C152" s="198" t="s">
        <v>1856</v>
      </c>
      <c r="D152" s="198" t="s">
        <v>899</v>
      </c>
      <c r="E152" s="198" t="s">
        <v>2787</v>
      </c>
      <c r="F152" s="200" t="s">
        <v>607</v>
      </c>
      <c r="G152" s="198" t="s">
        <v>1003</v>
      </c>
      <c r="H152" s="198" t="s">
        <v>687</v>
      </c>
      <c r="I152" s="198" t="s">
        <v>333</v>
      </c>
      <c r="J152" s="198" t="s">
        <v>4200</v>
      </c>
      <c r="K152" s="201" t="s">
        <v>572</v>
      </c>
      <c r="L152" s="275" t="s">
        <v>250</v>
      </c>
      <c r="M152" s="198" t="s">
        <v>4526</v>
      </c>
    </row>
    <row r="153" spans="1:13" ht="27">
      <c r="A153" s="198" t="str">
        <f t="shared" si="1"/>
        <v>DeclarationB18</v>
      </c>
      <c r="B153" s="198" t="s">
        <v>1884</v>
      </c>
      <c r="C153" s="198" t="s">
        <v>1857</v>
      </c>
      <c r="D153" s="198" t="s">
        <v>938</v>
      </c>
      <c r="E153" s="198" t="s">
        <v>2788</v>
      </c>
      <c r="F153" s="200" t="s">
        <v>1895</v>
      </c>
      <c r="G153" s="198" t="s">
        <v>1004</v>
      </c>
      <c r="H153" s="198" t="s">
        <v>185</v>
      </c>
      <c r="I153" s="198" t="s">
        <v>334</v>
      </c>
      <c r="J153" s="198" t="s">
        <v>2649</v>
      </c>
      <c r="K153" s="201" t="s">
        <v>573</v>
      </c>
      <c r="L153" s="275" t="s">
        <v>251</v>
      </c>
      <c r="M153" s="198" t="s">
        <v>4527</v>
      </c>
    </row>
    <row r="154" spans="1:13" ht="27">
      <c r="A154" s="198" t="str">
        <f t="shared" si="1"/>
        <v>DeclarationB19</v>
      </c>
      <c r="B154" s="198" t="s">
        <v>1884</v>
      </c>
      <c r="C154" s="198" t="s">
        <v>1858</v>
      </c>
      <c r="D154" s="198" t="s">
        <v>939</v>
      </c>
      <c r="E154" s="198" t="s">
        <v>2789</v>
      </c>
      <c r="F154" s="200" t="s">
        <v>1896</v>
      </c>
      <c r="G154" s="198" t="s">
        <v>1005</v>
      </c>
      <c r="H154" s="198" t="s">
        <v>1198</v>
      </c>
      <c r="I154" s="198" t="s">
        <v>335</v>
      </c>
      <c r="J154" s="198" t="s">
        <v>4201</v>
      </c>
      <c r="K154" s="201" t="s">
        <v>574</v>
      </c>
      <c r="L154" s="275" t="s">
        <v>252</v>
      </c>
      <c r="M154" s="198" t="s">
        <v>4528</v>
      </c>
    </row>
    <row r="155" spans="1:13" ht="27">
      <c r="A155" s="198" t="str">
        <f t="shared" si="1"/>
        <v>DeclarationB20</v>
      </c>
      <c r="B155" s="198" t="s">
        <v>1884</v>
      </c>
      <c r="C155" s="198" t="s">
        <v>1859</v>
      </c>
      <c r="D155" s="198" t="s">
        <v>940</v>
      </c>
      <c r="E155" s="198" t="s">
        <v>2790</v>
      </c>
      <c r="F155" s="200" t="s">
        <v>1897</v>
      </c>
      <c r="G155" s="198" t="s">
        <v>1006</v>
      </c>
      <c r="H155" s="198" t="s">
        <v>688</v>
      </c>
      <c r="I155" s="198" t="s">
        <v>336</v>
      </c>
      <c r="J155" s="198" t="s">
        <v>4202</v>
      </c>
      <c r="K155" s="201" t="s">
        <v>575</v>
      </c>
      <c r="L155" s="275" t="s">
        <v>253</v>
      </c>
      <c r="M155" s="198" t="s">
        <v>4529</v>
      </c>
    </row>
    <row r="156" spans="1:13" ht="27">
      <c r="A156" s="198" t="str">
        <f t="shared" si="1"/>
        <v>DeclarationB21</v>
      </c>
      <c r="B156" s="198" t="s">
        <v>1884</v>
      </c>
      <c r="C156" s="198" t="s">
        <v>1860</v>
      </c>
      <c r="D156" s="198" t="s">
        <v>941</v>
      </c>
      <c r="E156" s="198" t="s">
        <v>2791</v>
      </c>
      <c r="F156" s="200" t="s">
        <v>608</v>
      </c>
      <c r="G156" s="198" t="s">
        <v>1007</v>
      </c>
      <c r="H156" s="198" t="s">
        <v>689</v>
      </c>
      <c r="I156" s="198" t="s">
        <v>337</v>
      </c>
      <c r="J156" s="198" t="s">
        <v>4203</v>
      </c>
      <c r="K156" s="201" t="s">
        <v>576</v>
      </c>
      <c r="L156" s="275" t="s">
        <v>254</v>
      </c>
      <c r="M156" s="198" t="s">
        <v>4530</v>
      </c>
    </row>
    <row r="157" spans="1:13" ht="13.9">
      <c r="A157" s="198" t="str">
        <f t="shared" si="1"/>
        <v>DeclarationB22</v>
      </c>
      <c r="B157" s="198" t="s">
        <v>1884</v>
      </c>
      <c r="C157" s="198" t="s">
        <v>1861</v>
      </c>
      <c r="D157" s="198" t="s">
        <v>900</v>
      </c>
      <c r="E157" s="198" t="s">
        <v>2792</v>
      </c>
      <c r="F157" s="200" t="s">
        <v>2035</v>
      </c>
      <c r="G157" s="198" t="s">
        <v>1008</v>
      </c>
      <c r="H157" s="198" t="s">
        <v>690</v>
      </c>
      <c r="I157" s="198" t="s">
        <v>338</v>
      </c>
      <c r="J157" s="198" t="s">
        <v>2650</v>
      </c>
      <c r="K157" s="201" t="s">
        <v>577</v>
      </c>
      <c r="L157" s="275" t="s">
        <v>255</v>
      </c>
      <c r="M157" s="198" t="s">
        <v>4531</v>
      </c>
    </row>
    <row r="158" spans="1:13" ht="40.5">
      <c r="A158" s="198" t="str">
        <f t="shared" si="1"/>
        <v>DeclarationB24</v>
      </c>
      <c r="B158" s="198" t="s">
        <v>1884</v>
      </c>
      <c r="C158" s="198" t="s">
        <v>1892</v>
      </c>
      <c r="D158" s="198" t="s">
        <v>2804</v>
      </c>
      <c r="E158" s="200" t="s">
        <v>762</v>
      </c>
      <c r="F158" s="200" t="s">
        <v>609</v>
      </c>
      <c r="G158" s="198" t="s">
        <v>1009</v>
      </c>
      <c r="H158" s="198" t="s">
        <v>691</v>
      </c>
      <c r="I158" s="198" t="s">
        <v>339</v>
      </c>
      <c r="J158" s="198" t="s">
        <v>4204</v>
      </c>
      <c r="K158" s="201" t="s">
        <v>578</v>
      </c>
      <c r="L158" s="275" t="s">
        <v>879</v>
      </c>
      <c r="M158" s="198" t="s">
        <v>4532</v>
      </c>
    </row>
    <row r="159" spans="1:13" ht="26.25">
      <c r="A159" s="198" t="str">
        <f>B159&amp;C159</f>
        <v>DeclarationB25</v>
      </c>
      <c r="B159" s="198" t="s">
        <v>1884</v>
      </c>
      <c r="C159" s="198" t="s">
        <v>910</v>
      </c>
      <c r="D159" s="199" t="s">
        <v>2832</v>
      </c>
      <c r="E159" s="199" t="s">
        <v>2903</v>
      </c>
      <c r="F159" s="213" t="s">
        <v>4130</v>
      </c>
      <c r="G159" s="199" t="s">
        <v>2904</v>
      </c>
      <c r="H159" s="199" t="s">
        <v>2905</v>
      </c>
      <c r="I159" s="199" t="s">
        <v>2906</v>
      </c>
      <c r="J159" s="199" t="s">
        <v>2907</v>
      </c>
      <c r="K159" s="199" t="s">
        <v>2908</v>
      </c>
      <c r="L159" s="199" t="s">
        <v>2909</v>
      </c>
      <c r="M159" s="199" t="s">
        <v>4533</v>
      </c>
    </row>
    <row r="160" spans="1:13" ht="61.9">
      <c r="A160" s="198" t="str">
        <f t="shared" si="1"/>
        <v>DeclarationB31</v>
      </c>
      <c r="B160" s="198" t="s">
        <v>1884</v>
      </c>
      <c r="C160" s="198" t="s">
        <v>911</v>
      </c>
      <c r="D160" s="199" t="s">
        <v>2833</v>
      </c>
      <c r="E160" s="199" t="s">
        <v>4262</v>
      </c>
      <c r="F160" s="213" t="s">
        <v>4258</v>
      </c>
      <c r="G160" s="199" t="s">
        <v>2910</v>
      </c>
      <c r="H160" s="199" t="s">
        <v>2911</v>
      </c>
      <c r="I160" s="199" t="s">
        <v>2912</v>
      </c>
      <c r="J160" s="199" t="s">
        <v>2913</v>
      </c>
      <c r="K160" s="199" t="s">
        <v>2914</v>
      </c>
      <c r="L160" s="199" t="s">
        <v>2915</v>
      </c>
      <c r="M160" s="199" t="s">
        <v>4534</v>
      </c>
    </row>
    <row r="161" spans="1:13" ht="49.5">
      <c r="A161" s="198" t="str">
        <f t="shared" si="1"/>
        <v>DeclarationB37</v>
      </c>
      <c r="B161" s="198" t="s">
        <v>1884</v>
      </c>
      <c r="C161" s="198" t="s">
        <v>912</v>
      </c>
      <c r="D161" s="199" t="s">
        <v>4394</v>
      </c>
      <c r="E161" s="260" t="s">
        <v>4824</v>
      </c>
      <c r="F161" s="213" t="s">
        <v>4825</v>
      </c>
      <c r="G161" s="260" t="s">
        <v>4826</v>
      </c>
      <c r="H161" s="260" t="s">
        <v>4827</v>
      </c>
      <c r="I161" s="260" t="s">
        <v>4828</v>
      </c>
      <c r="J161" s="289" t="s">
        <v>4829</v>
      </c>
      <c r="K161" s="260" t="s">
        <v>4830</v>
      </c>
      <c r="L161" s="260" t="s">
        <v>4831</v>
      </c>
      <c r="M161" s="261" t="s">
        <v>4832</v>
      </c>
    </row>
    <row r="162" spans="1:13" ht="49.5">
      <c r="A162" s="198" t="str">
        <f t="shared" si="1"/>
        <v>DeclarationB43</v>
      </c>
      <c r="B162" s="198" t="s">
        <v>1884</v>
      </c>
      <c r="C162" s="198" t="s">
        <v>913</v>
      </c>
      <c r="D162" s="199" t="s">
        <v>2946</v>
      </c>
      <c r="E162" s="199" t="s">
        <v>2950</v>
      </c>
      <c r="F162" s="213" t="s">
        <v>4259</v>
      </c>
      <c r="G162" s="199" t="s">
        <v>2954</v>
      </c>
      <c r="H162" s="199" t="s">
        <v>2957</v>
      </c>
      <c r="I162" s="199" t="s">
        <v>2961</v>
      </c>
      <c r="J162" s="199" t="s">
        <v>4254</v>
      </c>
      <c r="K162" s="199" t="s">
        <v>2965</v>
      </c>
      <c r="L162" s="199" t="s">
        <v>2969</v>
      </c>
      <c r="M162" s="199" t="s">
        <v>4535</v>
      </c>
    </row>
    <row r="163" spans="1:13" ht="37.15">
      <c r="A163" s="198" t="str">
        <f t="shared" si="1"/>
        <v>DeclarationB49</v>
      </c>
      <c r="B163" s="198" t="s">
        <v>1884</v>
      </c>
      <c r="C163" s="198" t="s">
        <v>914</v>
      </c>
      <c r="D163" s="199" t="s">
        <v>2947</v>
      </c>
      <c r="E163" s="199" t="s">
        <v>2951</v>
      </c>
      <c r="F163" s="213" t="s">
        <v>4837</v>
      </c>
      <c r="G163" s="199" t="s">
        <v>4215</v>
      </c>
      <c r="H163" s="199" t="s">
        <v>2958</v>
      </c>
      <c r="I163" s="199" t="s">
        <v>2962</v>
      </c>
      <c r="J163" s="199" t="s">
        <v>4255</v>
      </c>
      <c r="K163" s="199" t="s">
        <v>2966</v>
      </c>
      <c r="L163" s="199" t="s">
        <v>2970</v>
      </c>
      <c r="M163" s="199" t="s">
        <v>4536</v>
      </c>
    </row>
    <row r="164" spans="1:13" ht="37.15">
      <c r="A164" s="198" t="str">
        <f t="shared" si="1"/>
        <v>DeclarationB55</v>
      </c>
      <c r="B164" s="198" t="s">
        <v>1884</v>
      </c>
      <c r="C164" s="198" t="s">
        <v>915</v>
      </c>
      <c r="D164" s="199" t="s">
        <v>2948</v>
      </c>
      <c r="E164" s="199" t="s">
        <v>2952</v>
      </c>
      <c r="F164" s="213" t="s">
        <v>4260</v>
      </c>
      <c r="G164" s="199" t="s">
        <v>2955</v>
      </c>
      <c r="H164" s="199" t="s">
        <v>2959</v>
      </c>
      <c r="I164" s="199" t="s">
        <v>2963</v>
      </c>
      <c r="J164" s="199" t="s">
        <v>4256</v>
      </c>
      <c r="K164" s="199" t="s">
        <v>2967</v>
      </c>
      <c r="L164" s="199" t="s">
        <v>2971</v>
      </c>
      <c r="M164" s="199" t="s">
        <v>4537</v>
      </c>
    </row>
    <row r="165" spans="1:13" ht="49.5">
      <c r="A165" s="198" t="str">
        <f t="shared" si="1"/>
        <v>DeclarationB61</v>
      </c>
      <c r="B165" s="198" t="s">
        <v>1884</v>
      </c>
      <c r="C165" s="198" t="s">
        <v>1899</v>
      </c>
      <c r="D165" s="199" t="s">
        <v>2949</v>
      </c>
      <c r="E165" s="199" t="s">
        <v>2953</v>
      </c>
      <c r="F165" s="213" t="s">
        <v>4261</v>
      </c>
      <c r="G165" s="199" t="s">
        <v>2956</v>
      </c>
      <c r="H165" s="199" t="s">
        <v>2960</v>
      </c>
      <c r="I165" s="199" t="s">
        <v>2964</v>
      </c>
      <c r="J165" s="199" t="s">
        <v>4257</v>
      </c>
      <c r="K165" s="199" t="s">
        <v>2968</v>
      </c>
      <c r="L165" s="199" t="s">
        <v>2972</v>
      </c>
      <c r="M165" s="199" t="s">
        <v>4538</v>
      </c>
    </row>
    <row r="166" spans="1:13" ht="27">
      <c r="A166" s="198" t="str">
        <f t="shared" si="1"/>
        <v>DeclarationB67</v>
      </c>
      <c r="B166" s="198" t="s">
        <v>1884</v>
      </c>
      <c r="C166" s="198" t="s">
        <v>2478</v>
      </c>
      <c r="D166" s="198" t="s">
        <v>1957</v>
      </c>
      <c r="E166" s="200" t="s">
        <v>763</v>
      </c>
      <c r="F166" s="200" t="s">
        <v>1803</v>
      </c>
      <c r="G166" s="198" t="s">
        <v>1804</v>
      </c>
      <c r="H166" s="198" t="s">
        <v>2461</v>
      </c>
      <c r="I166" s="198" t="s">
        <v>340</v>
      </c>
      <c r="J166" s="198" t="s">
        <v>2473</v>
      </c>
      <c r="K166" s="201" t="s">
        <v>397</v>
      </c>
      <c r="L166" s="275" t="s">
        <v>1186</v>
      </c>
      <c r="M166" s="198" t="s">
        <v>4539</v>
      </c>
    </row>
    <row r="167" spans="1:13" ht="40.5">
      <c r="A167" s="198" t="str">
        <f t="shared" si="1"/>
        <v>DeclarationB69</v>
      </c>
      <c r="B167" s="198" t="s">
        <v>1884</v>
      </c>
      <c r="C167" s="198" t="s">
        <v>2496</v>
      </c>
      <c r="D167" s="198" t="s">
        <v>3105</v>
      </c>
      <c r="E167" s="200" t="s">
        <v>4206</v>
      </c>
      <c r="F167" s="200" t="s">
        <v>396</v>
      </c>
      <c r="G167" s="198" t="s">
        <v>1898</v>
      </c>
      <c r="H167" s="198" t="s">
        <v>692</v>
      </c>
      <c r="I167" s="198" t="s">
        <v>341</v>
      </c>
      <c r="J167" s="198" t="s">
        <v>4207</v>
      </c>
      <c r="K167" s="201" t="s">
        <v>398</v>
      </c>
      <c r="L167" s="275" t="s">
        <v>256</v>
      </c>
      <c r="M167" s="198" t="s">
        <v>4540</v>
      </c>
    </row>
    <row r="168" spans="1:13" ht="81">
      <c r="A168" s="198" t="str">
        <f t="shared" si="1"/>
        <v>DeclarationB71</v>
      </c>
      <c r="B168" s="198" t="s">
        <v>1884</v>
      </c>
      <c r="C168" s="198" t="s">
        <v>2497</v>
      </c>
      <c r="D168" s="198" t="s">
        <v>3106</v>
      </c>
      <c r="E168" s="200" t="s">
        <v>4205</v>
      </c>
      <c r="F168" s="200" t="s">
        <v>515</v>
      </c>
      <c r="G168" s="198" t="s">
        <v>1010</v>
      </c>
      <c r="H168" s="198" t="s">
        <v>693</v>
      </c>
      <c r="I168" s="198" t="s">
        <v>342</v>
      </c>
      <c r="J168" s="198" t="s">
        <v>4214</v>
      </c>
      <c r="K168" s="201" t="s">
        <v>399</v>
      </c>
      <c r="L168" s="275" t="s">
        <v>257</v>
      </c>
      <c r="M168" s="198" t="s">
        <v>4541</v>
      </c>
    </row>
    <row r="169" spans="1:13" ht="40.5">
      <c r="A169" s="198" t="str">
        <f t="shared" ref="A169:A188" si="2">B169&amp;C169</f>
        <v>DeclarationB73</v>
      </c>
      <c r="B169" s="198" t="s">
        <v>1884</v>
      </c>
      <c r="C169" s="198" t="s">
        <v>2501</v>
      </c>
      <c r="D169" s="198" t="s">
        <v>3107</v>
      </c>
      <c r="E169" s="200" t="s">
        <v>764</v>
      </c>
      <c r="F169" s="200" t="s">
        <v>516</v>
      </c>
      <c r="G169" s="198" t="s">
        <v>1011</v>
      </c>
      <c r="H169" s="198" t="s">
        <v>694</v>
      </c>
      <c r="I169" s="198" t="s">
        <v>343</v>
      </c>
      <c r="J169" s="198" t="s">
        <v>4208</v>
      </c>
      <c r="K169" s="201" t="s">
        <v>1900</v>
      </c>
      <c r="L169" s="275" t="s">
        <v>1901</v>
      </c>
      <c r="M169" s="198" t="s">
        <v>4542</v>
      </c>
    </row>
    <row r="170" spans="1:13" ht="65.650000000000006">
      <c r="A170" s="198" t="str">
        <f t="shared" si="2"/>
        <v>DeclarationB75</v>
      </c>
      <c r="B170" s="198" t="s">
        <v>1884</v>
      </c>
      <c r="C170" s="198" t="s">
        <v>2502</v>
      </c>
      <c r="D170" s="199" t="s">
        <v>3108</v>
      </c>
      <c r="E170" s="199" t="s">
        <v>2916</v>
      </c>
      <c r="F170" s="213" t="s">
        <v>2834</v>
      </c>
      <c r="G170" s="199" t="s">
        <v>4216</v>
      </c>
      <c r="H170" s="199" t="s">
        <v>2917</v>
      </c>
      <c r="I170" s="199" t="s">
        <v>2918</v>
      </c>
      <c r="J170" s="199" t="s">
        <v>4209</v>
      </c>
      <c r="K170" s="199" t="s">
        <v>2919</v>
      </c>
      <c r="L170" s="199" t="s">
        <v>2920</v>
      </c>
      <c r="M170" s="199" t="s">
        <v>4543</v>
      </c>
    </row>
    <row r="171" spans="1:13" ht="37.15">
      <c r="A171" s="198" t="str">
        <f t="shared" si="2"/>
        <v>DeclarationB77</v>
      </c>
      <c r="B171" s="198" t="s">
        <v>1884</v>
      </c>
      <c r="C171" s="198" t="s">
        <v>2504</v>
      </c>
      <c r="D171" s="199" t="s">
        <v>3109</v>
      </c>
      <c r="E171" s="200" t="s">
        <v>765</v>
      </c>
      <c r="F171" s="200" t="s">
        <v>517</v>
      </c>
      <c r="G171" s="199" t="s">
        <v>1012</v>
      </c>
      <c r="H171" s="199" t="s">
        <v>695</v>
      </c>
      <c r="I171" s="199" t="s">
        <v>344</v>
      </c>
      <c r="J171" s="199" t="s">
        <v>2656</v>
      </c>
      <c r="K171" s="201" t="s">
        <v>400</v>
      </c>
      <c r="L171" s="202" t="s">
        <v>2495</v>
      </c>
      <c r="M171" s="199" t="s">
        <v>4544</v>
      </c>
    </row>
    <row r="172" spans="1:13" s="225" customFormat="1" ht="111.4">
      <c r="A172" s="198" t="str">
        <f t="shared" si="2"/>
        <v>DeclarationB79</v>
      </c>
      <c r="B172" s="198" t="s">
        <v>1884</v>
      </c>
      <c r="C172" s="198" t="s">
        <v>917</v>
      </c>
      <c r="D172" s="199" t="s">
        <v>3110</v>
      </c>
      <c r="E172" s="199" t="s">
        <v>3649</v>
      </c>
      <c r="F172" s="213" t="s">
        <v>4131</v>
      </c>
      <c r="G172" s="199" t="s">
        <v>3650</v>
      </c>
      <c r="H172" s="199" t="s">
        <v>3651</v>
      </c>
      <c r="I172" s="199" t="s">
        <v>3652</v>
      </c>
      <c r="J172" s="199" t="s">
        <v>4210</v>
      </c>
      <c r="K172" s="199" t="s">
        <v>3653</v>
      </c>
      <c r="L172" s="199" t="s">
        <v>3654</v>
      </c>
      <c r="M172" s="199" t="s">
        <v>4545</v>
      </c>
    </row>
    <row r="173" spans="1:13" ht="38.25">
      <c r="A173" s="198" t="str">
        <f t="shared" si="2"/>
        <v>DeclarationB81</v>
      </c>
      <c r="B173" s="198" t="s">
        <v>1884</v>
      </c>
      <c r="C173" s="198" t="s">
        <v>918</v>
      </c>
      <c r="D173" s="198" t="s">
        <v>3111</v>
      </c>
      <c r="E173" s="200" t="s">
        <v>2498</v>
      </c>
      <c r="F173" s="200" t="s">
        <v>610</v>
      </c>
      <c r="G173" s="198" t="s">
        <v>1013</v>
      </c>
      <c r="H173" s="198" t="s">
        <v>2499</v>
      </c>
      <c r="I173" s="198" t="s">
        <v>345</v>
      </c>
      <c r="J173" s="198" t="s">
        <v>4211</v>
      </c>
      <c r="K173" s="201" t="s">
        <v>2500</v>
      </c>
      <c r="L173" s="275" t="s">
        <v>2465</v>
      </c>
      <c r="M173" s="198" t="s">
        <v>4546</v>
      </c>
    </row>
    <row r="174" spans="1:13" ht="54">
      <c r="A174" s="198" t="str">
        <f t="shared" si="2"/>
        <v>DeclarationB83</v>
      </c>
      <c r="B174" s="198" t="s">
        <v>1884</v>
      </c>
      <c r="C174" s="198" t="s">
        <v>919</v>
      </c>
      <c r="D174" s="198" t="s">
        <v>3112</v>
      </c>
      <c r="E174" s="200" t="s">
        <v>766</v>
      </c>
      <c r="F174" s="200" t="s">
        <v>518</v>
      </c>
      <c r="G174" s="198" t="s">
        <v>1014</v>
      </c>
      <c r="H174" s="198" t="s">
        <v>696</v>
      </c>
      <c r="I174" s="198" t="s">
        <v>346</v>
      </c>
      <c r="J174" s="198" t="s">
        <v>4212</v>
      </c>
      <c r="K174" s="201" t="s">
        <v>401</v>
      </c>
      <c r="L174" s="275" t="s">
        <v>258</v>
      </c>
      <c r="M174" s="198" t="s">
        <v>4547</v>
      </c>
    </row>
    <row r="175" spans="1:13" ht="38.25">
      <c r="A175" s="198" t="str">
        <f t="shared" si="2"/>
        <v>DeclarationB85</v>
      </c>
      <c r="B175" s="198" t="s">
        <v>1884</v>
      </c>
      <c r="C175" s="198" t="s">
        <v>920</v>
      </c>
      <c r="D175" s="198" t="s">
        <v>3113</v>
      </c>
      <c r="E175" s="200" t="s">
        <v>767</v>
      </c>
      <c r="F175" s="200" t="s">
        <v>611</v>
      </c>
      <c r="G175" s="198" t="s">
        <v>1015</v>
      </c>
      <c r="H175" s="198" t="s">
        <v>2503</v>
      </c>
      <c r="I175" s="198" t="s">
        <v>347</v>
      </c>
      <c r="J175" s="198" t="s">
        <v>4213</v>
      </c>
      <c r="K175" s="201" t="s">
        <v>171</v>
      </c>
      <c r="L175" s="275" t="s">
        <v>2466</v>
      </c>
      <c r="M175" s="198" t="s">
        <v>4548</v>
      </c>
    </row>
    <row r="176" spans="1:13" ht="40.5">
      <c r="A176" s="198" t="str">
        <f t="shared" si="2"/>
        <v>DeclarationB87</v>
      </c>
      <c r="B176" s="198" t="s">
        <v>1884</v>
      </c>
      <c r="C176" s="198" t="s">
        <v>921</v>
      </c>
      <c r="D176" s="198" t="s">
        <v>3114</v>
      </c>
      <c r="E176" s="200" t="s">
        <v>768</v>
      </c>
      <c r="F176" s="200" t="s">
        <v>612</v>
      </c>
      <c r="G176" s="198" t="s">
        <v>2505</v>
      </c>
      <c r="H176" s="198" t="s">
        <v>2506</v>
      </c>
      <c r="I176" s="198" t="s">
        <v>348</v>
      </c>
      <c r="J176" s="198" t="s">
        <v>2507</v>
      </c>
      <c r="K176" s="201" t="s">
        <v>402</v>
      </c>
      <c r="L176" s="275" t="s">
        <v>2467</v>
      </c>
      <c r="M176" s="198" t="s">
        <v>4549</v>
      </c>
    </row>
    <row r="177" spans="1:13">
      <c r="A177" s="198" t="str">
        <f t="shared" si="2"/>
        <v>DeclarationD25</v>
      </c>
      <c r="B177" s="198" t="s">
        <v>1884</v>
      </c>
      <c r="C177" s="198" t="s">
        <v>966</v>
      </c>
      <c r="D177" s="198" t="s">
        <v>1498</v>
      </c>
      <c r="E177" s="200" t="s">
        <v>1530</v>
      </c>
      <c r="F177" s="200" t="s">
        <v>1530</v>
      </c>
      <c r="G177" s="198" t="s">
        <v>2021</v>
      </c>
      <c r="H177" s="198" t="s">
        <v>2462</v>
      </c>
      <c r="I177" s="198" t="s">
        <v>1805</v>
      </c>
      <c r="J177" s="198" t="s">
        <v>1806</v>
      </c>
      <c r="K177" s="201" t="s">
        <v>1807</v>
      </c>
      <c r="L177" s="275" t="s">
        <v>881</v>
      </c>
      <c r="M177" s="198" t="s">
        <v>4550</v>
      </c>
    </row>
    <row r="178" spans="1:13">
      <c r="A178" s="198" t="str">
        <f t="shared" si="2"/>
        <v>DeclarationB68</v>
      </c>
      <c r="B178" s="198" t="s">
        <v>1884</v>
      </c>
      <c r="C178" s="198" t="s">
        <v>916</v>
      </c>
      <c r="D178" s="198" t="s">
        <v>1958</v>
      </c>
      <c r="E178" s="200" t="s">
        <v>1817</v>
      </c>
      <c r="F178" s="200" t="s">
        <v>1818</v>
      </c>
      <c r="G178" s="198" t="s">
        <v>1819</v>
      </c>
      <c r="H178" s="198" t="s">
        <v>1958</v>
      </c>
      <c r="I178" s="198" t="s">
        <v>1820</v>
      </c>
      <c r="J178" s="198" t="s">
        <v>1821</v>
      </c>
      <c r="K178" s="201" t="s">
        <v>1816</v>
      </c>
      <c r="L178" s="275" t="s">
        <v>880</v>
      </c>
      <c r="M178" s="198" t="s">
        <v>4551</v>
      </c>
    </row>
    <row r="179" spans="1:13">
      <c r="A179" s="198" t="str">
        <f t="shared" si="2"/>
        <v>DeclarationG25</v>
      </c>
      <c r="B179" s="198" t="s">
        <v>1884</v>
      </c>
      <c r="C179" s="198" t="s">
        <v>967</v>
      </c>
      <c r="D179" s="198" t="s">
        <v>1497</v>
      </c>
      <c r="E179" s="200" t="s">
        <v>1531</v>
      </c>
      <c r="F179" s="200" t="s">
        <v>2030</v>
      </c>
      <c r="G179" s="198" t="s">
        <v>1808</v>
      </c>
      <c r="H179" s="198" t="s">
        <v>1809</v>
      </c>
      <c r="I179" s="198" t="s">
        <v>1810</v>
      </c>
      <c r="J179" s="198" t="s">
        <v>1941</v>
      </c>
      <c r="K179" s="201" t="s">
        <v>1811</v>
      </c>
      <c r="L179" s="275" t="s">
        <v>882</v>
      </c>
      <c r="M179" s="198" t="s">
        <v>4552</v>
      </c>
    </row>
    <row r="180" spans="1:13">
      <c r="A180" s="198" t="str">
        <f t="shared" si="2"/>
        <v>DeclarationB26</v>
      </c>
      <c r="B180" s="198" t="s">
        <v>1884</v>
      </c>
      <c r="C180" s="198" t="s">
        <v>958</v>
      </c>
      <c r="D180" s="198" t="s">
        <v>2508</v>
      </c>
      <c r="E180" s="200" t="s">
        <v>2655</v>
      </c>
      <c r="F180" s="200" t="s">
        <v>2509</v>
      </c>
      <c r="G180" s="198" t="s">
        <v>2510</v>
      </c>
      <c r="H180" s="198" t="s">
        <v>2511</v>
      </c>
      <c r="I180" s="198" t="s">
        <v>349</v>
      </c>
      <c r="J180" s="198" t="s">
        <v>2512</v>
      </c>
      <c r="K180" s="201" t="s">
        <v>2513</v>
      </c>
      <c r="L180" s="275" t="s">
        <v>2513</v>
      </c>
      <c r="M180" s="198" t="s">
        <v>4553</v>
      </c>
    </row>
    <row r="181" spans="1:13">
      <c r="A181" s="198" t="str">
        <f t="shared" si="2"/>
        <v>DeclarationB27</v>
      </c>
      <c r="B181" s="198" t="s">
        <v>1884</v>
      </c>
      <c r="C181" s="198" t="s">
        <v>959</v>
      </c>
      <c r="D181" s="198" t="s">
        <v>2514</v>
      </c>
      <c r="E181" s="200" t="s">
        <v>2654</v>
      </c>
      <c r="F181" s="200" t="s">
        <v>2515</v>
      </c>
      <c r="G181" s="198" t="s">
        <v>2516</v>
      </c>
      <c r="H181" s="198" t="s">
        <v>2517</v>
      </c>
      <c r="I181" s="198" t="s">
        <v>350</v>
      </c>
      <c r="J181" s="198" t="s">
        <v>2518</v>
      </c>
      <c r="K181" s="201" t="s">
        <v>2519</v>
      </c>
      <c r="L181" s="275" t="s">
        <v>2520</v>
      </c>
      <c r="M181" s="198" t="s">
        <v>4554</v>
      </c>
    </row>
    <row r="182" spans="1:13">
      <c r="A182" s="198" t="str">
        <f t="shared" si="2"/>
        <v>DeclarationB28</v>
      </c>
      <c r="B182" s="198" t="s">
        <v>1884</v>
      </c>
      <c r="C182" s="198" t="s">
        <v>960</v>
      </c>
      <c r="D182" s="198" t="s">
        <v>2521</v>
      </c>
      <c r="E182" s="200" t="s">
        <v>2653</v>
      </c>
      <c r="F182" s="200" t="s">
        <v>2522</v>
      </c>
      <c r="G182" s="198" t="s">
        <v>2523</v>
      </c>
      <c r="H182" s="198" t="s">
        <v>2524</v>
      </c>
      <c r="I182" s="198" t="s">
        <v>351</v>
      </c>
      <c r="J182" s="198" t="s">
        <v>2521</v>
      </c>
      <c r="K182" s="201" t="s">
        <v>2525</v>
      </c>
      <c r="L182" s="275" t="s">
        <v>2525</v>
      </c>
      <c r="M182" s="198" t="s">
        <v>4555</v>
      </c>
    </row>
    <row r="183" spans="1:13">
      <c r="A183" s="198" t="str">
        <f t="shared" si="2"/>
        <v>DeclarationB29</v>
      </c>
      <c r="B183" s="198" t="s">
        <v>1884</v>
      </c>
      <c r="C183" s="198" t="s">
        <v>961</v>
      </c>
      <c r="D183" s="198" t="s">
        <v>2526</v>
      </c>
      <c r="E183" s="200" t="s">
        <v>2652</v>
      </c>
      <c r="F183" s="200" t="s">
        <v>2527</v>
      </c>
      <c r="G183" s="198" t="s">
        <v>2528</v>
      </c>
      <c r="H183" s="198" t="s">
        <v>2529</v>
      </c>
      <c r="I183" s="198" t="s">
        <v>352</v>
      </c>
      <c r="J183" s="198" t="s">
        <v>2530</v>
      </c>
      <c r="K183" s="201" t="s">
        <v>2531</v>
      </c>
      <c r="L183" s="275" t="s">
        <v>2531</v>
      </c>
      <c r="M183" s="198" t="s">
        <v>4556</v>
      </c>
    </row>
    <row r="184" spans="1:13">
      <c r="A184" s="198" t="str">
        <f t="shared" si="2"/>
        <v>DeclarationB38</v>
      </c>
      <c r="B184" s="198" t="s">
        <v>1884</v>
      </c>
      <c r="C184" s="198" t="s">
        <v>962</v>
      </c>
      <c r="D184" s="198" t="s">
        <v>2508</v>
      </c>
      <c r="E184" s="200" t="s">
        <v>2655</v>
      </c>
      <c r="F184" s="200" t="s">
        <v>2509</v>
      </c>
      <c r="G184" s="198" t="s">
        <v>2510</v>
      </c>
      <c r="H184" s="198" t="s">
        <v>2511</v>
      </c>
      <c r="I184" s="198" t="s">
        <v>349</v>
      </c>
      <c r="J184" s="198" t="s">
        <v>2512</v>
      </c>
      <c r="K184" s="201" t="s">
        <v>2513</v>
      </c>
      <c r="L184" s="275" t="s">
        <v>2513</v>
      </c>
      <c r="M184" s="198" t="s">
        <v>4553</v>
      </c>
    </row>
    <row r="185" spans="1:13">
      <c r="A185" s="198" t="str">
        <f t="shared" si="2"/>
        <v>DeclarationB39</v>
      </c>
      <c r="B185" s="198" t="s">
        <v>1884</v>
      </c>
      <c r="C185" s="198" t="s">
        <v>963</v>
      </c>
      <c r="D185" s="198" t="s">
        <v>2514</v>
      </c>
      <c r="E185" s="200" t="s">
        <v>2654</v>
      </c>
      <c r="F185" s="200" t="s">
        <v>2515</v>
      </c>
      <c r="G185" s="198" t="s">
        <v>2516</v>
      </c>
      <c r="H185" s="198" t="s">
        <v>2517</v>
      </c>
      <c r="I185" s="198" t="s">
        <v>350</v>
      </c>
      <c r="J185" s="198" t="s">
        <v>2518</v>
      </c>
      <c r="K185" s="201" t="s">
        <v>2519</v>
      </c>
      <c r="L185" s="275" t="s">
        <v>2520</v>
      </c>
      <c r="M185" s="198" t="s">
        <v>4554</v>
      </c>
    </row>
    <row r="186" spans="1:13">
      <c r="A186" s="198" t="str">
        <f t="shared" si="2"/>
        <v>DeclarationB40</v>
      </c>
      <c r="B186" s="198" t="s">
        <v>1884</v>
      </c>
      <c r="C186" s="198" t="s">
        <v>964</v>
      </c>
      <c r="D186" s="198" t="s">
        <v>2521</v>
      </c>
      <c r="E186" s="200" t="s">
        <v>2653</v>
      </c>
      <c r="F186" s="200" t="s">
        <v>2522</v>
      </c>
      <c r="G186" s="198" t="s">
        <v>2523</v>
      </c>
      <c r="H186" s="198" t="s">
        <v>2524</v>
      </c>
      <c r="I186" s="198" t="s">
        <v>351</v>
      </c>
      <c r="J186" s="198" t="s">
        <v>2521</v>
      </c>
      <c r="K186" s="201" t="s">
        <v>2525</v>
      </c>
      <c r="L186" s="275" t="s">
        <v>2525</v>
      </c>
      <c r="M186" s="198" t="s">
        <v>4555</v>
      </c>
    </row>
    <row r="187" spans="1:13">
      <c r="A187" s="198" t="str">
        <f t="shared" si="2"/>
        <v>DeclarationB41</v>
      </c>
      <c r="B187" s="198" t="s">
        <v>1884</v>
      </c>
      <c r="C187" s="198" t="s">
        <v>965</v>
      </c>
      <c r="D187" s="198" t="s">
        <v>2526</v>
      </c>
      <c r="E187" s="200" t="s">
        <v>2652</v>
      </c>
      <c r="F187" s="200" t="s">
        <v>2527</v>
      </c>
      <c r="G187" s="198" t="s">
        <v>2528</v>
      </c>
      <c r="H187" s="198" t="s">
        <v>2529</v>
      </c>
      <c r="I187" s="198" t="s">
        <v>352</v>
      </c>
      <c r="J187" s="198" t="s">
        <v>2530</v>
      </c>
      <c r="K187" s="201" t="s">
        <v>2531</v>
      </c>
      <c r="L187" s="275" t="s">
        <v>2531</v>
      </c>
      <c r="M187" s="198" t="s">
        <v>4556</v>
      </c>
    </row>
    <row r="188" spans="1:13">
      <c r="A188" s="198" t="str">
        <f t="shared" si="2"/>
        <v>DeclarationAth</v>
      </c>
      <c r="B188" s="198" t="s">
        <v>1884</v>
      </c>
      <c r="C188" s="198" t="s">
        <v>2532</v>
      </c>
      <c r="D188" s="198" t="s">
        <v>1495</v>
      </c>
      <c r="E188" s="200" t="s">
        <v>769</v>
      </c>
      <c r="F188" s="200" t="s">
        <v>2031</v>
      </c>
      <c r="G188" s="198" t="s">
        <v>1812</v>
      </c>
      <c r="H188" s="198" t="s">
        <v>1813</v>
      </c>
      <c r="I188" s="198" t="s">
        <v>1814</v>
      </c>
      <c r="J188" s="198" t="s">
        <v>2474</v>
      </c>
      <c r="K188" s="201" t="s">
        <v>1815</v>
      </c>
      <c r="L188" s="275" t="s">
        <v>883</v>
      </c>
      <c r="M188" s="198" t="s">
        <v>4557</v>
      </c>
    </row>
    <row r="189" spans="1:13">
      <c r="D189" s="198" t="s">
        <v>924</v>
      </c>
      <c r="E189" s="200" t="s">
        <v>770</v>
      </c>
      <c r="F189" s="200" t="s">
        <v>613</v>
      </c>
      <c r="G189" s="198" t="s">
        <v>1016</v>
      </c>
      <c r="H189" s="198" t="s">
        <v>697</v>
      </c>
      <c r="I189" s="198" t="s">
        <v>353</v>
      </c>
      <c r="J189" s="198" t="s">
        <v>20</v>
      </c>
      <c r="K189" s="201" t="s">
        <v>403</v>
      </c>
      <c r="L189" s="275" t="s">
        <v>259</v>
      </c>
      <c r="M189" s="198" t="s">
        <v>4558</v>
      </c>
    </row>
    <row r="190" spans="1:13">
      <c r="D190" s="198" t="s">
        <v>925</v>
      </c>
      <c r="E190" s="200" t="s">
        <v>771</v>
      </c>
      <c r="F190" s="200" t="s">
        <v>614</v>
      </c>
      <c r="G190" s="198" t="s">
        <v>1017</v>
      </c>
      <c r="H190" s="198" t="s">
        <v>925</v>
      </c>
      <c r="I190" s="198" t="s">
        <v>354</v>
      </c>
      <c r="J190" s="198" t="s">
        <v>21</v>
      </c>
      <c r="K190" s="201" t="s">
        <v>925</v>
      </c>
      <c r="L190" s="275" t="s">
        <v>260</v>
      </c>
      <c r="M190" s="198" t="s">
        <v>4559</v>
      </c>
    </row>
    <row r="191" spans="1:13">
      <c r="D191" s="198" t="s">
        <v>926</v>
      </c>
      <c r="E191" s="200" t="s">
        <v>772</v>
      </c>
      <c r="F191" s="200" t="s">
        <v>615</v>
      </c>
      <c r="G191" s="198" t="s">
        <v>1018</v>
      </c>
      <c r="H191" s="198" t="s">
        <v>698</v>
      </c>
      <c r="I191" s="198" t="s">
        <v>355</v>
      </c>
      <c r="J191" s="198" t="s">
        <v>22</v>
      </c>
      <c r="K191" s="201" t="s">
        <v>404</v>
      </c>
      <c r="L191" s="275" t="s">
        <v>261</v>
      </c>
      <c r="M191" s="198" t="s">
        <v>4560</v>
      </c>
    </row>
    <row r="192" spans="1:13">
      <c r="D192" s="198" t="s">
        <v>927</v>
      </c>
      <c r="E192" s="200" t="s">
        <v>773</v>
      </c>
      <c r="F192" s="200" t="s">
        <v>616</v>
      </c>
      <c r="G192" s="198" t="s">
        <v>1019</v>
      </c>
      <c r="H192" s="198" t="s">
        <v>699</v>
      </c>
      <c r="I192" s="198" t="s">
        <v>356</v>
      </c>
      <c r="J192" s="198" t="s">
        <v>23</v>
      </c>
      <c r="K192" s="201" t="s">
        <v>405</v>
      </c>
      <c r="L192" s="275" t="s">
        <v>262</v>
      </c>
      <c r="M192" s="198" t="s">
        <v>4561</v>
      </c>
    </row>
    <row r="193" spans="1:13">
      <c r="D193" s="198" t="s">
        <v>928</v>
      </c>
      <c r="E193" s="200" t="s">
        <v>774</v>
      </c>
      <c r="F193" s="200" t="s">
        <v>617</v>
      </c>
      <c r="G193" s="198" t="s">
        <v>1020</v>
      </c>
      <c r="H193" s="198" t="s">
        <v>700</v>
      </c>
      <c r="I193" s="198" t="s">
        <v>357</v>
      </c>
      <c r="J193" s="198" t="s">
        <v>24</v>
      </c>
      <c r="K193" s="201" t="s">
        <v>406</v>
      </c>
      <c r="L193" s="275" t="s">
        <v>263</v>
      </c>
      <c r="M193" s="198" t="s">
        <v>4562</v>
      </c>
    </row>
    <row r="194" spans="1:13">
      <c r="D194" s="198" t="s">
        <v>929</v>
      </c>
      <c r="E194" s="200" t="s">
        <v>775</v>
      </c>
      <c r="F194" s="200" t="s">
        <v>618</v>
      </c>
      <c r="G194" s="198" t="s">
        <v>1021</v>
      </c>
      <c r="H194" s="198" t="s">
        <v>701</v>
      </c>
      <c r="I194" s="198" t="s">
        <v>358</v>
      </c>
      <c r="J194" s="198" t="s">
        <v>25</v>
      </c>
      <c r="K194" s="201" t="s">
        <v>407</v>
      </c>
      <c r="L194" s="275" t="s">
        <v>264</v>
      </c>
      <c r="M194" s="198" t="s">
        <v>4563</v>
      </c>
    </row>
    <row r="195" spans="1:13">
      <c r="D195" s="198" t="s">
        <v>930</v>
      </c>
      <c r="E195" s="200" t="s">
        <v>776</v>
      </c>
      <c r="F195" s="200" t="s">
        <v>619</v>
      </c>
      <c r="G195" s="198" t="s">
        <v>1022</v>
      </c>
      <c r="H195" s="198" t="s">
        <v>702</v>
      </c>
      <c r="I195" s="198" t="s">
        <v>359</v>
      </c>
      <c r="J195" s="198" t="s">
        <v>26</v>
      </c>
      <c r="K195" s="201" t="s">
        <v>408</v>
      </c>
      <c r="L195" s="275" t="s">
        <v>265</v>
      </c>
      <c r="M195" s="198" t="s">
        <v>4564</v>
      </c>
    </row>
    <row r="196" spans="1:13">
      <c r="D196" s="198" t="s">
        <v>932</v>
      </c>
      <c r="E196" s="200" t="s">
        <v>777</v>
      </c>
      <c r="F196" s="200" t="s">
        <v>620</v>
      </c>
      <c r="G196" s="198" t="s">
        <v>1023</v>
      </c>
      <c r="H196" s="198" t="s">
        <v>703</v>
      </c>
      <c r="I196" s="198" t="s">
        <v>360</v>
      </c>
      <c r="J196" s="198" t="s">
        <v>27</v>
      </c>
      <c r="K196" s="201" t="s">
        <v>409</v>
      </c>
      <c r="L196" s="275" t="s">
        <v>266</v>
      </c>
      <c r="M196" s="198" t="s">
        <v>4565</v>
      </c>
    </row>
    <row r="197" spans="1:13">
      <c r="D197" s="198" t="s">
        <v>931</v>
      </c>
      <c r="E197" s="200" t="s">
        <v>778</v>
      </c>
      <c r="F197" s="200" t="s">
        <v>621</v>
      </c>
      <c r="G197" s="198" t="s">
        <v>1024</v>
      </c>
      <c r="H197" s="198" t="s">
        <v>704</v>
      </c>
      <c r="I197" s="198" t="s">
        <v>361</v>
      </c>
      <c r="J197" s="198" t="s">
        <v>28</v>
      </c>
      <c r="K197" s="201" t="s">
        <v>410</v>
      </c>
      <c r="L197" s="275" t="s">
        <v>267</v>
      </c>
      <c r="M197" s="198" t="s">
        <v>4566</v>
      </c>
    </row>
    <row r="198" spans="1:13" s="225" customFormat="1" ht="346.5">
      <c r="A198" s="198" t="str">
        <f t="shared" ref="A198:A239" si="3">B198&amp;C198</f>
        <v>Smelter Reference ListA1</v>
      </c>
      <c r="B198" s="198" t="s">
        <v>2835</v>
      </c>
      <c r="C198" s="198" t="s">
        <v>1207</v>
      </c>
      <c r="D198" s="199" t="s">
        <v>3117</v>
      </c>
      <c r="E198" s="199" t="s">
        <v>3655</v>
      </c>
      <c r="F198" s="199" t="s">
        <v>4132</v>
      </c>
      <c r="G198" s="199" t="s">
        <v>3656</v>
      </c>
      <c r="H198" s="199" t="s">
        <v>3657</v>
      </c>
      <c r="I198" s="199" t="s">
        <v>3658</v>
      </c>
      <c r="J198" s="199" t="s">
        <v>3659</v>
      </c>
      <c r="K198" s="199" t="s">
        <v>3660</v>
      </c>
      <c r="L198" s="260" t="s">
        <v>4833</v>
      </c>
      <c r="M198" s="199" t="s">
        <v>4567</v>
      </c>
    </row>
    <row r="199" spans="1:13" ht="40.5">
      <c r="A199" s="198" t="str">
        <f t="shared" si="3"/>
        <v>Smelter Reference ListA4</v>
      </c>
      <c r="B199" s="198" t="s">
        <v>2835</v>
      </c>
      <c r="C199" s="198" t="s">
        <v>1210</v>
      </c>
      <c r="D199" s="198" t="s">
        <v>1510</v>
      </c>
      <c r="E199" s="200" t="s">
        <v>781</v>
      </c>
      <c r="F199" s="200" t="s">
        <v>2036</v>
      </c>
      <c r="G199" s="198" t="s">
        <v>2037</v>
      </c>
      <c r="H199" s="198" t="s">
        <v>2533</v>
      </c>
      <c r="I199" s="198" t="s">
        <v>1510</v>
      </c>
      <c r="J199" s="275" t="s">
        <v>1828</v>
      </c>
      <c r="K199" s="201" t="s">
        <v>1510</v>
      </c>
      <c r="L199" s="275" t="s">
        <v>888</v>
      </c>
      <c r="M199" s="198" t="s">
        <v>4568</v>
      </c>
    </row>
    <row r="200" spans="1:13" ht="40.5">
      <c r="A200" s="198" t="str">
        <f t="shared" si="3"/>
        <v>Smelter Reference ListB4</v>
      </c>
      <c r="B200" s="198" t="s">
        <v>2835</v>
      </c>
      <c r="C200" s="198" t="s">
        <v>1843</v>
      </c>
      <c r="D200" s="198" t="s">
        <v>2835</v>
      </c>
      <c r="E200" s="200" t="s">
        <v>2836</v>
      </c>
      <c r="F200" s="200" t="s">
        <v>2837</v>
      </c>
      <c r="G200" s="198" t="s">
        <v>2838</v>
      </c>
      <c r="H200" s="198" t="s">
        <v>2839</v>
      </c>
      <c r="I200" s="198" t="s">
        <v>2840</v>
      </c>
      <c r="J200" s="275" t="s">
        <v>2841</v>
      </c>
      <c r="K200" s="201" t="s">
        <v>2842</v>
      </c>
      <c r="L200" s="275" t="s">
        <v>889</v>
      </c>
      <c r="M200" s="198" t="s">
        <v>4569</v>
      </c>
    </row>
    <row r="201" spans="1:13" ht="27">
      <c r="A201" s="198" t="str">
        <f t="shared" si="3"/>
        <v>Smelter Reference List</v>
      </c>
      <c r="B201" s="198" t="s">
        <v>2835</v>
      </c>
      <c r="D201" s="198" t="s">
        <v>1784</v>
      </c>
      <c r="E201" s="200" t="s">
        <v>783</v>
      </c>
      <c r="F201" s="200" t="s">
        <v>2385</v>
      </c>
      <c r="G201" s="198" t="s">
        <v>1140</v>
      </c>
      <c r="H201" s="198" t="s">
        <v>707</v>
      </c>
      <c r="I201" s="198" t="s">
        <v>365</v>
      </c>
      <c r="J201" s="275" t="s">
        <v>2382</v>
      </c>
      <c r="K201" s="201" t="s">
        <v>2043</v>
      </c>
      <c r="L201" s="275" t="s">
        <v>1189</v>
      </c>
      <c r="M201" s="198" t="s">
        <v>4570</v>
      </c>
    </row>
    <row r="202" spans="1:13" ht="40.5">
      <c r="A202" s="198" t="str">
        <f t="shared" si="3"/>
        <v>Smelter Reference ListC4</v>
      </c>
      <c r="B202" s="198" t="s">
        <v>2835</v>
      </c>
      <c r="C202" s="198" t="s">
        <v>1864</v>
      </c>
      <c r="D202" s="198" t="s">
        <v>1783</v>
      </c>
      <c r="E202" s="200" t="s">
        <v>782</v>
      </c>
      <c r="F202" s="200" t="s">
        <v>2384</v>
      </c>
      <c r="G202" s="198" t="s">
        <v>1139</v>
      </c>
      <c r="H202" s="198" t="s">
        <v>706</v>
      </c>
      <c r="I202" s="198" t="s">
        <v>364</v>
      </c>
      <c r="J202" s="275" t="s">
        <v>2381</v>
      </c>
      <c r="K202" s="201" t="s">
        <v>413</v>
      </c>
      <c r="L202" s="275" t="s">
        <v>890</v>
      </c>
      <c r="M202" s="198" t="s">
        <v>4571</v>
      </c>
    </row>
    <row r="203" spans="1:13" ht="40.5">
      <c r="A203" s="198" t="str">
        <f t="shared" si="3"/>
        <v>Smelter Reference ListD4</v>
      </c>
      <c r="B203" s="198" t="s">
        <v>2835</v>
      </c>
      <c r="C203" s="198" t="s">
        <v>2535</v>
      </c>
      <c r="D203" s="198" t="s">
        <v>1782</v>
      </c>
      <c r="E203" s="200" t="s">
        <v>784</v>
      </c>
      <c r="F203" s="200" t="s">
        <v>1829</v>
      </c>
      <c r="G203" s="198" t="s">
        <v>1830</v>
      </c>
      <c r="H203" s="198" t="s">
        <v>708</v>
      </c>
      <c r="I203" s="198" t="s">
        <v>366</v>
      </c>
      <c r="J203" s="275" t="s">
        <v>2330</v>
      </c>
      <c r="K203" s="201" t="s">
        <v>414</v>
      </c>
      <c r="L203" s="275" t="s">
        <v>1188</v>
      </c>
      <c r="M203" s="198" t="s">
        <v>4572</v>
      </c>
    </row>
    <row r="204" spans="1:13" ht="27">
      <c r="A204" s="198" t="str">
        <f t="shared" si="3"/>
        <v>Smelter Reference List</v>
      </c>
      <c r="B204" s="198" t="s">
        <v>2835</v>
      </c>
      <c r="D204" s="198" t="s">
        <v>1232</v>
      </c>
      <c r="E204" s="200" t="s">
        <v>779</v>
      </c>
      <c r="F204" s="200" t="s">
        <v>637</v>
      </c>
      <c r="G204" s="198" t="s">
        <v>1039</v>
      </c>
      <c r="H204" s="198" t="s">
        <v>186</v>
      </c>
      <c r="I204" s="198" t="s">
        <v>362</v>
      </c>
      <c r="J204" s="275" t="s">
        <v>2619</v>
      </c>
      <c r="K204" s="201" t="s">
        <v>411</v>
      </c>
      <c r="L204" s="275" t="s">
        <v>80</v>
      </c>
      <c r="M204" s="198" t="s">
        <v>4573</v>
      </c>
    </row>
    <row r="205" spans="1:13" ht="40.5">
      <c r="A205" s="198" t="str">
        <f t="shared" si="3"/>
        <v>Smelter Reference ListE4</v>
      </c>
      <c r="B205" s="198" t="s">
        <v>2835</v>
      </c>
      <c r="C205" s="198" t="s">
        <v>2536</v>
      </c>
      <c r="D205" s="198" t="s">
        <v>1233</v>
      </c>
      <c r="E205" s="200" t="s">
        <v>780</v>
      </c>
      <c r="F205" s="200" t="s">
        <v>638</v>
      </c>
      <c r="G205" s="198" t="s">
        <v>1040</v>
      </c>
      <c r="H205" s="198" t="s">
        <v>187</v>
      </c>
      <c r="I205" s="198" t="s">
        <v>363</v>
      </c>
      <c r="J205" s="275" t="s">
        <v>2620</v>
      </c>
      <c r="K205" s="201" t="s">
        <v>412</v>
      </c>
      <c r="L205" s="275" t="s">
        <v>81</v>
      </c>
      <c r="M205" s="198" t="s">
        <v>4574</v>
      </c>
    </row>
    <row r="206" spans="1:13" ht="40.5">
      <c r="A206" s="198" t="str">
        <f t="shared" si="3"/>
        <v>Smelter Reference ListF4</v>
      </c>
      <c r="B206" s="198" t="s">
        <v>2835</v>
      </c>
      <c r="C206" s="198" t="s">
        <v>2546</v>
      </c>
      <c r="D206" s="198" t="s">
        <v>902</v>
      </c>
      <c r="E206" s="200" t="s">
        <v>468</v>
      </c>
      <c r="F206" s="200" t="s">
        <v>632</v>
      </c>
      <c r="G206" s="198" t="s">
        <v>1035</v>
      </c>
      <c r="H206" s="198" t="s">
        <v>713</v>
      </c>
      <c r="I206" s="198" t="s">
        <v>381</v>
      </c>
      <c r="J206" s="275" t="s">
        <v>2623</v>
      </c>
      <c r="K206" s="201" t="s">
        <v>166</v>
      </c>
      <c r="L206" s="275" t="s">
        <v>95</v>
      </c>
      <c r="M206" s="198" t="s">
        <v>4575</v>
      </c>
    </row>
    <row r="207" spans="1:13" ht="40.5">
      <c r="A207" s="198" t="str">
        <f t="shared" si="3"/>
        <v>Smelter Reference ListG4</v>
      </c>
      <c r="B207" s="198" t="s">
        <v>2835</v>
      </c>
      <c r="C207" s="198" t="s">
        <v>2537</v>
      </c>
      <c r="D207" s="198" t="s">
        <v>905</v>
      </c>
      <c r="E207" s="200" t="s">
        <v>2331</v>
      </c>
      <c r="F207" s="200" t="s">
        <v>624</v>
      </c>
      <c r="G207" s="198" t="s">
        <v>1027</v>
      </c>
      <c r="H207" s="198" t="s">
        <v>2332</v>
      </c>
      <c r="I207" s="198" t="s">
        <v>370</v>
      </c>
      <c r="J207" s="275" t="s">
        <v>1944</v>
      </c>
      <c r="K207" s="201" t="s">
        <v>417</v>
      </c>
      <c r="L207" s="290" t="s">
        <v>270</v>
      </c>
      <c r="M207" s="198" t="s">
        <v>4576</v>
      </c>
    </row>
    <row r="208" spans="1:13" ht="40.5">
      <c r="A208" s="198" t="str">
        <f t="shared" si="3"/>
        <v>Smelter Reference ListH4</v>
      </c>
      <c r="B208" s="198" t="s">
        <v>2835</v>
      </c>
      <c r="C208" s="198" t="s">
        <v>2538</v>
      </c>
      <c r="D208" s="198" t="s">
        <v>906</v>
      </c>
      <c r="E208" s="200" t="s">
        <v>2333</v>
      </c>
      <c r="F208" s="200" t="s">
        <v>625</v>
      </c>
      <c r="G208" s="198" t="s">
        <v>1028</v>
      </c>
      <c r="H208" s="198" t="s">
        <v>2334</v>
      </c>
      <c r="I208" s="198" t="s">
        <v>371</v>
      </c>
      <c r="J208" s="275" t="s">
        <v>1945</v>
      </c>
      <c r="K208" s="201" t="s">
        <v>418</v>
      </c>
      <c r="L208" s="290" t="s">
        <v>271</v>
      </c>
      <c r="M208" s="198" t="s">
        <v>4577</v>
      </c>
    </row>
    <row r="209" spans="1:13" ht="27">
      <c r="A209" s="198" t="str">
        <f t="shared" si="3"/>
        <v>Smelter Reference ListI4</v>
      </c>
      <c r="B209" s="198" t="s">
        <v>2835</v>
      </c>
      <c r="C209" s="198" t="s">
        <v>2539</v>
      </c>
      <c r="D209" s="198" t="s">
        <v>1781</v>
      </c>
      <c r="E209" s="200" t="s">
        <v>2335</v>
      </c>
      <c r="F209" s="200" t="s">
        <v>2336</v>
      </c>
      <c r="G209" s="198" t="s">
        <v>2337</v>
      </c>
      <c r="H209" s="198" t="s">
        <v>2338</v>
      </c>
      <c r="I209" s="198" t="s">
        <v>372</v>
      </c>
      <c r="J209" s="275" t="s">
        <v>1946</v>
      </c>
      <c r="K209" s="201" t="s">
        <v>160</v>
      </c>
      <c r="L209" s="290" t="s">
        <v>1187</v>
      </c>
      <c r="M209" s="198" t="s">
        <v>4578</v>
      </c>
    </row>
    <row r="210" spans="1:13" ht="27">
      <c r="A210" s="198" t="s">
        <v>4834</v>
      </c>
      <c r="B210" s="198" t="s">
        <v>2463</v>
      </c>
      <c r="C210" s="198" t="s">
        <v>1210</v>
      </c>
      <c r="D210" s="198" t="s">
        <v>4952</v>
      </c>
      <c r="E210" s="198" t="s">
        <v>4957</v>
      </c>
      <c r="F210" s="200" t="s">
        <v>4963</v>
      </c>
      <c r="G210" s="198" t="s">
        <v>4969</v>
      </c>
      <c r="H210" s="198" t="s">
        <v>4975</v>
      </c>
      <c r="I210" s="198" t="s">
        <v>4981</v>
      </c>
      <c r="J210" s="275" t="s">
        <v>4987</v>
      </c>
      <c r="K210" s="201" t="s">
        <v>4993</v>
      </c>
      <c r="L210" s="290" t="s">
        <v>4999</v>
      </c>
      <c r="M210" s="198" t="s">
        <v>5005</v>
      </c>
    </row>
    <row r="211" spans="1:13" ht="15.75">
      <c r="A211" s="198" t="str">
        <f t="shared" si="3"/>
        <v>Smelter ListB4</v>
      </c>
      <c r="B211" s="198" t="s">
        <v>2463</v>
      </c>
      <c r="C211" s="198" t="s">
        <v>1843</v>
      </c>
      <c r="D211" s="198" t="s">
        <v>1500</v>
      </c>
      <c r="E211" s="200" t="s">
        <v>2793</v>
      </c>
      <c r="F211" s="200" t="s">
        <v>1532</v>
      </c>
      <c r="G211" s="198" t="s">
        <v>2022</v>
      </c>
      <c r="H211" s="198" t="s">
        <v>2534</v>
      </c>
      <c r="I211" s="198" t="s">
        <v>2328</v>
      </c>
      <c r="J211" s="275" t="s">
        <v>2327</v>
      </c>
      <c r="K211" s="201" t="s">
        <v>2328</v>
      </c>
      <c r="L211" s="275" t="s">
        <v>884</v>
      </c>
      <c r="M211" s="198" t="s">
        <v>4579</v>
      </c>
    </row>
    <row r="212" spans="1:13" ht="15.75">
      <c r="A212" s="198" t="str">
        <f t="shared" si="3"/>
        <v>Smelter ListC4</v>
      </c>
      <c r="B212" s="198" t="s">
        <v>2463</v>
      </c>
      <c r="C212" s="198" t="s">
        <v>1864</v>
      </c>
      <c r="D212" s="198" t="s">
        <v>2044</v>
      </c>
      <c r="E212" s="200" t="s">
        <v>2794</v>
      </c>
      <c r="F212" s="200" t="s">
        <v>2045</v>
      </c>
      <c r="G212" s="198" t="s">
        <v>2046</v>
      </c>
      <c r="H212" s="198" t="s">
        <v>2047</v>
      </c>
      <c r="I212" s="198" t="s">
        <v>367</v>
      </c>
      <c r="J212" s="275" t="s">
        <v>2048</v>
      </c>
      <c r="K212" s="201" t="s">
        <v>2049</v>
      </c>
      <c r="L212" s="275" t="s">
        <v>889</v>
      </c>
      <c r="M212" s="198" t="s">
        <v>4580</v>
      </c>
    </row>
    <row r="213" spans="1:13" ht="15.75">
      <c r="A213" s="198" t="str">
        <f t="shared" si="3"/>
        <v>Smelter ListD4</v>
      </c>
      <c r="B213" s="198" t="s">
        <v>2463</v>
      </c>
      <c r="C213" s="198" t="s">
        <v>2535</v>
      </c>
      <c r="D213" s="198" t="s">
        <v>903</v>
      </c>
      <c r="E213" s="200" t="s">
        <v>2795</v>
      </c>
      <c r="F213" s="200" t="s">
        <v>622</v>
      </c>
      <c r="G213" s="198" t="s">
        <v>1025</v>
      </c>
      <c r="H213" s="198" t="s">
        <v>709</v>
      </c>
      <c r="I213" s="198" t="s">
        <v>368</v>
      </c>
      <c r="J213" s="275" t="s">
        <v>1942</v>
      </c>
      <c r="K213" s="201" t="s">
        <v>415</v>
      </c>
      <c r="L213" s="275" t="s">
        <v>268</v>
      </c>
      <c r="M213" s="198" t="s">
        <v>4581</v>
      </c>
    </row>
    <row r="214" spans="1:13" ht="15.75">
      <c r="A214" s="198" t="str">
        <f t="shared" si="3"/>
        <v>Smelter ListE4</v>
      </c>
      <c r="B214" s="198" t="s">
        <v>2463</v>
      </c>
      <c r="C214" s="198" t="s">
        <v>2536</v>
      </c>
      <c r="D214" s="198" t="s">
        <v>904</v>
      </c>
      <c r="E214" s="200" t="s">
        <v>2796</v>
      </c>
      <c r="F214" s="200" t="s">
        <v>623</v>
      </c>
      <c r="G214" s="198" t="s">
        <v>1026</v>
      </c>
      <c r="H214" s="198" t="s">
        <v>2329</v>
      </c>
      <c r="I214" s="198" t="s">
        <v>369</v>
      </c>
      <c r="J214" s="275" t="s">
        <v>1943</v>
      </c>
      <c r="K214" s="201" t="s">
        <v>416</v>
      </c>
      <c r="L214" s="275" t="s">
        <v>269</v>
      </c>
      <c r="M214" s="198" t="s">
        <v>4582</v>
      </c>
    </row>
    <row r="215" spans="1:13">
      <c r="A215" s="198" t="str">
        <f t="shared" si="3"/>
        <v>Smelter ListH4</v>
      </c>
      <c r="B215" s="198" t="s">
        <v>2463</v>
      </c>
      <c r="C215" s="198" t="s">
        <v>2538</v>
      </c>
      <c r="D215" s="198" t="s">
        <v>905</v>
      </c>
      <c r="E215" s="200" t="s">
        <v>2331</v>
      </c>
      <c r="F215" s="200" t="s">
        <v>624</v>
      </c>
      <c r="G215" s="198" t="s">
        <v>1027</v>
      </c>
      <c r="H215" s="198" t="s">
        <v>2332</v>
      </c>
      <c r="I215" s="198" t="s">
        <v>370</v>
      </c>
      <c r="J215" s="275" t="s">
        <v>1944</v>
      </c>
      <c r="K215" s="201" t="s">
        <v>417</v>
      </c>
      <c r="L215" s="290" t="s">
        <v>270</v>
      </c>
      <c r="M215" s="198" t="s">
        <v>4576</v>
      </c>
    </row>
    <row r="216" spans="1:13">
      <c r="A216" s="198" t="str">
        <f t="shared" si="3"/>
        <v>Smelter ListI4</v>
      </c>
      <c r="B216" s="198" t="s">
        <v>2463</v>
      </c>
      <c r="C216" s="198" t="s">
        <v>2539</v>
      </c>
      <c r="D216" s="198" t="s">
        <v>906</v>
      </c>
      <c r="E216" s="200" t="s">
        <v>2333</v>
      </c>
      <c r="F216" s="200" t="s">
        <v>625</v>
      </c>
      <c r="G216" s="198" t="s">
        <v>1028</v>
      </c>
      <c r="H216" s="198" t="s">
        <v>2334</v>
      </c>
      <c r="I216" s="198" t="s">
        <v>371</v>
      </c>
      <c r="J216" s="275" t="s">
        <v>1945</v>
      </c>
      <c r="K216" s="201" t="s">
        <v>418</v>
      </c>
      <c r="L216" s="290" t="s">
        <v>271</v>
      </c>
      <c r="M216" s="198" t="s">
        <v>4577</v>
      </c>
    </row>
    <row r="217" spans="1:13" ht="27">
      <c r="A217" s="198" t="str">
        <f t="shared" si="3"/>
        <v>Smelter ListJ4</v>
      </c>
      <c r="B217" s="198" t="s">
        <v>2463</v>
      </c>
      <c r="C217" s="198" t="s">
        <v>2540</v>
      </c>
      <c r="D217" s="198" t="s">
        <v>1781</v>
      </c>
      <c r="E217" s="200" t="s">
        <v>2335</v>
      </c>
      <c r="F217" s="200" t="s">
        <v>2336</v>
      </c>
      <c r="G217" s="198" t="s">
        <v>2337</v>
      </c>
      <c r="H217" s="198" t="s">
        <v>2338</v>
      </c>
      <c r="I217" s="198" t="s">
        <v>372</v>
      </c>
      <c r="J217" s="275" t="s">
        <v>1946</v>
      </c>
      <c r="K217" s="201" t="s">
        <v>160</v>
      </c>
      <c r="L217" s="290" t="s">
        <v>1187</v>
      </c>
      <c r="M217" s="198" t="s">
        <v>4578</v>
      </c>
    </row>
    <row r="218" spans="1:13">
      <c r="A218" s="198" t="str">
        <f t="shared" si="3"/>
        <v>Smelter ListK4</v>
      </c>
      <c r="B218" s="198" t="s">
        <v>2463</v>
      </c>
      <c r="C218" s="198" t="s">
        <v>2541</v>
      </c>
      <c r="D218" s="198" t="s">
        <v>907</v>
      </c>
      <c r="E218" s="200" t="s">
        <v>785</v>
      </c>
      <c r="F218" s="200" t="s">
        <v>626</v>
      </c>
      <c r="G218" s="198" t="s">
        <v>1029</v>
      </c>
      <c r="H218" s="198" t="s">
        <v>2339</v>
      </c>
      <c r="I218" s="198" t="s">
        <v>373</v>
      </c>
      <c r="J218" s="275" t="s">
        <v>1947</v>
      </c>
      <c r="K218" s="201" t="s">
        <v>2340</v>
      </c>
      <c r="L218" s="290" t="s">
        <v>885</v>
      </c>
      <c r="M218" s="198" t="s">
        <v>4583</v>
      </c>
    </row>
    <row r="219" spans="1:13">
      <c r="A219" s="198" t="str">
        <f t="shared" si="3"/>
        <v>Smelter ListL4</v>
      </c>
      <c r="B219" s="198" t="s">
        <v>2463</v>
      </c>
      <c r="C219" s="198" t="s">
        <v>2542</v>
      </c>
      <c r="D219" s="198" t="s">
        <v>908</v>
      </c>
      <c r="E219" s="200" t="s">
        <v>786</v>
      </c>
      <c r="F219" s="200" t="s">
        <v>627</v>
      </c>
      <c r="G219" s="198" t="s">
        <v>1030</v>
      </c>
      <c r="H219" s="198" t="s">
        <v>2341</v>
      </c>
      <c r="I219" s="198" t="s">
        <v>374</v>
      </c>
      <c r="J219" s="275" t="s">
        <v>29</v>
      </c>
      <c r="K219" s="201" t="s">
        <v>2342</v>
      </c>
      <c r="L219" s="275" t="s">
        <v>886</v>
      </c>
      <c r="M219" s="198" t="s">
        <v>4584</v>
      </c>
    </row>
    <row r="220" spans="1:13">
      <c r="A220" s="198" t="str">
        <f t="shared" si="3"/>
        <v>Smelter ListM4</v>
      </c>
      <c r="B220" s="198" t="s">
        <v>2463</v>
      </c>
      <c r="C220" s="198" t="s">
        <v>2543</v>
      </c>
      <c r="D220" s="198" t="s">
        <v>909</v>
      </c>
      <c r="E220" s="200" t="s">
        <v>787</v>
      </c>
      <c r="F220" s="200" t="s">
        <v>628</v>
      </c>
      <c r="G220" s="198" t="s">
        <v>1031</v>
      </c>
      <c r="H220" s="198" t="s">
        <v>2343</v>
      </c>
      <c r="I220" s="198" t="s">
        <v>375</v>
      </c>
      <c r="J220" s="275" t="s">
        <v>30</v>
      </c>
      <c r="K220" s="201" t="s">
        <v>161</v>
      </c>
      <c r="L220" s="275" t="s">
        <v>272</v>
      </c>
      <c r="M220" s="198" t="s">
        <v>4585</v>
      </c>
    </row>
    <row r="221" spans="1:13" ht="40.5">
      <c r="A221" s="198" t="str">
        <f t="shared" si="3"/>
        <v>Smelter ListN4</v>
      </c>
      <c r="B221" s="198" t="s">
        <v>2463</v>
      </c>
      <c r="C221" s="198" t="s">
        <v>2544</v>
      </c>
      <c r="D221" s="198" t="s">
        <v>944</v>
      </c>
      <c r="E221" s="200" t="s">
        <v>788</v>
      </c>
      <c r="F221" s="200" t="s">
        <v>629</v>
      </c>
      <c r="G221" s="198" t="s">
        <v>1032</v>
      </c>
      <c r="H221" s="200" t="s">
        <v>710</v>
      </c>
      <c r="I221" s="198" t="s">
        <v>376</v>
      </c>
      <c r="J221" s="275" t="s">
        <v>2621</v>
      </c>
      <c r="K221" s="201" t="s">
        <v>162</v>
      </c>
      <c r="L221" s="275" t="s">
        <v>273</v>
      </c>
      <c r="M221" s="198" t="s">
        <v>4586</v>
      </c>
    </row>
    <row r="222" spans="1:13" ht="54">
      <c r="A222" s="198" t="str">
        <f t="shared" si="3"/>
        <v>Smelter ListO4</v>
      </c>
      <c r="B222" s="198" t="s">
        <v>2463</v>
      </c>
      <c r="C222" s="198" t="s">
        <v>2545</v>
      </c>
      <c r="D222" s="198" t="s">
        <v>1885</v>
      </c>
      <c r="E222" s="200" t="s">
        <v>789</v>
      </c>
      <c r="F222" s="200" t="s">
        <v>630</v>
      </c>
      <c r="G222" s="198" t="s">
        <v>1033</v>
      </c>
      <c r="H222" s="198" t="s">
        <v>711</v>
      </c>
      <c r="I222" s="198" t="s">
        <v>377</v>
      </c>
      <c r="J222" s="275" t="s">
        <v>2645</v>
      </c>
      <c r="K222" s="201" t="s">
        <v>163</v>
      </c>
      <c r="L222" s="275" t="s">
        <v>274</v>
      </c>
      <c r="M222" s="198" t="s">
        <v>4587</v>
      </c>
    </row>
    <row r="223" spans="1:13" ht="54">
      <c r="A223" s="198" t="str">
        <f t="shared" si="3"/>
        <v>Smelter ListP4</v>
      </c>
      <c r="B223" s="198" t="s">
        <v>2463</v>
      </c>
      <c r="C223" s="198" t="s">
        <v>933</v>
      </c>
      <c r="D223" s="198" t="s">
        <v>943</v>
      </c>
      <c r="E223" s="200" t="s">
        <v>790</v>
      </c>
      <c r="F223" s="200" t="s">
        <v>631</v>
      </c>
      <c r="G223" s="198" t="s">
        <v>1034</v>
      </c>
      <c r="H223" s="282" t="s">
        <v>712</v>
      </c>
      <c r="I223" s="198" t="s">
        <v>378</v>
      </c>
      <c r="J223" s="275" t="s">
        <v>2622</v>
      </c>
      <c r="K223" s="201" t="s">
        <v>164</v>
      </c>
      <c r="L223" s="275" t="s">
        <v>275</v>
      </c>
      <c r="M223" s="198" t="s">
        <v>4588</v>
      </c>
    </row>
    <row r="224" spans="1:13">
      <c r="A224" s="198" t="str">
        <f t="shared" si="3"/>
        <v>Smelter ListQ4</v>
      </c>
      <c r="B224" s="198" t="s">
        <v>2463</v>
      </c>
      <c r="C224" s="198" t="s">
        <v>942</v>
      </c>
      <c r="D224" s="198" t="s">
        <v>1497</v>
      </c>
      <c r="E224" s="200" t="s">
        <v>477</v>
      </c>
      <c r="F224" s="200" t="s">
        <v>2030</v>
      </c>
      <c r="G224" s="198" t="s">
        <v>1808</v>
      </c>
      <c r="H224" s="198" t="s">
        <v>1809</v>
      </c>
      <c r="I224" s="198" t="s">
        <v>1810</v>
      </c>
      <c r="J224" s="275" t="s">
        <v>1941</v>
      </c>
      <c r="K224" s="201" t="s">
        <v>1811</v>
      </c>
      <c r="L224" s="275" t="s">
        <v>882</v>
      </c>
      <c r="M224" s="198" t="s">
        <v>4552</v>
      </c>
    </row>
    <row r="225" spans="1:13" ht="40.5">
      <c r="A225" s="198" t="str">
        <f t="shared" si="3"/>
        <v>Smelter ListJ2</v>
      </c>
      <c r="B225" s="198" t="s">
        <v>2463</v>
      </c>
      <c r="C225" s="198" t="s">
        <v>1479</v>
      </c>
      <c r="D225" s="198" t="s">
        <v>181</v>
      </c>
      <c r="E225" s="200" t="s">
        <v>791</v>
      </c>
      <c r="F225" s="200" t="s">
        <v>2344</v>
      </c>
      <c r="G225" s="198" t="s">
        <v>480</v>
      </c>
      <c r="H225" s="198" t="s">
        <v>182</v>
      </c>
      <c r="I225" s="198" t="s">
        <v>379</v>
      </c>
      <c r="J225" s="275" t="s">
        <v>1948</v>
      </c>
      <c r="K225" s="201" t="s">
        <v>183</v>
      </c>
      <c r="L225" s="275" t="s">
        <v>887</v>
      </c>
      <c r="M225" s="198" t="s">
        <v>4589</v>
      </c>
    </row>
    <row r="226" spans="1:13" s="225" customFormat="1" ht="27">
      <c r="A226" s="198" t="str">
        <f t="shared" si="3"/>
        <v>Smelter ListB2</v>
      </c>
      <c r="B226" s="198" t="s">
        <v>2463</v>
      </c>
      <c r="C226" s="198" t="s">
        <v>1891</v>
      </c>
      <c r="D226" s="291" t="s">
        <v>4949</v>
      </c>
      <c r="E226" s="198" t="s">
        <v>4958</v>
      </c>
      <c r="F226" s="198" t="s">
        <v>4964</v>
      </c>
      <c r="G226" s="198" t="s">
        <v>4970</v>
      </c>
      <c r="H226" s="198" t="s">
        <v>4976</v>
      </c>
      <c r="I226" s="198" t="s">
        <v>4982</v>
      </c>
      <c r="J226" s="198" t="s">
        <v>4988</v>
      </c>
      <c r="K226" s="198" t="s">
        <v>4994</v>
      </c>
      <c r="L226" s="198" t="s">
        <v>5000</v>
      </c>
      <c r="M226" s="262" t="s">
        <v>5006</v>
      </c>
    </row>
    <row r="227" spans="1:13" s="225" customFormat="1" ht="409.5">
      <c r="A227" s="198" t="str">
        <f>B227&amp;C227</f>
        <v>Smelter ListB3</v>
      </c>
      <c r="B227" s="198" t="s">
        <v>2463</v>
      </c>
      <c r="C227" s="198" t="s">
        <v>1842</v>
      </c>
      <c r="D227" s="291" t="s">
        <v>4951</v>
      </c>
      <c r="E227" s="198" t="s">
        <v>4959</v>
      </c>
      <c r="F227" s="198" t="s">
        <v>4965</v>
      </c>
      <c r="G227" s="198" t="s">
        <v>4971</v>
      </c>
      <c r="H227" s="198" t="s">
        <v>4977</v>
      </c>
      <c r="I227" s="198" t="s">
        <v>4983</v>
      </c>
      <c r="J227" s="198" t="s">
        <v>4989</v>
      </c>
      <c r="K227" s="198" t="s">
        <v>4995</v>
      </c>
      <c r="L227" s="198" t="s">
        <v>5001</v>
      </c>
      <c r="M227" s="262" t="s">
        <v>5007</v>
      </c>
    </row>
    <row r="228" spans="1:13">
      <c r="A228" s="198" t="str">
        <f t="shared" si="3"/>
        <v>Smelter ListF4</v>
      </c>
      <c r="B228" s="198" t="s">
        <v>2463</v>
      </c>
      <c r="C228" s="198" t="s">
        <v>2546</v>
      </c>
      <c r="D228" s="198" t="s">
        <v>901</v>
      </c>
      <c r="E228" s="200" t="s">
        <v>467</v>
      </c>
      <c r="F228" s="200" t="s">
        <v>2383</v>
      </c>
      <c r="G228" s="198" t="s">
        <v>1138</v>
      </c>
      <c r="H228" s="198" t="s">
        <v>705</v>
      </c>
      <c r="I228" s="198" t="s">
        <v>380</v>
      </c>
      <c r="J228" s="275" t="s">
        <v>2380</v>
      </c>
      <c r="K228" s="201" t="s">
        <v>165</v>
      </c>
      <c r="L228" s="275" t="s">
        <v>94</v>
      </c>
      <c r="M228" s="198" t="s">
        <v>4590</v>
      </c>
    </row>
    <row r="229" spans="1:13" ht="27">
      <c r="A229" s="198" t="str">
        <f t="shared" si="3"/>
        <v>Smelter ListG4</v>
      </c>
      <c r="B229" s="198" t="s">
        <v>2463</v>
      </c>
      <c r="C229" s="198" t="s">
        <v>2537</v>
      </c>
      <c r="D229" s="198" t="s">
        <v>902</v>
      </c>
      <c r="E229" s="200" t="s">
        <v>468</v>
      </c>
      <c r="F229" s="200" t="s">
        <v>632</v>
      </c>
      <c r="G229" s="198" t="s">
        <v>1035</v>
      </c>
      <c r="H229" s="198" t="s">
        <v>713</v>
      </c>
      <c r="I229" s="198" t="s">
        <v>381</v>
      </c>
      <c r="J229" s="275" t="s">
        <v>2623</v>
      </c>
      <c r="K229" s="201" t="s">
        <v>166</v>
      </c>
      <c r="L229" s="275" t="s">
        <v>95</v>
      </c>
      <c r="M229" s="198" t="s">
        <v>4575</v>
      </c>
    </row>
    <row r="230" spans="1:13" ht="67.5">
      <c r="A230" s="198" t="str">
        <f t="shared" si="3"/>
        <v>CheckerA1</v>
      </c>
      <c r="B230" s="198" t="s">
        <v>2464</v>
      </c>
      <c r="C230" s="198" t="s">
        <v>1207</v>
      </c>
      <c r="D230" s="198" t="s">
        <v>1778</v>
      </c>
      <c r="E230" s="200" t="s">
        <v>469</v>
      </c>
      <c r="F230" s="200" t="s">
        <v>633</v>
      </c>
      <c r="G230" s="198" t="s">
        <v>2345</v>
      </c>
      <c r="H230" s="198" t="s">
        <v>714</v>
      </c>
      <c r="I230" s="198" t="s">
        <v>382</v>
      </c>
      <c r="J230" s="275" t="s">
        <v>2646</v>
      </c>
      <c r="K230" s="201" t="s">
        <v>2346</v>
      </c>
      <c r="L230" s="275" t="s">
        <v>2568</v>
      </c>
      <c r="M230" s="198" t="s">
        <v>4591</v>
      </c>
    </row>
    <row r="231" spans="1:13" ht="25.5">
      <c r="A231" s="198" t="str">
        <f t="shared" si="3"/>
        <v>CheckerD1</v>
      </c>
      <c r="B231" s="198" t="s">
        <v>2464</v>
      </c>
      <c r="C231" s="198" t="s">
        <v>2547</v>
      </c>
      <c r="D231" s="198" t="s">
        <v>1780</v>
      </c>
      <c r="E231" s="200" t="s">
        <v>470</v>
      </c>
      <c r="F231" s="200" t="s">
        <v>2347</v>
      </c>
      <c r="G231" s="198" t="s">
        <v>2348</v>
      </c>
      <c r="H231" s="198" t="s">
        <v>2349</v>
      </c>
      <c r="I231" s="198" t="s">
        <v>383</v>
      </c>
      <c r="J231" s="282" t="s">
        <v>2647</v>
      </c>
      <c r="K231" s="201" t="s">
        <v>2350</v>
      </c>
      <c r="L231" s="292" t="s">
        <v>2569</v>
      </c>
      <c r="M231" s="198" t="s">
        <v>4592</v>
      </c>
    </row>
    <row r="232" spans="1:13">
      <c r="A232" s="198" t="str">
        <f t="shared" si="3"/>
        <v>CheckerA3</v>
      </c>
      <c r="B232" s="198" t="s">
        <v>2464</v>
      </c>
      <c r="C232" s="198" t="s">
        <v>1209</v>
      </c>
      <c r="D232" s="198" t="s">
        <v>1552</v>
      </c>
      <c r="E232" s="200" t="s">
        <v>471</v>
      </c>
      <c r="F232" s="200" t="s">
        <v>2351</v>
      </c>
      <c r="G232" s="198" t="s">
        <v>2352</v>
      </c>
      <c r="H232" s="198" t="s">
        <v>2353</v>
      </c>
      <c r="I232" s="198" t="s">
        <v>2354</v>
      </c>
      <c r="J232" s="282" t="s">
        <v>2355</v>
      </c>
      <c r="K232" s="201" t="s">
        <v>2356</v>
      </c>
      <c r="L232" s="292" t="s">
        <v>2570</v>
      </c>
      <c r="M232" s="198" t="s">
        <v>4593</v>
      </c>
    </row>
    <row r="233" spans="1:13">
      <c r="A233" s="198" t="str">
        <f t="shared" si="3"/>
        <v>CheckerB3</v>
      </c>
      <c r="B233" s="198" t="s">
        <v>2464</v>
      </c>
      <c r="C233" s="198" t="s">
        <v>1842</v>
      </c>
      <c r="D233" s="198" t="s">
        <v>1553</v>
      </c>
      <c r="E233" s="200" t="s">
        <v>472</v>
      </c>
      <c r="F233" s="200" t="s">
        <v>1530</v>
      </c>
      <c r="G233" s="198" t="s">
        <v>2357</v>
      </c>
      <c r="H233" s="198" t="s">
        <v>2358</v>
      </c>
      <c r="I233" s="198" t="s">
        <v>2359</v>
      </c>
      <c r="J233" s="282" t="s">
        <v>2360</v>
      </c>
      <c r="K233" s="201" t="s">
        <v>2361</v>
      </c>
      <c r="L233" s="292" t="s">
        <v>2571</v>
      </c>
      <c r="M233" s="198" t="s">
        <v>4594</v>
      </c>
    </row>
    <row r="234" spans="1:13">
      <c r="A234" s="198" t="str">
        <f t="shared" si="3"/>
        <v>CheckerC3</v>
      </c>
      <c r="B234" s="198" t="s">
        <v>2464</v>
      </c>
      <c r="C234" s="198" t="s">
        <v>1863</v>
      </c>
      <c r="D234" s="198" t="s">
        <v>1776</v>
      </c>
      <c r="E234" s="200" t="s">
        <v>473</v>
      </c>
      <c r="F234" s="200" t="s">
        <v>2362</v>
      </c>
      <c r="G234" s="198" t="s">
        <v>2363</v>
      </c>
      <c r="H234" s="198" t="s">
        <v>2364</v>
      </c>
      <c r="I234" s="198" t="s">
        <v>2365</v>
      </c>
      <c r="J234" s="282" t="s">
        <v>2366</v>
      </c>
      <c r="K234" s="201" t="s">
        <v>2365</v>
      </c>
      <c r="L234" s="292" t="s">
        <v>2572</v>
      </c>
      <c r="M234" s="198" t="s">
        <v>4595</v>
      </c>
    </row>
    <row r="235" spans="1:13">
      <c r="A235" s="198" t="str">
        <f t="shared" si="3"/>
        <v>CheckerD3</v>
      </c>
      <c r="B235" s="198" t="s">
        <v>2464</v>
      </c>
      <c r="C235" s="198" t="s">
        <v>2548</v>
      </c>
      <c r="D235" s="198" t="s">
        <v>1777</v>
      </c>
      <c r="E235" s="200" t="s">
        <v>474</v>
      </c>
      <c r="F235" s="200" t="s">
        <v>1457</v>
      </c>
      <c r="G235" s="198" t="s">
        <v>1458</v>
      </c>
      <c r="H235" s="198" t="s">
        <v>1459</v>
      </c>
      <c r="I235" s="198" t="s">
        <v>384</v>
      </c>
      <c r="J235" s="282" t="s">
        <v>1469</v>
      </c>
      <c r="K235" s="201" t="s">
        <v>1460</v>
      </c>
      <c r="L235" s="292" t="s">
        <v>1461</v>
      </c>
      <c r="M235" s="198" t="s">
        <v>4596</v>
      </c>
    </row>
    <row r="236" spans="1:13" s="225" customFormat="1" ht="32.25" customHeight="1">
      <c r="A236" s="198" t="s">
        <v>2922</v>
      </c>
      <c r="B236" s="198" t="s">
        <v>2464</v>
      </c>
      <c r="C236" s="198" t="s">
        <v>2921</v>
      </c>
      <c r="D236" s="198" t="s">
        <v>2923</v>
      </c>
      <c r="E236" s="198" t="s">
        <v>4104</v>
      </c>
      <c r="F236" s="198" t="s">
        <v>4105</v>
      </c>
      <c r="G236" s="198" t="s">
        <v>4106</v>
      </c>
      <c r="H236" s="198" t="s">
        <v>4107</v>
      </c>
      <c r="I236" s="198" t="s">
        <v>4108</v>
      </c>
      <c r="J236" s="198" t="s">
        <v>4109</v>
      </c>
      <c r="K236" s="198" t="s">
        <v>4110</v>
      </c>
      <c r="L236" s="198" t="s">
        <v>4111</v>
      </c>
      <c r="M236" s="198" t="s">
        <v>4597</v>
      </c>
    </row>
    <row r="237" spans="1:13" s="225" customFormat="1" ht="32.25" customHeight="1">
      <c r="A237" s="198" t="str">
        <f t="shared" si="3"/>
        <v>CheckerB63</v>
      </c>
      <c r="B237" s="198" t="s">
        <v>2464</v>
      </c>
      <c r="C237" s="198" t="s">
        <v>3614</v>
      </c>
      <c r="D237" s="198" t="s">
        <v>2923</v>
      </c>
      <c r="E237" s="198" t="s">
        <v>4104</v>
      </c>
      <c r="F237" s="198" t="s">
        <v>4105</v>
      </c>
      <c r="G237" s="198" t="s">
        <v>4106</v>
      </c>
      <c r="H237" s="198" t="s">
        <v>4107</v>
      </c>
      <c r="I237" s="198" t="s">
        <v>4108</v>
      </c>
      <c r="J237" s="198" t="s">
        <v>4109</v>
      </c>
      <c r="K237" s="198" t="s">
        <v>4110</v>
      </c>
      <c r="L237" s="198" t="s">
        <v>4111</v>
      </c>
      <c r="M237" s="198" t="s">
        <v>4597</v>
      </c>
    </row>
    <row r="238" spans="1:13" s="225" customFormat="1" ht="32.25" customHeight="1">
      <c r="A238" s="198" t="str">
        <f t="shared" si="3"/>
        <v>CheckerB64</v>
      </c>
      <c r="B238" s="198" t="s">
        <v>2464</v>
      </c>
      <c r="C238" s="198" t="s">
        <v>3615</v>
      </c>
      <c r="D238" s="198" t="s">
        <v>2923</v>
      </c>
      <c r="E238" s="198" t="s">
        <v>4104</v>
      </c>
      <c r="F238" s="198" t="s">
        <v>4105</v>
      </c>
      <c r="G238" s="198" t="s">
        <v>4106</v>
      </c>
      <c r="H238" s="198" t="s">
        <v>4107</v>
      </c>
      <c r="I238" s="198" t="s">
        <v>4108</v>
      </c>
      <c r="J238" s="198" t="s">
        <v>4109</v>
      </c>
      <c r="K238" s="198" t="s">
        <v>4110</v>
      </c>
      <c r="L238" s="198" t="s">
        <v>4111</v>
      </c>
      <c r="M238" s="198" t="s">
        <v>4597</v>
      </c>
    </row>
    <row r="239" spans="1:13" s="225" customFormat="1" ht="32.25" customHeight="1">
      <c r="A239" s="198" t="str">
        <f t="shared" si="3"/>
        <v>CheckerB65</v>
      </c>
      <c r="B239" s="198" t="s">
        <v>2464</v>
      </c>
      <c r="C239" s="198" t="s">
        <v>3616</v>
      </c>
      <c r="D239" s="198" t="s">
        <v>2923</v>
      </c>
      <c r="E239" s="198" t="s">
        <v>4104</v>
      </c>
      <c r="F239" s="198" t="s">
        <v>4105</v>
      </c>
      <c r="G239" s="198" t="s">
        <v>4106</v>
      </c>
      <c r="H239" s="198" t="s">
        <v>4107</v>
      </c>
      <c r="I239" s="198" t="s">
        <v>4108</v>
      </c>
      <c r="J239" s="198" t="s">
        <v>4109</v>
      </c>
      <c r="K239" s="198" t="s">
        <v>4110</v>
      </c>
      <c r="L239" s="198" t="s">
        <v>4111</v>
      </c>
      <c r="M239" s="198" t="s">
        <v>4597</v>
      </c>
    </row>
    <row r="240" spans="1:13" s="225" customFormat="1" ht="32.25" customHeight="1">
      <c r="A240" s="198" t="s">
        <v>2943</v>
      </c>
      <c r="B240" s="198" t="s">
        <v>2464</v>
      </c>
      <c r="C240" s="198" t="s">
        <v>2942</v>
      </c>
      <c r="D240" s="198" t="s">
        <v>2944</v>
      </c>
      <c r="E240" s="198" t="s">
        <v>3661</v>
      </c>
      <c r="F240" s="198" t="s">
        <v>3662</v>
      </c>
      <c r="G240" s="198" t="s">
        <v>3663</v>
      </c>
      <c r="H240" s="198" t="s">
        <v>3664</v>
      </c>
      <c r="I240" s="198" t="s">
        <v>3665</v>
      </c>
      <c r="J240" s="198" t="s">
        <v>3666</v>
      </c>
      <c r="K240" s="198" t="s">
        <v>2944</v>
      </c>
      <c r="L240" s="198" t="s">
        <v>3667</v>
      </c>
      <c r="M240" s="198" t="s">
        <v>4598</v>
      </c>
    </row>
    <row r="241" spans="1:13" s="225" customFormat="1" ht="27">
      <c r="A241" s="198" t="s">
        <v>2924</v>
      </c>
      <c r="B241" s="198" t="s">
        <v>2464</v>
      </c>
      <c r="C241" s="198" t="s">
        <v>2540</v>
      </c>
      <c r="D241" s="198" t="s">
        <v>3098</v>
      </c>
      <c r="E241" s="198" t="s">
        <v>3668</v>
      </c>
      <c r="F241" s="198" t="s">
        <v>3669</v>
      </c>
      <c r="G241" s="198" t="s">
        <v>3670</v>
      </c>
      <c r="H241" s="198" t="s">
        <v>3671</v>
      </c>
      <c r="I241" s="198" t="s">
        <v>3672</v>
      </c>
      <c r="J241" s="198" t="s">
        <v>3673</v>
      </c>
      <c r="K241" s="198" t="s">
        <v>3674</v>
      </c>
      <c r="L241" s="198" t="s">
        <v>3675</v>
      </c>
      <c r="M241" s="198" t="s">
        <v>4599</v>
      </c>
    </row>
    <row r="242" spans="1:13" s="225" customFormat="1" ht="40.5">
      <c r="A242" s="198" t="s">
        <v>2945</v>
      </c>
      <c r="B242" s="198" t="s">
        <v>2464</v>
      </c>
      <c r="C242" s="198" t="s">
        <v>2925</v>
      </c>
      <c r="D242" s="198" t="s">
        <v>3097</v>
      </c>
      <c r="E242" s="198" t="s">
        <v>3676</v>
      </c>
      <c r="F242" s="198" t="s">
        <v>3677</v>
      </c>
      <c r="G242" s="198" t="s">
        <v>3678</v>
      </c>
      <c r="H242" s="198" t="s">
        <v>3679</v>
      </c>
      <c r="I242" s="198" t="s">
        <v>3680</v>
      </c>
      <c r="J242" s="198" t="s">
        <v>3681</v>
      </c>
      <c r="K242" s="198" t="s">
        <v>3682</v>
      </c>
      <c r="L242" s="198" t="s">
        <v>3683</v>
      </c>
      <c r="M242" s="198" t="s">
        <v>4600</v>
      </c>
    </row>
    <row r="243" spans="1:13" s="225" customFormat="1" ht="40.5">
      <c r="A243" s="198" t="s">
        <v>3032</v>
      </c>
      <c r="B243" s="198" t="s">
        <v>2464</v>
      </c>
      <c r="C243" s="198" t="s">
        <v>2926</v>
      </c>
      <c r="D243" s="198" t="s">
        <v>3103</v>
      </c>
      <c r="E243" s="198" t="s">
        <v>3684</v>
      </c>
      <c r="F243" s="198" t="s">
        <v>3685</v>
      </c>
      <c r="G243" s="198" t="s">
        <v>3686</v>
      </c>
      <c r="H243" s="198" t="s">
        <v>3687</v>
      </c>
      <c r="I243" s="198" t="s">
        <v>3688</v>
      </c>
      <c r="J243" s="198" t="s">
        <v>3689</v>
      </c>
      <c r="K243" s="198" t="s">
        <v>3690</v>
      </c>
      <c r="L243" s="198" t="s">
        <v>3691</v>
      </c>
      <c r="M243" s="198" t="s">
        <v>4601</v>
      </c>
    </row>
    <row r="244" spans="1:13" s="225" customFormat="1" ht="27">
      <c r="A244" s="198" t="s">
        <v>3033</v>
      </c>
      <c r="B244" s="198" t="s">
        <v>2464</v>
      </c>
      <c r="C244" s="198" t="s">
        <v>2927</v>
      </c>
      <c r="D244" s="198" t="s">
        <v>3006</v>
      </c>
      <c r="E244" s="198" t="s">
        <v>3692</v>
      </c>
      <c r="F244" s="198" t="s">
        <v>3693</v>
      </c>
      <c r="G244" s="198" t="s">
        <v>3694</v>
      </c>
      <c r="H244" s="198" t="s">
        <v>3695</v>
      </c>
      <c r="I244" s="198" t="s">
        <v>3696</v>
      </c>
      <c r="J244" s="198" t="s">
        <v>3697</v>
      </c>
      <c r="K244" s="198" t="s">
        <v>3698</v>
      </c>
      <c r="L244" s="198" t="s">
        <v>3699</v>
      </c>
      <c r="M244" s="198" t="s">
        <v>4602</v>
      </c>
    </row>
    <row r="245" spans="1:13" s="225" customFormat="1" ht="40.5">
      <c r="A245" s="198" t="s">
        <v>3048</v>
      </c>
      <c r="B245" s="198" t="s">
        <v>2464</v>
      </c>
      <c r="C245" s="198" t="s">
        <v>2928</v>
      </c>
      <c r="D245" s="198" t="s">
        <v>3007</v>
      </c>
      <c r="E245" s="198" t="s">
        <v>3700</v>
      </c>
      <c r="F245" s="198" t="s">
        <v>3701</v>
      </c>
      <c r="G245" s="198" t="s">
        <v>3702</v>
      </c>
      <c r="H245" s="198" t="s">
        <v>3703</v>
      </c>
      <c r="I245" s="198" t="s">
        <v>3704</v>
      </c>
      <c r="J245" s="198" t="s">
        <v>3705</v>
      </c>
      <c r="K245" s="198" t="s">
        <v>3706</v>
      </c>
      <c r="L245" s="198" t="s">
        <v>3707</v>
      </c>
      <c r="M245" s="198" t="s">
        <v>4603</v>
      </c>
    </row>
    <row r="246" spans="1:13" s="225" customFormat="1" ht="40.5">
      <c r="A246" s="198" t="s">
        <v>3049</v>
      </c>
      <c r="B246" s="198" t="s">
        <v>2464</v>
      </c>
      <c r="C246" s="198" t="s">
        <v>2929</v>
      </c>
      <c r="D246" s="198" t="s">
        <v>3008</v>
      </c>
      <c r="E246" s="198" t="s">
        <v>3708</v>
      </c>
      <c r="F246" s="198" t="s">
        <v>3709</v>
      </c>
      <c r="G246" s="198" t="s">
        <v>3710</v>
      </c>
      <c r="H246" s="198" t="s">
        <v>3711</v>
      </c>
      <c r="I246" s="198" t="s">
        <v>3712</v>
      </c>
      <c r="J246" s="198" t="s">
        <v>3713</v>
      </c>
      <c r="K246" s="198" t="s">
        <v>3714</v>
      </c>
      <c r="L246" s="198" t="s">
        <v>3715</v>
      </c>
      <c r="M246" s="198" t="s">
        <v>4604</v>
      </c>
    </row>
    <row r="247" spans="1:13" s="225" customFormat="1" ht="54">
      <c r="A247" s="198" t="s">
        <v>3050</v>
      </c>
      <c r="B247" s="198" t="s">
        <v>2464</v>
      </c>
      <c r="C247" s="198" t="s">
        <v>2930</v>
      </c>
      <c r="D247" s="198" t="s">
        <v>3009</v>
      </c>
      <c r="E247" s="198" t="s">
        <v>3716</v>
      </c>
      <c r="F247" s="198" t="s">
        <v>3717</v>
      </c>
      <c r="G247" s="198" t="s">
        <v>3718</v>
      </c>
      <c r="H247" s="198" t="s">
        <v>3719</v>
      </c>
      <c r="I247" s="198" t="s">
        <v>3720</v>
      </c>
      <c r="J247" s="198" t="s">
        <v>3721</v>
      </c>
      <c r="K247" s="198" t="s">
        <v>3722</v>
      </c>
      <c r="L247" s="198" t="s">
        <v>3723</v>
      </c>
      <c r="M247" s="198" t="s">
        <v>4605</v>
      </c>
    </row>
    <row r="248" spans="1:13" s="225" customFormat="1" ht="54">
      <c r="A248" s="198" t="s">
        <v>3051</v>
      </c>
      <c r="B248" s="198" t="s">
        <v>2464</v>
      </c>
      <c r="C248" s="198" t="s">
        <v>2931</v>
      </c>
      <c r="D248" s="198" t="s">
        <v>3010</v>
      </c>
      <c r="E248" s="198" t="s">
        <v>3724</v>
      </c>
      <c r="F248" s="198" t="s">
        <v>3725</v>
      </c>
      <c r="G248" s="198" t="s">
        <v>3726</v>
      </c>
      <c r="H248" s="198" t="s">
        <v>3727</v>
      </c>
      <c r="I248" s="198" t="s">
        <v>3728</v>
      </c>
      <c r="J248" s="198" t="s">
        <v>3729</v>
      </c>
      <c r="K248" s="198" t="s">
        <v>3730</v>
      </c>
      <c r="L248" s="198" t="s">
        <v>3731</v>
      </c>
      <c r="M248" s="198" t="s">
        <v>4606</v>
      </c>
    </row>
    <row r="249" spans="1:13" s="225" customFormat="1" ht="54">
      <c r="A249" s="198" t="s">
        <v>3052</v>
      </c>
      <c r="B249" s="198" t="s">
        <v>2464</v>
      </c>
      <c r="C249" s="198" t="s">
        <v>2932</v>
      </c>
      <c r="D249" s="198" t="s">
        <v>3011</v>
      </c>
      <c r="E249" s="198" t="s">
        <v>3732</v>
      </c>
      <c r="F249" s="198" t="s">
        <v>3733</v>
      </c>
      <c r="G249" s="198" t="s">
        <v>3734</v>
      </c>
      <c r="H249" s="198" t="s">
        <v>3735</v>
      </c>
      <c r="I249" s="198" t="s">
        <v>3736</v>
      </c>
      <c r="J249" s="198" t="s">
        <v>3737</v>
      </c>
      <c r="K249" s="198" t="s">
        <v>3738</v>
      </c>
      <c r="L249" s="198" t="s">
        <v>3739</v>
      </c>
      <c r="M249" s="198" t="s">
        <v>4607</v>
      </c>
    </row>
    <row r="250" spans="1:13" s="225" customFormat="1" ht="40.5">
      <c r="A250" s="198" t="s">
        <v>3053</v>
      </c>
      <c r="B250" s="198" t="s">
        <v>2464</v>
      </c>
      <c r="C250" s="198" t="s">
        <v>2933</v>
      </c>
      <c r="D250" s="198" t="s">
        <v>2973</v>
      </c>
      <c r="E250" s="198" t="s">
        <v>3740</v>
      </c>
      <c r="F250" s="198" t="s">
        <v>3741</v>
      </c>
      <c r="G250" s="198" t="s">
        <v>3742</v>
      </c>
      <c r="H250" s="198" t="s">
        <v>3743</v>
      </c>
      <c r="I250" s="198" t="s">
        <v>3744</v>
      </c>
      <c r="J250" s="198" t="s">
        <v>3745</v>
      </c>
      <c r="K250" s="198" t="s">
        <v>3746</v>
      </c>
      <c r="L250" s="198" t="s">
        <v>3747</v>
      </c>
      <c r="M250" s="198" t="s">
        <v>4608</v>
      </c>
    </row>
    <row r="251" spans="1:13" s="225" customFormat="1" ht="40.5">
      <c r="A251" s="198" t="s">
        <v>3054</v>
      </c>
      <c r="B251" s="198" t="s">
        <v>2464</v>
      </c>
      <c r="C251" s="198" t="s">
        <v>2934</v>
      </c>
      <c r="D251" s="198" t="s">
        <v>3099</v>
      </c>
      <c r="E251" s="198" t="s">
        <v>3748</v>
      </c>
      <c r="F251" s="198" t="s">
        <v>3749</v>
      </c>
      <c r="G251" s="198" t="s">
        <v>3750</v>
      </c>
      <c r="H251" s="198" t="s">
        <v>3751</v>
      </c>
      <c r="I251" s="198" t="s">
        <v>3752</v>
      </c>
      <c r="J251" s="198" t="s">
        <v>3753</v>
      </c>
      <c r="K251" s="198" t="s">
        <v>3754</v>
      </c>
      <c r="L251" s="198" t="s">
        <v>3755</v>
      </c>
      <c r="M251" s="198" t="s">
        <v>4609</v>
      </c>
    </row>
    <row r="252" spans="1:13" s="225" customFormat="1" ht="40.5">
      <c r="A252" s="198" t="s">
        <v>3055</v>
      </c>
      <c r="B252" s="198" t="s">
        <v>2464</v>
      </c>
      <c r="C252" s="198" t="s">
        <v>2935</v>
      </c>
      <c r="D252" s="198" t="s">
        <v>3100</v>
      </c>
      <c r="E252" s="198" t="s">
        <v>3756</v>
      </c>
      <c r="F252" s="198" t="s">
        <v>3757</v>
      </c>
      <c r="G252" s="198" t="s">
        <v>3758</v>
      </c>
      <c r="H252" s="198" t="s">
        <v>3759</v>
      </c>
      <c r="I252" s="198" t="s">
        <v>3760</v>
      </c>
      <c r="J252" s="198" t="s">
        <v>3761</v>
      </c>
      <c r="K252" s="198" t="s">
        <v>3762</v>
      </c>
      <c r="L252" s="198" t="s">
        <v>3763</v>
      </c>
      <c r="M252" s="198" t="s">
        <v>4610</v>
      </c>
    </row>
    <row r="253" spans="1:13" s="225" customFormat="1" ht="40.5">
      <c r="A253" s="198" t="s">
        <v>3056</v>
      </c>
      <c r="B253" s="198" t="s">
        <v>2464</v>
      </c>
      <c r="C253" s="198" t="s">
        <v>2936</v>
      </c>
      <c r="D253" s="198" t="s">
        <v>3101</v>
      </c>
      <c r="E253" s="198" t="s">
        <v>3764</v>
      </c>
      <c r="F253" s="198" t="s">
        <v>3765</v>
      </c>
      <c r="G253" s="198" t="s">
        <v>3766</v>
      </c>
      <c r="H253" s="198" t="s">
        <v>3767</v>
      </c>
      <c r="I253" s="198" t="s">
        <v>3768</v>
      </c>
      <c r="J253" s="198" t="s">
        <v>3769</v>
      </c>
      <c r="K253" s="198" t="s">
        <v>3770</v>
      </c>
      <c r="L253" s="198" t="s">
        <v>3771</v>
      </c>
      <c r="M253" s="198" t="s">
        <v>4611</v>
      </c>
    </row>
    <row r="254" spans="1:13" s="225" customFormat="1" ht="40.5">
      <c r="A254" s="198" t="s">
        <v>3057</v>
      </c>
      <c r="B254" s="198" t="s">
        <v>2464</v>
      </c>
      <c r="C254" s="198" t="s">
        <v>2937</v>
      </c>
      <c r="D254" s="198" t="s">
        <v>3102</v>
      </c>
      <c r="E254" s="198" t="s">
        <v>3772</v>
      </c>
      <c r="F254" s="198" t="s">
        <v>3773</v>
      </c>
      <c r="G254" s="198" t="s">
        <v>3774</v>
      </c>
      <c r="H254" s="198" t="s">
        <v>3775</v>
      </c>
      <c r="I254" s="198" t="s">
        <v>3776</v>
      </c>
      <c r="J254" s="198" t="s">
        <v>3777</v>
      </c>
      <c r="K254" s="198" t="s">
        <v>3778</v>
      </c>
      <c r="L254" s="198" t="s">
        <v>3779</v>
      </c>
      <c r="M254" s="198" t="s">
        <v>4612</v>
      </c>
    </row>
    <row r="255" spans="1:13" s="225" customFormat="1" ht="67.5">
      <c r="A255" s="198" t="s">
        <v>3058</v>
      </c>
      <c r="B255" s="198" t="s">
        <v>2464</v>
      </c>
      <c r="C255" s="198" t="s">
        <v>2938</v>
      </c>
      <c r="D255" s="198" t="s">
        <v>2974</v>
      </c>
      <c r="E255" s="198" t="s">
        <v>3780</v>
      </c>
      <c r="F255" s="198" t="s">
        <v>3781</v>
      </c>
      <c r="G255" s="198" t="s">
        <v>3782</v>
      </c>
      <c r="H255" s="198" t="s">
        <v>3783</v>
      </c>
      <c r="I255" s="198" t="s">
        <v>3784</v>
      </c>
      <c r="J255" s="198" t="s">
        <v>3785</v>
      </c>
      <c r="K255" s="198" t="s">
        <v>3786</v>
      </c>
      <c r="L255" s="198" t="s">
        <v>3787</v>
      </c>
      <c r="M255" s="198" t="s">
        <v>4613</v>
      </c>
    </row>
    <row r="256" spans="1:13" s="225" customFormat="1" ht="67.5">
      <c r="A256" s="198" t="s">
        <v>3059</v>
      </c>
      <c r="B256" s="198" t="s">
        <v>2464</v>
      </c>
      <c r="C256" s="198" t="s">
        <v>2939</v>
      </c>
      <c r="D256" s="198" t="s">
        <v>2975</v>
      </c>
      <c r="E256" s="198" t="s">
        <v>3788</v>
      </c>
      <c r="F256" s="198" t="s">
        <v>3789</v>
      </c>
      <c r="G256" s="198" t="s">
        <v>3790</v>
      </c>
      <c r="H256" s="198" t="s">
        <v>3791</v>
      </c>
      <c r="I256" s="198" t="s">
        <v>3792</v>
      </c>
      <c r="J256" s="198" t="s">
        <v>3793</v>
      </c>
      <c r="K256" s="198" t="s">
        <v>3794</v>
      </c>
      <c r="L256" s="198" t="s">
        <v>3795</v>
      </c>
      <c r="M256" s="198" t="s">
        <v>4614</v>
      </c>
    </row>
    <row r="257" spans="1:13" s="225" customFormat="1" ht="67.5">
      <c r="A257" s="198" t="s">
        <v>3060</v>
      </c>
      <c r="B257" s="198" t="s">
        <v>2464</v>
      </c>
      <c r="C257" s="198" t="s">
        <v>2940</v>
      </c>
      <c r="D257" s="198" t="s">
        <v>2976</v>
      </c>
      <c r="E257" s="198" t="s">
        <v>3796</v>
      </c>
      <c r="F257" s="198" t="s">
        <v>3797</v>
      </c>
      <c r="G257" s="198" t="s">
        <v>3798</v>
      </c>
      <c r="H257" s="198" t="s">
        <v>3799</v>
      </c>
      <c r="I257" s="198" t="s">
        <v>3800</v>
      </c>
      <c r="J257" s="198" t="s">
        <v>3801</v>
      </c>
      <c r="K257" s="198" t="s">
        <v>3802</v>
      </c>
      <c r="L257" s="198" t="s">
        <v>3803</v>
      </c>
      <c r="M257" s="198" t="s">
        <v>4615</v>
      </c>
    </row>
    <row r="258" spans="1:13" s="225" customFormat="1" ht="67.5">
      <c r="A258" s="198" t="s">
        <v>3061</v>
      </c>
      <c r="B258" s="198" t="s">
        <v>2464</v>
      </c>
      <c r="C258" s="198" t="s">
        <v>3005</v>
      </c>
      <c r="D258" s="198" t="s">
        <v>2977</v>
      </c>
      <c r="E258" s="198" t="s">
        <v>3804</v>
      </c>
      <c r="F258" s="198" t="s">
        <v>3805</v>
      </c>
      <c r="G258" s="198" t="s">
        <v>3806</v>
      </c>
      <c r="H258" s="198" t="s">
        <v>3807</v>
      </c>
      <c r="I258" s="198" t="s">
        <v>3808</v>
      </c>
      <c r="J258" s="198" t="s">
        <v>3809</v>
      </c>
      <c r="K258" s="198" t="s">
        <v>3810</v>
      </c>
      <c r="L258" s="198" t="s">
        <v>3811</v>
      </c>
      <c r="M258" s="198" t="s">
        <v>4616</v>
      </c>
    </row>
    <row r="259" spans="1:13" s="225" customFormat="1" ht="81">
      <c r="A259" s="198" t="s">
        <v>3062</v>
      </c>
      <c r="B259" s="198" t="s">
        <v>2464</v>
      </c>
      <c r="C259" s="198" t="s">
        <v>3012</v>
      </c>
      <c r="D259" s="198" t="s">
        <v>2978</v>
      </c>
      <c r="E259" s="198" t="s">
        <v>3812</v>
      </c>
      <c r="F259" s="198" t="s">
        <v>3813</v>
      </c>
      <c r="G259" s="198" t="s">
        <v>3814</v>
      </c>
      <c r="H259" s="198" t="s">
        <v>3815</v>
      </c>
      <c r="I259" s="198" t="s">
        <v>3816</v>
      </c>
      <c r="J259" s="198" t="s">
        <v>3817</v>
      </c>
      <c r="K259" s="198" t="s">
        <v>3818</v>
      </c>
      <c r="L259" s="198" t="s">
        <v>3819</v>
      </c>
      <c r="M259" s="198" t="s">
        <v>4617</v>
      </c>
    </row>
    <row r="260" spans="1:13" s="225" customFormat="1" ht="81">
      <c r="A260" s="198" t="s">
        <v>3063</v>
      </c>
      <c r="B260" s="198" t="s">
        <v>2464</v>
      </c>
      <c r="C260" s="198" t="s">
        <v>3013</v>
      </c>
      <c r="D260" s="198" t="s">
        <v>2979</v>
      </c>
      <c r="E260" s="198" t="s">
        <v>3820</v>
      </c>
      <c r="F260" s="198" t="s">
        <v>3821</v>
      </c>
      <c r="G260" s="198" t="s">
        <v>3822</v>
      </c>
      <c r="H260" s="198" t="s">
        <v>3823</v>
      </c>
      <c r="I260" s="198" t="s">
        <v>3824</v>
      </c>
      <c r="J260" s="198" t="s">
        <v>3825</v>
      </c>
      <c r="K260" s="198" t="s">
        <v>3826</v>
      </c>
      <c r="L260" s="198" t="s">
        <v>3827</v>
      </c>
      <c r="M260" s="198" t="s">
        <v>4618</v>
      </c>
    </row>
    <row r="261" spans="1:13" s="225" customFormat="1" ht="81">
      <c r="A261" s="198" t="s">
        <v>3064</v>
      </c>
      <c r="B261" s="198" t="s">
        <v>2464</v>
      </c>
      <c r="C261" s="198" t="s">
        <v>3014</v>
      </c>
      <c r="D261" s="198" t="s">
        <v>2980</v>
      </c>
      <c r="E261" s="198" t="s">
        <v>3828</v>
      </c>
      <c r="F261" s="198" t="s">
        <v>3829</v>
      </c>
      <c r="G261" s="198" t="s">
        <v>3830</v>
      </c>
      <c r="H261" s="198" t="s">
        <v>3831</v>
      </c>
      <c r="I261" s="198" t="s">
        <v>3832</v>
      </c>
      <c r="J261" s="198" t="s">
        <v>3833</v>
      </c>
      <c r="K261" s="198" t="s">
        <v>3834</v>
      </c>
      <c r="L261" s="198" t="s">
        <v>3835</v>
      </c>
      <c r="M261" s="198" t="s">
        <v>4619</v>
      </c>
    </row>
    <row r="262" spans="1:13" s="225" customFormat="1" ht="81">
      <c r="A262" s="198" t="s">
        <v>3065</v>
      </c>
      <c r="B262" s="198" t="s">
        <v>2464</v>
      </c>
      <c r="C262" s="198" t="s">
        <v>3015</v>
      </c>
      <c r="D262" s="198" t="s">
        <v>2981</v>
      </c>
      <c r="E262" s="198" t="s">
        <v>3836</v>
      </c>
      <c r="F262" s="198" t="s">
        <v>3837</v>
      </c>
      <c r="G262" s="198" t="s">
        <v>3838</v>
      </c>
      <c r="H262" s="198" t="s">
        <v>3839</v>
      </c>
      <c r="I262" s="198" t="s">
        <v>3840</v>
      </c>
      <c r="J262" s="198" t="s">
        <v>3841</v>
      </c>
      <c r="K262" s="198" t="s">
        <v>3842</v>
      </c>
      <c r="L262" s="198" t="s">
        <v>3843</v>
      </c>
      <c r="M262" s="198" t="s">
        <v>4620</v>
      </c>
    </row>
    <row r="263" spans="1:13" s="225" customFormat="1" ht="67.5">
      <c r="A263" s="198" t="s">
        <v>3066</v>
      </c>
      <c r="B263" s="198" t="s">
        <v>2464</v>
      </c>
      <c r="C263" s="198" t="s">
        <v>3016</v>
      </c>
      <c r="D263" s="198" t="s">
        <v>2982</v>
      </c>
      <c r="E263" s="198" t="s">
        <v>3844</v>
      </c>
      <c r="F263" s="198" t="s">
        <v>3845</v>
      </c>
      <c r="G263" s="198" t="s">
        <v>3846</v>
      </c>
      <c r="H263" s="198" t="s">
        <v>3847</v>
      </c>
      <c r="I263" s="198" t="s">
        <v>3848</v>
      </c>
      <c r="J263" s="198" t="s">
        <v>3849</v>
      </c>
      <c r="K263" s="198" t="s">
        <v>3850</v>
      </c>
      <c r="L263" s="198" t="s">
        <v>3851</v>
      </c>
      <c r="M263" s="198" t="s">
        <v>4621</v>
      </c>
    </row>
    <row r="264" spans="1:13" s="225" customFormat="1" ht="67.5">
      <c r="A264" s="198" t="s">
        <v>3067</v>
      </c>
      <c r="B264" s="198" t="s">
        <v>2464</v>
      </c>
      <c r="C264" s="226" t="s">
        <v>3017</v>
      </c>
      <c r="D264" s="226" t="s">
        <v>2983</v>
      </c>
      <c r="E264" s="226" t="s">
        <v>3852</v>
      </c>
      <c r="F264" s="226" t="s">
        <v>3853</v>
      </c>
      <c r="G264" s="226" t="s">
        <v>3854</v>
      </c>
      <c r="H264" s="226" t="s">
        <v>3855</v>
      </c>
      <c r="I264" s="226" t="s">
        <v>3856</v>
      </c>
      <c r="J264" s="226" t="s">
        <v>3857</v>
      </c>
      <c r="K264" s="226" t="s">
        <v>3858</v>
      </c>
      <c r="L264" s="226" t="s">
        <v>3859</v>
      </c>
      <c r="M264" s="226" t="s">
        <v>4622</v>
      </c>
    </row>
    <row r="265" spans="1:13" s="225" customFormat="1" ht="67.5">
      <c r="A265" s="198" t="s">
        <v>3068</v>
      </c>
      <c r="B265" s="198" t="s">
        <v>2464</v>
      </c>
      <c r="C265" s="226" t="s">
        <v>3018</v>
      </c>
      <c r="D265" s="198" t="s">
        <v>2984</v>
      </c>
      <c r="E265" s="198" t="s">
        <v>3860</v>
      </c>
      <c r="F265" s="198" t="s">
        <v>3861</v>
      </c>
      <c r="G265" s="198" t="s">
        <v>3862</v>
      </c>
      <c r="H265" s="198" t="s">
        <v>3863</v>
      </c>
      <c r="I265" s="198" t="s">
        <v>3864</v>
      </c>
      <c r="J265" s="198" t="s">
        <v>3865</v>
      </c>
      <c r="K265" s="198" t="s">
        <v>3866</v>
      </c>
      <c r="L265" s="198" t="s">
        <v>3867</v>
      </c>
      <c r="M265" s="198" t="s">
        <v>4623</v>
      </c>
    </row>
    <row r="266" spans="1:13" s="225" customFormat="1" ht="81">
      <c r="A266" s="198" t="s">
        <v>3069</v>
      </c>
      <c r="B266" s="198" t="s">
        <v>2464</v>
      </c>
      <c r="C266" s="198" t="s">
        <v>3019</v>
      </c>
      <c r="D266" s="198" t="s">
        <v>2985</v>
      </c>
      <c r="E266" s="198" t="s">
        <v>3868</v>
      </c>
      <c r="F266" s="198" t="s">
        <v>3869</v>
      </c>
      <c r="G266" s="198" t="s">
        <v>3870</v>
      </c>
      <c r="H266" s="198" t="s">
        <v>3871</v>
      </c>
      <c r="I266" s="198" t="s">
        <v>3872</v>
      </c>
      <c r="J266" s="198" t="s">
        <v>3873</v>
      </c>
      <c r="K266" s="198" t="s">
        <v>3874</v>
      </c>
      <c r="L266" s="198" t="s">
        <v>3875</v>
      </c>
      <c r="M266" s="198" t="s">
        <v>4624</v>
      </c>
    </row>
    <row r="267" spans="1:13" s="225" customFormat="1" ht="54">
      <c r="A267" s="198" t="s">
        <v>3070</v>
      </c>
      <c r="B267" s="198" t="s">
        <v>2464</v>
      </c>
      <c r="C267" s="198" t="s">
        <v>3020</v>
      </c>
      <c r="D267" s="198" t="s">
        <v>2485</v>
      </c>
      <c r="E267" s="198" t="s">
        <v>3876</v>
      </c>
      <c r="F267" s="198" t="s">
        <v>3877</v>
      </c>
      <c r="G267" s="198" t="s">
        <v>3878</v>
      </c>
      <c r="H267" s="198" t="s">
        <v>3879</v>
      </c>
      <c r="I267" s="198" t="s">
        <v>3880</v>
      </c>
      <c r="J267" s="198" t="s">
        <v>3881</v>
      </c>
      <c r="K267" s="198" t="s">
        <v>3882</v>
      </c>
      <c r="L267" s="198" t="s">
        <v>3883</v>
      </c>
      <c r="M267" s="198" t="s">
        <v>4625</v>
      </c>
    </row>
    <row r="268" spans="1:13" s="225" customFormat="1" ht="54">
      <c r="A268" s="198" t="s">
        <v>3071</v>
      </c>
      <c r="B268" s="198" t="s">
        <v>2464</v>
      </c>
      <c r="C268" s="198" t="s">
        <v>3021</v>
      </c>
      <c r="D268" s="198" t="s">
        <v>2486</v>
      </c>
      <c r="E268" s="198" t="s">
        <v>3884</v>
      </c>
      <c r="F268" s="198" t="s">
        <v>3885</v>
      </c>
      <c r="G268" s="198" t="s">
        <v>3886</v>
      </c>
      <c r="H268" s="198" t="s">
        <v>3887</v>
      </c>
      <c r="I268" s="198" t="s">
        <v>3888</v>
      </c>
      <c r="J268" s="198" t="s">
        <v>3889</v>
      </c>
      <c r="K268" s="198" t="s">
        <v>3890</v>
      </c>
      <c r="L268" s="198" t="s">
        <v>3891</v>
      </c>
      <c r="M268" s="198" t="s">
        <v>4626</v>
      </c>
    </row>
    <row r="269" spans="1:13" s="225" customFormat="1" ht="54">
      <c r="A269" s="198" t="s">
        <v>3072</v>
      </c>
      <c r="B269" s="198" t="s">
        <v>2464</v>
      </c>
      <c r="C269" s="198" t="s">
        <v>3022</v>
      </c>
      <c r="D269" s="198" t="s">
        <v>2487</v>
      </c>
      <c r="E269" s="198" t="s">
        <v>3892</v>
      </c>
      <c r="F269" s="198" t="s">
        <v>3893</v>
      </c>
      <c r="G269" s="198" t="s">
        <v>3894</v>
      </c>
      <c r="H269" s="198" t="s">
        <v>3895</v>
      </c>
      <c r="I269" s="198" t="s">
        <v>3896</v>
      </c>
      <c r="J269" s="198" t="s">
        <v>3897</v>
      </c>
      <c r="K269" s="198" t="s">
        <v>3898</v>
      </c>
      <c r="L269" s="198" t="s">
        <v>3899</v>
      </c>
      <c r="M269" s="198" t="s">
        <v>4627</v>
      </c>
    </row>
    <row r="270" spans="1:13" s="225" customFormat="1" ht="54">
      <c r="A270" s="198" t="s">
        <v>3073</v>
      </c>
      <c r="B270" s="198" t="s">
        <v>2464</v>
      </c>
      <c r="C270" s="198" t="s">
        <v>3023</v>
      </c>
      <c r="D270" s="198" t="s">
        <v>2488</v>
      </c>
      <c r="E270" s="198" t="s">
        <v>3900</v>
      </c>
      <c r="F270" s="198" t="s">
        <v>3901</v>
      </c>
      <c r="G270" s="198" t="s">
        <v>3902</v>
      </c>
      <c r="H270" s="198" t="s">
        <v>3903</v>
      </c>
      <c r="I270" s="198" t="s">
        <v>3904</v>
      </c>
      <c r="J270" s="198" t="s">
        <v>3905</v>
      </c>
      <c r="K270" s="198" t="s">
        <v>3906</v>
      </c>
      <c r="L270" s="198" t="s">
        <v>3907</v>
      </c>
      <c r="M270" s="198" t="s">
        <v>4628</v>
      </c>
    </row>
    <row r="271" spans="1:13" s="225" customFormat="1" ht="67.5">
      <c r="A271" s="198" t="s">
        <v>3074</v>
      </c>
      <c r="B271" s="198" t="s">
        <v>2464</v>
      </c>
      <c r="C271" s="198" t="s">
        <v>3024</v>
      </c>
      <c r="D271" s="198" t="s">
        <v>2986</v>
      </c>
      <c r="E271" s="198" t="s">
        <v>3908</v>
      </c>
      <c r="F271" s="198" t="s">
        <v>3909</v>
      </c>
      <c r="G271" s="198" t="s">
        <v>3910</v>
      </c>
      <c r="H271" s="198" t="s">
        <v>3911</v>
      </c>
      <c r="I271" s="198" t="s">
        <v>3912</v>
      </c>
      <c r="J271" s="198" t="s">
        <v>3913</v>
      </c>
      <c r="K271" s="198" t="s">
        <v>3914</v>
      </c>
      <c r="L271" s="198" t="s">
        <v>3915</v>
      </c>
      <c r="M271" s="198" t="s">
        <v>4629</v>
      </c>
    </row>
    <row r="272" spans="1:13" s="225" customFormat="1" ht="67.5">
      <c r="A272" s="198" t="s">
        <v>3075</v>
      </c>
      <c r="B272" s="198" t="s">
        <v>2464</v>
      </c>
      <c r="C272" s="198" t="s">
        <v>3025</v>
      </c>
      <c r="D272" s="198" t="s">
        <v>2987</v>
      </c>
      <c r="E272" s="198" t="s">
        <v>3916</v>
      </c>
      <c r="F272" s="198" t="s">
        <v>3917</v>
      </c>
      <c r="G272" s="198" t="s">
        <v>3918</v>
      </c>
      <c r="H272" s="198" t="s">
        <v>3919</v>
      </c>
      <c r="I272" s="198" t="s">
        <v>3920</v>
      </c>
      <c r="J272" s="198" t="s">
        <v>3921</v>
      </c>
      <c r="K272" s="198" t="s">
        <v>3922</v>
      </c>
      <c r="L272" s="198" t="s">
        <v>3923</v>
      </c>
      <c r="M272" s="198" t="s">
        <v>4630</v>
      </c>
    </row>
    <row r="273" spans="1:13" s="225" customFormat="1" ht="67.5">
      <c r="A273" s="198" t="s">
        <v>3076</v>
      </c>
      <c r="B273" s="198" t="s">
        <v>2464</v>
      </c>
      <c r="C273" s="198" t="s">
        <v>3026</v>
      </c>
      <c r="D273" s="198" t="s">
        <v>2988</v>
      </c>
      <c r="E273" s="198" t="s">
        <v>3924</v>
      </c>
      <c r="F273" s="198" t="s">
        <v>3925</v>
      </c>
      <c r="G273" s="198" t="s">
        <v>3926</v>
      </c>
      <c r="H273" s="198" t="s">
        <v>3927</v>
      </c>
      <c r="I273" s="198" t="s">
        <v>3928</v>
      </c>
      <c r="J273" s="198" t="s">
        <v>3929</v>
      </c>
      <c r="K273" s="198" t="s">
        <v>3930</v>
      </c>
      <c r="L273" s="198" t="s">
        <v>3931</v>
      </c>
      <c r="M273" s="198" t="s">
        <v>4631</v>
      </c>
    </row>
    <row r="274" spans="1:13" s="225" customFormat="1" ht="67.5">
      <c r="A274" s="198" t="s">
        <v>3077</v>
      </c>
      <c r="B274" s="198" t="s">
        <v>2464</v>
      </c>
      <c r="C274" s="198" t="s">
        <v>3027</v>
      </c>
      <c r="D274" s="198" t="s">
        <v>2989</v>
      </c>
      <c r="E274" s="198" t="s">
        <v>3932</v>
      </c>
      <c r="F274" s="198" t="s">
        <v>3933</v>
      </c>
      <c r="G274" s="198" t="s">
        <v>3934</v>
      </c>
      <c r="H274" s="198" t="s">
        <v>3935</v>
      </c>
      <c r="I274" s="198" t="s">
        <v>3936</v>
      </c>
      <c r="J274" s="198" t="s">
        <v>3937</v>
      </c>
      <c r="K274" s="198" t="s">
        <v>3938</v>
      </c>
      <c r="L274" s="198" t="s">
        <v>3939</v>
      </c>
      <c r="M274" s="198" t="s">
        <v>4632</v>
      </c>
    </row>
    <row r="275" spans="1:13" s="225" customFormat="1" ht="54">
      <c r="A275" s="198" t="s">
        <v>3078</v>
      </c>
      <c r="B275" s="198" t="s">
        <v>2464</v>
      </c>
      <c r="C275" s="198" t="s">
        <v>3028</v>
      </c>
      <c r="D275" s="198" t="s">
        <v>2990</v>
      </c>
      <c r="E275" s="198" t="s">
        <v>3940</v>
      </c>
      <c r="F275" s="198" t="s">
        <v>3941</v>
      </c>
      <c r="G275" s="198" t="s">
        <v>3942</v>
      </c>
      <c r="H275" s="198" t="s">
        <v>3943</v>
      </c>
      <c r="I275" s="198" t="s">
        <v>3944</v>
      </c>
      <c r="J275" s="198" t="s">
        <v>3945</v>
      </c>
      <c r="K275" s="198" t="s">
        <v>3946</v>
      </c>
      <c r="L275" s="198" t="s">
        <v>3947</v>
      </c>
      <c r="M275" s="198" t="s">
        <v>4633</v>
      </c>
    </row>
    <row r="276" spans="1:13" s="225" customFormat="1" ht="54">
      <c r="A276" s="198" t="s">
        <v>3079</v>
      </c>
      <c r="B276" s="198" t="s">
        <v>2464</v>
      </c>
      <c r="C276" s="198" t="s">
        <v>3029</v>
      </c>
      <c r="D276" s="198" t="s">
        <v>2991</v>
      </c>
      <c r="E276" s="198" t="s">
        <v>3948</v>
      </c>
      <c r="F276" s="198" t="s">
        <v>3949</v>
      </c>
      <c r="G276" s="198" t="s">
        <v>3950</v>
      </c>
      <c r="H276" s="198" t="s">
        <v>3951</v>
      </c>
      <c r="I276" s="198" t="s">
        <v>3952</v>
      </c>
      <c r="J276" s="198" t="s">
        <v>3953</v>
      </c>
      <c r="K276" s="198" t="s">
        <v>3954</v>
      </c>
      <c r="L276" s="198" t="s">
        <v>3955</v>
      </c>
      <c r="M276" s="198" t="s">
        <v>4634</v>
      </c>
    </row>
    <row r="277" spans="1:13" s="225" customFormat="1" ht="54">
      <c r="A277" s="198" t="s">
        <v>3080</v>
      </c>
      <c r="B277" s="198" t="s">
        <v>2464</v>
      </c>
      <c r="C277" s="198" t="s">
        <v>3030</v>
      </c>
      <c r="D277" s="198" t="s">
        <v>2992</v>
      </c>
      <c r="E277" s="198" t="s">
        <v>3956</v>
      </c>
      <c r="F277" s="198" t="s">
        <v>3957</v>
      </c>
      <c r="G277" s="198" t="s">
        <v>3958</v>
      </c>
      <c r="H277" s="198" t="s">
        <v>3959</v>
      </c>
      <c r="I277" s="198" t="s">
        <v>3960</v>
      </c>
      <c r="J277" s="198" t="s">
        <v>3961</v>
      </c>
      <c r="K277" s="198" t="s">
        <v>3962</v>
      </c>
      <c r="L277" s="198" t="s">
        <v>3963</v>
      </c>
      <c r="M277" s="198" t="s">
        <v>4635</v>
      </c>
    </row>
    <row r="278" spans="1:13" s="225" customFormat="1" ht="54">
      <c r="A278" s="198" t="s">
        <v>3081</v>
      </c>
      <c r="B278" s="198" t="s">
        <v>2464</v>
      </c>
      <c r="C278" s="198" t="s">
        <v>3031</v>
      </c>
      <c r="D278" s="198" t="s">
        <v>2993</v>
      </c>
      <c r="E278" s="198" t="s">
        <v>3964</v>
      </c>
      <c r="F278" s="198" t="s">
        <v>3965</v>
      </c>
      <c r="G278" s="198" t="s">
        <v>3966</v>
      </c>
      <c r="H278" s="198" t="s">
        <v>3967</v>
      </c>
      <c r="I278" s="198" t="s">
        <v>3968</v>
      </c>
      <c r="J278" s="198" t="s">
        <v>3969</v>
      </c>
      <c r="K278" s="198" t="s">
        <v>3970</v>
      </c>
      <c r="L278" s="198" t="s">
        <v>3971</v>
      </c>
      <c r="M278" s="198" t="s">
        <v>4636</v>
      </c>
    </row>
    <row r="279" spans="1:13" s="225" customFormat="1" ht="67.5">
      <c r="A279" s="198" t="s">
        <v>3082</v>
      </c>
      <c r="B279" s="198" t="s">
        <v>2464</v>
      </c>
      <c r="C279" s="198" t="s">
        <v>3035</v>
      </c>
      <c r="D279" s="198" t="s">
        <v>3034</v>
      </c>
      <c r="E279" s="198" t="s">
        <v>3972</v>
      </c>
      <c r="F279" s="198" t="s">
        <v>3973</v>
      </c>
      <c r="G279" s="198" t="s">
        <v>3974</v>
      </c>
      <c r="H279" s="198" t="s">
        <v>3975</v>
      </c>
      <c r="I279" s="198" t="s">
        <v>3976</v>
      </c>
      <c r="J279" s="198" t="s">
        <v>3977</v>
      </c>
      <c r="K279" s="198" t="s">
        <v>3978</v>
      </c>
      <c r="L279" s="198" t="s">
        <v>3979</v>
      </c>
      <c r="M279" s="198" t="s">
        <v>4637</v>
      </c>
    </row>
    <row r="280" spans="1:13" s="225" customFormat="1" ht="81">
      <c r="A280" s="198" t="s">
        <v>3083</v>
      </c>
      <c r="B280" s="198" t="s">
        <v>2464</v>
      </c>
      <c r="C280" s="198" t="s">
        <v>3036</v>
      </c>
      <c r="D280" s="198" t="s">
        <v>2995</v>
      </c>
      <c r="E280" s="198" t="s">
        <v>3980</v>
      </c>
      <c r="F280" s="198" t="s">
        <v>3981</v>
      </c>
      <c r="G280" s="198" t="s">
        <v>3982</v>
      </c>
      <c r="H280" s="198" t="s">
        <v>3983</v>
      </c>
      <c r="I280" s="198" t="s">
        <v>3984</v>
      </c>
      <c r="J280" s="198" t="s">
        <v>3985</v>
      </c>
      <c r="K280" s="198" t="s">
        <v>3986</v>
      </c>
      <c r="L280" s="198" t="s">
        <v>3987</v>
      </c>
      <c r="M280" s="198" t="s">
        <v>4638</v>
      </c>
    </row>
    <row r="281" spans="1:13" s="225" customFormat="1" ht="67.5">
      <c r="A281" s="198" t="s">
        <v>3084</v>
      </c>
      <c r="B281" s="198" t="s">
        <v>2464</v>
      </c>
      <c r="C281" s="198" t="s">
        <v>3037</v>
      </c>
      <c r="D281" s="198" t="s">
        <v>3104</v>
      </c>
      <c r="E281" s="198" t="s">
        <v>3988</v>
      </c>
      <c r="F281" s="198" t="s">
        <v>3989</v>
      </c>
      <c r="G281" s="198" t="s">
        <v>3990</v>
      </c>
      <c r="H281" s="198" t="s">
        <v>3991</v>
      </c>
      <c r="I281" s="198" t="s">
        <v>3992</v>
      </c>
      <c r="J281" s="198" t="s">
        <v>3993</v>
      </c>
      <c r="K281" s="198" t="s">
        <v>3994</v>
      </c>
      <c r="L281" s="198" t="s">
        <v>3995</v>
      </c>
      <c r="M281" s="198" t="s">
        <v>4639</v>
      </c>
    </row>
    <row r="282" spans="1:13" s="225" customFormat="1" ht="54">
      <c r="A282" s="198" t="s">
        <v>3085</v>
      </c>
      <c r="B282" s="198" t="s">
        <v>2464</v>
      </c>
      <c r="C282" s="198" t="s">
        <v>3038</v>
      </c>
      <c r="D282" s="198" t="s">
        <v>2996</v>
      </c>
      <c r="E282" s="198" t="s">
        <v>3996</v>
      </c>
      <c r="F282" s="198" t="s">
        <v>3997</v>
      </c>
      <c r="G282" s="198" t="s">
        <v>3998</v>
      </c>
      <c r="H282" s="198" t="s">
        <v>3999</v>
      </c>
      <c r="I282" s="198" t="s">
        <v>4000</v>
      </c>
      <c r="J282" s="198" t="s">
        <v>4001</v>
      </c>
      <c r="K282" s="198" t="s">
        <v>4002</v>
      </c>
      <c r="L282" s="198" t="s">
        <v>4003</v>
      </c>
      <c r="M282" s="198" t="s">
        <v>4640</v>
      </c>
    </row>
    <row r="283" spans="1:13" s="225" customFormat="1" ht="108">
      <c r="A283" s="198" t="s">
        <v>3086</v>
      </c>
      <c r="B283" s="198" t="s">
        <v>2464</v>
      </c>
      <c r="C283" s="198" t="s">
        <v>3039</v>
      </c>
      <c r="D283" s="198" t="s">
        <v>2997</v>
      </c>
      <c r="E283" s="198" t="s">
        <v>4004</v>
      </c>
      <c r="F283" s="198" t="s">
        <v>4005</v>
      </c>
      <c r="G283" s="198" t="s">
        <v>4006</v>
      </c>
      <c r="H283" s="198" t="s">
        <v>4007</v>
      </c>
      <c r="I283" s="198" t="s">
        <v>4008</v>
      </c>
      <c r="J283" s="198" t="s">
        <v>4009</v>
      </c>
      <c r="K283" s="198" t="s">
        <v>4010</v>
      </c>
      <c r="L283" s="198" t="s">
        <v>4011</v>
      </c>
      <c r="M283" s="198" t="s">
        <v>4641</v>
      </c>
    </row>
    <row r="284" spans="1:13" s="225" customFormat="1" ht="67.5">
      <c r="A284" s="198" t="s">
        <v>3087</v>
      </c>
      <c r="B284" s="198" t="s">
        <v>2464</v>
      </c>
      <c r="C284" s="198" t="s">
        <v>3040</v>
      </c>
      <c r="D284" s="198" t="s">
        <v>2994</v>
      </c>
      <c r="E284" s="198" t="s">
        <v>4012</v>
      </c>
      <c r="F284" s="198" t="s">
        <v>4013</v>
      </c>
      <c r="G284" s="198" t="s">
        <v>4014</v>
      </c>
      <c r="H284" s="198" t="s">
        <v>4015</v>
      </c>
      <c r="I284" s="198" t="s">
        <v>4016</v>
      </c>
      <c r="J284" s="198" t="s">
        <v>4017</v>
      </c>
      <c r="K284" s="198" t="s">
        <v>4018</v>
      </c>
      <c r="L284" s="198" t="s">
        <v>4019</v>
      </c>
      <c r="M284" s="198" t="s">
        <v>4642</v>
      </c>
    </row>
    <row r="285" spans="1:13" s="225" customFormat="1" ht="67.5">
      <c r="A285" s="198" t="s">
        <v>3088</v>
      </c>
      <c r="B285" s="198" t="s">
        <v>2464</v>
      </c>
      <c r="C285" s="198" t="s">
        <v>3041</v>
      </c>
      <c r="D285" s="198" t="s">
        <v>2998</v>
      </c>
      <c r="E285" s="198" t="s">
        <v>4020</v>
      </c>
      <c r="F285" s="198" t="s">
        <v>4021</v>
      </c>
      <c r="G285" s="198" t="s">
        <v>4022</v>
      </c>
      <c r="H285" s="198" t="s">
        <v>4023</v>
      </c>
      <c r="I285" s="198" t="s">
        <v>4024</v>
      </c>
      <c r="J285" s="198" t="s">
        <v>4025</v>
      </c>
      <c r="K285" s="198" t="s">
        <v>4026</v>
      </c>
      <c r="L285" s="198" t="s">
        <v>4027</v>
      </c>
      <c r="M285" s="198" t="s">
        <v>4643</v>
      </c>
    </row>
    <row r="286" spans="1:13" s="225" customFormat="1" ht="54">
      <c r="A286" s="198" t="s">
        <v>3089</v>
      </c>
      <c r="B286" s="198" t="s">
        <v>2464</v>
      </c>
      <c r="C286" s="198" t="s">
        <v>3042</v>
      </c>
      <c r="D286" s="198" t="s">
        <v>2999</v>
      </c>
      <c r="E286" s="198" t="s">
        <v>4028</v>
      </c>
      <c r="F286" s="198" t="s">
        <v>4029</v>
      </c>
      <c r="G286" s="198" t="s">
        <v>4030</v>
      </c>
      <c r="H286" s="198" t="s">
        <v>4031</v>
      </c>
      <c r="I286" s="198" t="s">
        <v>4032</v>
      </c>
      <c r="J286" s="198" t="s">
        <v>4033</v>
      </c>
      <c r="K286" s="198" t="s">
        <v>4034</v>
      </c>
      <c r="L286" s="198" t="s">
        <v>4035</v>
      </c>
      <c r="M286" s="198" t="s">
        <v>4644</v>
      </c>
    </row>
    <row r="287" spans="1:13" s="225" customFormat="1" ht="54">
      <c r="A287" s="198" t="s">
        <v>3090</v>
      </c>
      <c r="B287" s="198" t="s">
        <v>2464</v>
      </c>
      <c r="C287" s="198" t="s">
        <v>3043</v>
      </c>
      <c r="D287" s="198" t="s">
        <v>3000</v>
      </c>
      <c r="E287" s="198" t="s">
        <v>4036</v>
      </c>
      <c r="F287" s="198" t="s">
        <v>4037</v>
      </c>
      <c r="G287" s="198" t="s">
        <v>4038</v>
      </c>
      <c r="H287" s="198" t="s">
        <v>4039</v>
      </c>
      <c r="I287" s="198" t="s">
        <v>4040</v>
      </c>
      <c r="J287" s="198" t="s">
        <v>4041</v>
      </c>
      <c r="K287" s="198" t="s">
        <v>4042</v>
      </c>
      <c r="L287" s="198" t="s">
        <v>4043</v>
      </c>
      <c r="M287" s="198" t="s">
        <v>4645</v>
      </c>
    </row>
    <row r="288" spans="1:13" s="225" customFormat="1" ht="54">
      <c r="A288" s="198" t="s">
        <v>3091</v>
      </c>
      <c r="B288" s="198" t="s">
        <v>2464</v>
      </c>
      <c r="C288" s="198" t="s">
        <v>3044</v>
      </c>
      <c r="D288" s="198" t="s">
        <v>3001</v>
      </c>
      <c r="E288" s="198" t="s">
        <v>4044</v>
      </c>
      <c r="F288" s="198" t="s">
        <v>4045</v>
      </c>
      <c r="G288" s="198" t="s">
        <v>4046</v>
      </c>
      <c r="H288" s="198" t="s">
        <v>4047</v>
      </c>
      <c r="I288" s="198" t="s">
        <v>4048</v>
      </c>
      <c r="J288" s="198" t="s">
        <v>4049</v>
      </c>
      <c r="K288" s="198" t="s">
        <v>4050</v>
      </c>
      <c r="L288" s="198" t="s">
        <v>4051</v>
      </c>
      <c r="M288" s="198" t="s">
        <v>4646</v>
      </c>
    </row>
    <row r="289" spans="1:13" s="225" customFormat="1" ht="54">
      <c r="A289" s="198" t="s">
        <v>3092</v>
      </c>
      <c r="B289" s="198" t="s">
        <v>2464</v>
      </c>
      <c r="C289" s="198" t="s">
        <v>3045</v>
      </c>
      <c r="D289" s="198" t="s">
        <v>3002</v>
      </c>
      <c r="E289" s="198" t="s">
        <v>4052</v>
      </c>
      <c r="F289" s="198" t="s">
        <v>4053</v>
      </c>
      <c r="G289" s="198" t="s">
        <v>4054</v>
      </c>
      <c r="H289" s="198" t="s">
        <v>4055</v>
      </c>
      <c r="I289" s="198" t="s">
        <v>4056</v>
      </c>
      <c r="J289" s="198" t="s">
        <v>4057</v>
      </c>
      <c r="K289" s="198" t="s">
        <v>4058</v>
      </c>
      <c r="L289" s="198" t="s">
        <v>4059</v>
      </c>
      <c r="M289" s="198" t="s">
        <v>4647</v>
      </c>
    </row>
    <row r="290" spans="1:13" s="225" customFormat="1" ht="60" customHeight="1">
      <c r="A290" s="198" t="s">
        <v>3093</v>
      </c>
      <c r="B290" s="198" t="s">
        <v>2464</v>
      </c>
      <c r="C290" s="198" t="s">
        <v>3046</v>
      </c>
      <c r="D290" s="198" t="s">
        <v>3004</v>
      </c>
      <c r="E290" s="198" t="s">
        <v>4060</v>
      </c>
      <c r="F290" s="198" t="s">
        <v>4061</v>
      </c>
      <c r="G290" s="198" t="s">
        <v>4062</v>
      </c>
      <c r="H290" s="198" t="s">
        <v>4063</v>
      </c>
      <c r="I290" s="198" t="s">
        <v>4064</v>
      </c>
      <c r="J290" s="198" t="s">
        <v>4065</v>
      </c>
      <c r="K290" s="198" t="s">
        <v>4066</v>
      </c>
      <c r="L290" s="198" t="s">
        <v>4067</v>
      </c>
      <c r="M290" s="198" t="s">
        <v>4648</v>
      </c>
    </row>
    <row r="291" spans="1:13" s="225" customFormat="1" ht="60" customHeight="1">
      <c r="A291" s="198"/>
      <c r="B291" s="198"/>
      <c r="C291" s="198"/>
      <c r="D291" s="198" t="s">
        <v>3003</v>
      </c>
      <c r="E291" s="198" t="s">
        <v>4068</v>
      </c>
      <c r="F291" s="198" t="s">
        <v>4069</v>
      </c>
      <c r="G291" s="198" t="s">
        <v>4070</v>
      </c>
      <c r="H291" s="198" t="s">
        <v>4071</v>
      </c>
      <c r="I291" s="198" t="s">
        <v>4072</v>
      </c>
      <c r="J291" s="198" t="s">
        <v>4073</v>
      </c>
      <c r="K291" s="198" t="s">
        <v>4074</v>
      </c>
      <c r="L291" s="198" t="s">
        <v>4075</v>
      </c>
      <c r="M291" s="198" t="s">
        <v>4649</v>
      </c>
    </row>
    <row r="292" spans="1:13" s="225" customFormat="1" ht="54">
      <c r="A292" s="198" t="s">
        <v>3094</v>
      </c>
      <c r="B292" s="198" t="s">
        <v>2464</v>
      </c>
      <c r="C292" s="198" t="s">
        <v>3047</v>
      </c>
      <c r="D292" s="198" t="s">
        <v>3121</v>
      </c>
      <c r="E292" s="198" t="s">
        <v>4076</v>
      </c>
      <c r="F292" s="198" t="s">
        <v>4077</v>
      </c>
      <c r="G292" s="260" t="s">
        <v>4218</v>
      </c>
      <c r="H292" s="198" t="s">
        <v>4078</v>
      </c>
      <c r="I292" s="198" t="s">
        <v>4079</v>
      </c>
      <c r="J292" s="198" t="s">
        <v>4080</v>
      </c>
      <c r="K292" s="198" t="s">
        <v>4081</v>
      </c>
      <c r="L292" s="198" t="s">
        <v>4082</v>
      </c>
      <c r="M292" s="198" t="s">
        <v>4650</v>
      </c>
    </row>
    <row r="293" spans="1:13" s="225" customFormat="1" ht="54">
      <c r="A293" s="198" t="s">
        <v>3611</v>
      </c>
      <c r="B293" s="198" t="s">
        <v>2464</v>
      </c>
      <c r="C293" s="198" t="s">
        <v>3118</v>
      </c>
      <c r="D293" s="198" t="s">
        <v>3122</v>
      </c>
      <c r="E293" s="198" t="s">
        <v>4083</v>
      </c>
      <c r="F293" s="198" t="s">
        <v>4084</v>
      </c>
      <c r="G293" s="260" t="s">
        <v>4219</v>
      </c>
      <c r="H293" s="198" t="s">
        <v>4085</v>
      </c>
      <c r="I293" s="198" t="s">
        <v>4086</v>
      </c>
      <c r="J293" s="198" t="s">
        <v>4087</v>
      </c>
      <c r="K293" s="198" t="s">
        <v>4088</v>
      </c>
      <c r="L293" s="198" t="s">
        <v>4089</v>
      </c>
      <c r="M293" s="198" t="s">
        <v>4651</v>
      </c>
    </row>
    <row r="294" spans="1:13" s="225" customFormat="1" ht="54">
      <c r="A294" s="198" t="s">
        <v>3612</v>
      </c>
      <c r="B294" s="198" t="s">
        <v>2464</v>
      </c>
      <c r="C294" s="198" t="s">
        <v>3119</v>
      </c>
      <c r="D294" s="198" t="s">
        <v>3123</v>
      </c>
      <c r="E294" s="198" t="s">
        <v>4090</v>
      </c>
      <c r="F294" s="198" t="s">
        <v>4091</v>
      </c>
      <c r="G294" s="260" t="s">
        <v>4221</v>
      </c>
      <c r="H294" s="198" t="s">
        <v>4092</v>
      </c>
      <c r="I294" s="198" t="s">
        <v>4093</v>
      </c>
      <c r="J294" s="198" t="s">
        <v>4094</v>
      </c>
      <c r="K294" s="198" t="s">
        <v>4095</v>
      </c>
      <c r="L294" s="198" t="s">
        <v>4096</v>
      </c>
      <c r="M294" s="198" t="s">
        <v>4652</v>
      </c>
    </row>
    <row r="295" spans="1:13" s="225" customFormat="1" ht="54">
      <c r="A295" s="198" t="s">
        <v>3613</v>
      </c>
      <c r="B295" s="198" t="s">
        <v>2464</v>
      </c>
      <c r="C295" s="198" t="s">
        <v>3120</v>
      </c>
      <c r="D295" s="198" t="s">
        <v>3124</v>
      </c>
      <c r="E295" s="198" t="s">
        <v>4097</v>
      </c>
      <c r="F295" s="198" t="s">
        <v>4098</v>
      </c>
      <c r="G295" s="260" t="s">
        <v>4220</v>
      </c>
      <c r="H295" s="198" t="s">
        <v>4099</v>
      </c>
      <c r="I295" s="198" t="s">
        <v>4100</v>
      </c>
      <c r="J295" s="198" t="s">
        <v>4101</v>
      </c>
      <c r="K295" s="198" t="s">
        <v>4102</v>
      </c>
      <c r="L295" s="198" t="s">
        <v>4103</v>
      </c>
      <c r="M295" s="198" t="s">
        <v>4653</v>
      </c>
    </row>
    <row r="296" spans="1:13" s="225" customFormat="1" ht="29.25">
      <c r="A296" s="198" t="str">
        <f t="shared" ref="A296:A304" si="4">B296&amp;C296</f>
        <v>CheckerL62</v>
      </c>
      <c r="B296" s="198" t="s">
        <v>2464</v>
      </c>
      <c r="C296" s="198" t="s">
        <v>4116</v>
      </c>
      <c r="D296" s="198" t="s">
        <v>4115</v>
      </c>
      <c r="E296" s="293" t="s">
        <v>4120</v>
      </c>
      <c r="F296" s="127" t="s">
        <v>4121</v>
      </c>
      <c r="G296" s="289" t="s">
        <v>4217</v>
      </c>
      <c r="H296" s="198" t="s">
        <v>4122</v>
      </c>
      <c r="I296" s="198" t="s">
        <v>4123</v>
      </c>
      <c r="J296" s="198" t="s">
        <v>4124</v>
      </c>
      <c r="K296" s="289" t="s">
        <v>4125</v>
      </c>
      <c r="L296" s="289" t="s">
        <v>4126</v>
      </c>
      <c r="M296" s="198" t="s">
        <v>4654</v>
      </c>
    </row>
    <row r="297" spans="1:13" s="225" customFormat="1" ht="29.25">
      <c r="A297" s="198" t="str">
        <f t="shared" si="4"/>
        <v>CheckerL63</v>
      </c>
      <c r="B297" s="198" t="s">
        <v>2464</v>
      </c>
      <c r="C297" s="198" t="s">
        <v>4117</v>
      </c>
      <c r="D297" s="198" t="s">
        <v>4115</v>
      </c>
      <c r="E297" s="293" t="s">
        <v>4120</v>
      </c>
      <c r="F297" s="127" t="s">
        <v>4121</v>
      </c>
      <c r="G297" s="289" t="s">
        <v>4217</v>
      </c>
      <c r="H297" s="198" t="s">
        <v>4122</v>
      </c>
      <c r="I297" s="198" t="s">
        <v>4123</v>
      </c>
      <c r="J297" s="198" t="s">
        <v>4124</v>
      </c>
      <c r="K297" s="289" t="s">
        <v>4125</v>
      </c>
      <c r="L297" s="289" t="s">
        <v>4126</v>
      </c>
      <c r="M297" s="198" t="s">
        <v>4654</v>
      </c>
    </row>
    <row r="298" spans="1:13" ht="29.25">
      <c r="A298" s="198" t="str">
        <f t="shared" si="4"/>
        <v>CheckerL64</v>
      </c>
      <c r="B298" s="198" t="s">
        <v>2464</v>
      </c>
      <c r="C298" s="198" t="s">
        <v>4118</v>
      </c>
      <c r="D298" s="198" t="s">
        <v>4115</v>
      </c>
      <c r="E298" s="293" t="s">
        <v>4120</v>
      </c>
      <c r="F298" s="127" t="s">
        <v>4121</v>
      </c>
      <c r="G298" s="289" t="s">
        <v>4217</v>
      </c>
      <c r="H298" s="198" t="s">
        <v>4122</v>
      </c>
      <c r="I298" s="198" t="s">
        <v>4123</v>
      </c>
      <c r="J298" s="198" t="s">
        <v>4124</v>
      </c>
      <c r="K298" s="289" t="s">
        <v>4125</v>
      </c>
      <c r="L298" s="289" t="s">
        <v>4126</v>
      </c>
      <c r="M298" s="198" t="s">
        <v>4654</v>
      </c>
    </row>
    <row r="299" spans="1:13" ht="29.25">
      <c r="A299" s="198" t="str">
        <f t="shared" si="4"/>
        <v>CheckerL65</v>
      </c>
      <c r="B299" s="198" t="s">
        <v>2464</v>
      </c>
      <c r="C299" s="198" t="s">
        <v>4119</v>
      </c>
      <c r="D299" s="198" t="s">
        <v>4115</v>
      </c>
      <c r="E299" s="293" t="s">
        <v>4120</v>
      </c>
      <c r="F299" s="127" t="s">
        <v>4121</v>
      </c>
      <c r="G299" s="289" t="s">
        <v>4217</v>
      </c>
      <c r="H299" s="198" t="s">
        <v>4122</v>
      </c>
      <c r="I299" s="198" t="s">
        <v>4123</v>
      </c>
      <c r="J299" s="198" t="s">
        <v>4124</v>
      </c>
      <c r="K299" s="289" t="s">
        <v>4125</v>
      </c>
      <c r="L299" s="289" t="s">
        <v>4126</v>
      </c>
      <c r="M299" s="198" t="s">
        <v>4654</v>
      </c>
    </row>
    <row r="300" spans="1:13" ht="54">
      <c r="A300" s="198" t="str">
        <f t="shared" si="4"/>
        <v>Product ListA1</v>
      </c>
      <c r="B300" s="198" t="s">
        <v>2549</v>
      </c>
      <c r="C300" s="198" t="s">
        <v>1207</v>
      </c>
      <c r="D300" s="294" t="s">
        <v>1231</v>
      </c>
      <c r="E300" s="200" t="s">
        <v>475</v>
      </c>
      <c r="F300" s="200" t="s">
        <v>634</v>
      </c>
      <c r="G300" s="198" t="s">
        <v>1036</v>
      </c>
      <c r="H300" s="198" t="s">
        <v>715</v>
      </c>
      <c r="I300" s="198" t="s">
        <v>385</v>
      </c>
      <c r="J300" s="295" t="s">
        <v>2624</v>
      </c>
      <c r="K300" s="201" t="s">
        <v>167</v>
      </c>
      <c r="L300" s="292" t="s">
        <v>96</v>
      </c>
      <c r="M300" s="294" t="s">
        <v>4655</v>
      </c>
    </row>
    <row r="301" spans="1:13" ht="15.75">
      <c r="A301" s="198" t="str">
        <f t="shared" si="4"/>
        <v>Product ListB5</v>
      </c>
      <c r="B301" s="198" t="s">
        <v>2549</v>
      </c>
      <c r="C301" s="198" t="s">
        <v>1844</v>
      </c>
      <c r="D301" s="294" t="s">
        <v>945</v>
      </c>
      <c r="E301" s="200" t="s">
        <v>2797</v>
      </c>
      <c r="F301" s="200" t="s">
        <v>635</v>
      </c>
      <c r="G301" s="198" t="s">
        <v>1037</v>
      </c>
      <c r="H301" s="198" t="s">
        <v>716</v>
      </c>
      <c r="I301" s="198" t="s">
        <v>386</v>
      </c>
      <c r="J301" s="294" t="s">
        <v>2367</v>
      </c>
      <c r="K301" s="201" t="s">
        <v>168</v>
      </c>
      <c r="L301" s="296" t="s">
        <v>97</v>
      </c>
      <c r="M301" s="294" t="s">
        <v>4656</v>
      </c>
    </row>
    <row r="302" spans="1:13">
      <c r="A302" s="198" t="str">
        <f t="shared" si="4"/>
        <v>Product ListC5</v>
      </c>
      <c r="B302" s="198" t="s">
        <v>2549</v>
      </c>
      <c r="C302" s="198" t="s">
        <v>1865</v>
      </c>
      <c r="D302" s="294" t="s">
        <v>946</v>
      </c>
      <c r="E302" s="200" t="s">
        <v>476</v>
      </c>
      <c r="F302" s="200" t="s">
        <v>636</v>
      </c>
      <c r="G302" s="198" t="s">
        <v>1038</v>
      </c>
      <c r="H302" s="198" t="s">
        <v>717</v>
      </c>
      <c r="I302" s="198" t="s">
        <v>387</v>
      </c>
      <c r="J302" s="294" t="s">
        <v>1827</v>
      </c>
      <c r="K302" s="201" t="s">
        <v>169</v>
      </c>
      <c r="L302" s="296" t="s">
        <v>98</v>
      </c>
      <c r="M302" s="294" t="s">
        <v>4657</v>
      </c>
    </row>
    <row r="303" spans="1:13">
      <c r="A303" s="198" t="str">
        <f t="shared" si="4"/>
        <v>Product ListD5</v>
      </c>
      <c r="B303" s="198" t="s">
        <v>2549</v>
      </c>
      <c r="C303" s="198" t="s">
        <v>2550</v>
      </c>
      <c r="D303" s="294" t="s">
        <v>1497</v>
      </c>
      <c r="E303" s="198" t="s">
        <v>477</v>
      </c>
      <c r="F303" s="200" t="s">
        <v>2030</v>
      </c>
      <c r="G303" s="198" t="s">
        <v>1808</v>
      </c>
      <c r="H303" s="198" t="s">
        <v>1809</v>
      </c>
      <c r="I303" s="198" t="s">
        <v>1810</v>
      </c>
      <c r="J303" s="294" t="s">
        <v>1941</v>
      </c>
      <c r="K303" s="201" t="s">
        <v>1811</v>
      </c>
      <c r="L303" s="296" t="s">
        <v>882</v>
      </c>
      <c r="M303" s="294" t="s">
        <v>4552</v>
      </c>
    </row>
    <row r="304" spans="1:13" ht="27">
      <c r="A304" s="198" t="str">
        <f t="shared" si="4"/>
        <v>GeneralCpy</v>
      </c>
      <c r="B304" s="198" t="s">
        <v>922</v>
      </c>
      <c r="C304" s="198" t="s">
        <v>923</v>
      </c>
      <c r="D304" s="198" t="s">
        <v>4777</v>
      </c>
      <c r="E304" s="198" t="s">
        <v>4777</v>
      </c>
      <c r="F304" s="198" t="s">
        <v>4777</v>
      </c>
      <c r="G304" s="198" t="s">
        <v>4777</v>
      </c>
      <c r="H304" s="198" t="s">
        <v>4777</v>
      </c>
      <c r="I304" s="198" t="s">
        <v>4777</v>
      </c>
      <c r="J304" s="198" t="s">
        <v>4777</v>
      </c>
      <c r="K304" s="198" t="s">
        <v>4777</v>
      </c>
      <c r="L304" s="275" t="s">
        <v>193</v>
      </c>
      <c r="M304" s="198" t="s">
        <v>4778</v>
      </c>
    </row>
    <row r="305" spans="1:13">
      <c r="A305" s="198" t="s">
        <v>2941</v>
      </c>
      <c r="B305" s="198" t="s">
        <v>922</v>
      </c>
      <c r="M305" s="198"/>
    </row>
    <row r="306" spans="1:13">
      <c r="M306" s="198"/>
    </row>
    <row r="307" spans="1:13" ht="94.5">
      <c r="A307" s="198" t="s">
        <v>1497</v>
      </c>
      <c r="D307" s="198" t="s">
        <v>481</v>
      </c>
      <c r="E307" s="198" t="s">
        <v>482</v>
      </c>
      <c r="F307" s="198" t="s">
        <v>483</v>
      </c>
      <c r="G307" s="198" t="s">
        <v>484</v>
      </c>
      <c r="H307" s="198" t="s">
        <v>720</v>
      </c>
      <c r="I307" s="198" t="s">
        <v>388</v>
      </c>
      <c r="J307" s="198" t="s">
        <v>2625</v>
      </c>
      <c r="K307" s="198" t="s">
        <v>170</v>
      </c>
      <c r="L307" s="275" t="s">
        <v>100</v>
      </c>
      <c r="M307" s="198" t="s">
        <v>4658</v>
      </c>
    </row>
    <row r="308" spans="1:13" ht="27">
      <c r="A308" s="198" t="s">
        <v>1497</v>
      </c>
      <c r="D308" s="198" t="s">
        <v>502</v>
      </c>
      <c r="E308" s="198" t="s">
        <v>521</v>
      </c>
      <c r="F308" s="198" t="s">
        <v>526</v>
      </c>
      <c r="G308" s="201" t="s">
        <v>522</v>
      </c>
      <c r="H308" s="198" t="s">
        <v>188</v>
      </c>
      <c r="I308" s="198" t="s">
        <v>390</v>
      </c>
      <c r="J308" s="198" t="s">
        <v>2626</v>
      </c>
      <c r="K308" s="198" t="s">
        <v>176</v>
      </c>
      <c r="L308" s="283" t="s">
        <v>519</v>
      </c>
      <c r="M308" s="198" t="s">
        <v>4659</v>
      </c>
    </row>
    <row r="309" spans="1:13" ht="27">
      <c r="A309" s="198" t="s">
        <v>1497</v>
      </c>
      <c r="D309" s="198" t="s">
        <v>503</v>
      </c>
      <c r="E309" s="198" t="s">
        <v>504</v>
      </c>
      <c r="F309" s="198" t="s">
        <v>527</v>
      </c>
      <c r="G309" s="201" t="s">
        <v>523</v>
      </c>
      <c r="H309" s="198" t="s">
        <v>189</v>
      </c>
      <c r="I309" s="198" t="s">
        <v>391</v>
      </c>
      <c r="J309" s="198" t="s">
        <v>2648</v>
      </c>
      <c r="K309" s="198" t="s">
        <v>177</v>
      </c>
      <c r="L309" s="283" t="s">
        <v>505</v>
      </c>
      <c r="M309" s="198" t="s">
        <v>4660</v>
      </c>
    </row>
    <row r="310" spans="1:13" ht="81">
      <c r="A310" s="198" t="s">
        <v>1497</v>
      </c>
      <c r="D310" s="198" t="s">
        <v>496</v>
      </c>
      <c r="E310" s="198" t="s">
        <v>497</v>
      </c>
      <c r="F310" s="198" t="s">
        <v>498</v>
      </c>
      <c r="G310" s="201" t="s">
        <v>524</v>
      </c>
      <c r="H310" s="198" t="s">
        <v>190</v>
      </c>
      <c r="I310" s="198" t="s">
        <v>392</v>
      </c>
      <c r="J310" s="198" t="s">
        <v>499</v>
      </c>
      <c r="K310" s="198" t="s">
        <v>500</v>
      </c>
      <c r="L310" s="283" t="s">
        <v>501</v>
      </c>
      <c r="M310" s="198" t="s">
        <v>4661</v>
      </c>
    </row>
    <row r="311" spans="1:13" ht="27">
      <c r="A311" s="198" t="s">
        <v>1497</v>
      </c>
      <c r="D311" s="198" t="s">
        <v>485</v>
      </c>
      <c r="E311" s="198" t="s">
        <v>486</v>
      </c>
      <c r="F311" s="198" t="s">
        <v>528</v>
      </c>
      <c r="G311" s="201" t="s">
        <v>487</v>
      </c>
      <c r="H311" s="198" t="s">
        <v>191</v>
      </c>
      <c r="I311" s="198" t="s">
        <v>393</v>
      </c>
      <c r="J311" s="198" t="s">
        <v>2627</v>
      </c>
      <c r="K311" s="198" t="s">
        <v>180</v>
      </c>
      <c r="L311" s="283" t="s">
        <v>520</v>
      </c>
      <c r="M311" s="198" t="s">
        <v>4662</v>
      </c>
    </row>
    <row r="312" spans="1:13" ht="40.5">
      <c r="A312" s="198" t="s">
        <v>1497</v>
      </c>
      <c r="D312" s="198" t="s">
        <v>488</v>
      </c>
      <c r="E312" s="198" t="s">
        <v>489</v>
      </c>
      <c r="F312" s="198" t="s">
        <v>529</v>
      </c>
      <c r="G312" s="201" t="s">
        <v>490</v>
      </c>
      <c r="H312" s="198" t="s">
        <v>192</v>
      </c>
      <c r="I312" s="198" t="s">
        <v>394</v>
      </c>
      <c r="J312" s="198" t="s">
        <v>2628</v>
      </c>
      <c r="K312" s="198" t="s">
        <v>178</v>
      </c>
      <c r="L312" s="283" t="s">
        <v>491</v>
      </c>
      <c r="M312" s="198" t="s">
        <v>4663</v>
      </c>
    </row>
    <row r="313" spans="1:13" ht="121.5">
      <c r="A313" s="198" t="s">
        <v>1497</v>
      </c>
      <c r="D313" s="198" t="s">
        <v>495</v>
      </c>
      <c r="E313" s="198" t="s">
        <v>492</v>
      </c>
      <c r="F313" s="198" t="s">
        <v>530</v>
      </c>
      <c r="G313" s="201" t="s">
        <v>525</v>
      </c>
      <c r="H313" s="198" t="s">
        <v>493</v>
      </c>
      <c r="I313" s="198" t="s">
        <v>395</v>
      </c>
      <c r="J313" s="198" t="s">
        <v>2629</v>
      </c>
      <c r="K313" s="198" t="s">
        <v>179</v>
      </c>
      <c r="L313" s="283" t="s">
        <v>494</v>
      </c>
      <c r="M313" s="198" t="s">
        <v>4664</v>
      </c>
    </row>
  </sheetData>
  <phoneticPr fontId="29"/>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Reference List</vt:lpstr>
      <vt:lpstr>L</vt:lpstr>
      <vt:lpstr>C</vt:lpstr>
      <vt:lpstr>Sheet1</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Ellen Dörflinger</dc:creator>
  <cp:lastModifiedBy>Rolf Weyermann</cp:lastModifiedBy>
  <cp:lastPrinted>2015-04-21T20:47:43Z</cp:lastPrinted>
  <dcterms:created xsi:type="dcterms:W3CDTF">2010-06-21T21:00:23Z</dcterms:created>
  <dcterms:modified xsi:type="dcterms:W3CDTF">2018-12-03T16:14:45Z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